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u419063\Downloads\"/>
    </mc:Choice>
  </mc:AlternateContent>
  <xr:revisionPtr revIDLastSave="0" documentId="8_{2ACE3716-CAA5-42F5-9E4E-F237B2CFF662}" xr6:coauthVersionLast="47" xr6:coauthVersionMax="47" xr10:uidLastSave="{00000000-0000-0000-0000-000000000000}"/>
  <bookViews>
    <workbookView xWindow="-110" yWindow="-110" windowWidth="19420" windowHeight="10300" tabRatio="857" xr2:uid="{047F2751-1230-4E97-B9EC-E554C422DE63}"/>
  </bookViews>
  <sheets>
    <sheet name="Title Page" sheetId="27" r:id="rId1"/>
    <sheet name="Content" sheetId="116" r:id="rId2"/>
    <sheet name="Objective, Scope and Approach" sheetId="15" r:id="rId3"/>
    <sheet name="Production Process" sheetId="93" r:id="rId4"/>
    <sheet name="Input Sheet" sheetId="115" r:id="rId5"/>
    <sheet name="Part 1 - Summary" sheetId="36" r:id="rId6"/>
    <sheet name="1.1 Summary" sheetId="34" r:id="rId7"/>
    <sheet name="1.2 Scenario Analysis" sheetId="117" r:id="rId8"/>
    <sheet name="Part 2 - Cost Breakdown" sheetId="37" r:id="rId9"/>
    <sheet name="2.1 Cost Model Processes" sheetId="31" r:id="rId10"/>
    <sheet name="2.1 Cost Model Processes (2)" sheetId="135" state="hidden" r:id="rId11"/>
    <sheet name="2.1 Cost Model Processes (3)" sheetId="154" state="hidden" r:id="rId12"/>
    <sheet name="2.2 Cost Model Packing" sheetId="32" r:id="rId13"/>
    <sheet name="2.2 Cost Model Packing (2)" sheetId="136" state="hidden" r:id="rId14"/>
    <sheet name="2.2 Cost Model Packing (3)" sheetId="155" state="hidden" r:id="rId15"/>
    <sheet name="Assumption &amp; Analysis" sheetId="25" r:id="rId16"/>
    <sheet name="Assumption &amp; Analysis (2)" sheetId="134" state="hidden" r:id="rId17"/>
    <sheet name="Assumption &amp; Analysis (3)" sheetId="137" state="hidden" r:id="rId18"/>
    <sheet name="Part 3 - Cost By Processes" sheetId="38" r:id="rId19"/>
    <sheet name="3.1 Water Treatment" sheetId="102" r:id="rId20"/>
    <sheet name="3.1 Water Treatment (2)" sheetId="118" state="hidden" r:id="rId21"/>
    <sheet name="3.1 Water Treatment (3)" sheetId="138" state="hidden" r:id="rId22"/>
    <sheet name="3.2 Syrup Preparation" sheetId="19" r:id="rId23"/>
    <sheet name="3.2 Syrup Preparation (2)" sheetId="119" state="hidden" r:id="rId24"/>
    <sheet name="3.2 Syrup Preparation (3)" sheetId="139" state="hidden" r:id="rId25"/>
    <sheet name="3.3 Carbonation" sheetId="23" r:id="rId26"/>
    <sheet name="3.3 Carbonation (2)" sheetId="120" state="hidden" r:id="rId27"/>
    <sheet name="3.3 Carbonation (3)" sheetId="140" state="hidden" r:id="rId28"/>
    <sheet name="3.4 Mixing" sheetId="18" r:id="rId29"/>
    <sheet name="3.4 Mixing (2)" sheetId="121" state="hidden" r:id="rId30"/>
    <sheet name="3.4 Mixing (3)" sheetId="141" state="hidden" r:id="rId31"/>
    <sheet name="3.5 Pasteurisation" sheetId="22" r:id="rId32"/>
    <sheet name="3.5 Pasteurisation (2)" sheetId="122" state="hidden" r:id="rId33"/>
    <sheet name="3.5 Pasteurisation (3)" sheetId="142" state="hidden" r:id="rId34"/>
    <sheet name="Part 4 - Cost by Packing" sheetId="39" r:id="rId35"/>
    <sheet name="4.1 Dry Aseptic Cleaning" sheetId="105" r:id="rId36"/>
    <sheet name="4.1 Dry Aseptic Cleaning (2)" sheetId="123" state="hidden" r:id="rId37"/>
    <sheet name="4.1 Dry Aseptic Cleaning (3)" sheetId="143" state="hidden" r:id="rId38"/>
    <sheet name="4.2 PET Bottle Blowing" sheetId="24" r:id="rId39"/>
    <sheet name="4.2 PET Bottle Blowing (2)" sheetId="124" state="hidden" r:id="rId40"/>
    <sheet name="4.2 PET Bottle Blowing (3)" sheetId="144" state="hidden" r:id="rId41"/>
    <sheet name="4.3 Wet Aseptic Cleaning" sheetId="106" r:id="rId42"/>
    <sheet name="4.3 Wet Aseptic Cleaning (2)" sheetId="125" state="hidden" r:id="rId43"/>
    <sheet name="4.3 Wet Aseptic Cleaning (3)" sheetId="145" state="hidden" r:id="rId44"/>
    <sheet name="4.4 Can Filling &amp; Closing" sheetId="110" r:id="rId45"/>
    <sheet name="4.4 Can Filling &amp; Closing (2)" sheetId="126" state="hidden" r:id="rId46"/>
    <sheet name="4.4 Can Filling &amp; Closing (3)" sheetId="153" state="hidden" r:id="rId47"/>
    <sheet name="4.5 Aseptic Filling &amp; Closing" sheetId="67" r:id="rId48"/>
    <sheet name="4.5 Aseptic Filling &amp; Closi (2)" sheetId="127" state="hidden" r:id="rId49"/>
    <sheet name="4.5 Aseptic Filling &amp; Closi (3)" sheetId="146" state="hidden" r:id="rId50"/>
    <sheet name="4.6 Nitrogenation" sheetId="107" r:id="rId51"/>
    <sheet name="4.6 Nitrogenation (2)" sheetId="128" state="hidden" r:id="rId52"/>
    <sheet name="4.6 Nitrogenation (3)" sheetId="147" state="hidden" r:id="rId53"/>
    <sheet name="4.7 Can Pasteurisation" sheetId="111" r:id="rId54"/>
    <sheet name="4.7 Can Pasteurisation (2)" sheetId="129" state="hidden" r:id="rId55"/>
    <sheet name="4.7 Can Pasteurisation (3)" sheetId="148" state="hidden" r:id="rId56"/>
    <sheet name="4.8 Shrink Sleeve Labelling" sheetId="104" r:id="rId57"/>
    <sheet name="4.8 Shrink Sleeve Labelling (2)" sheetId="130" state="hidden" r:id="rId58"/>
    <sheet name="4.8 Shrink Sleeve Labelling (3)" sheetId="149" state="hidden" r:id="rId59"/>
    <sheet name="4.9.1 Shrinking into Multipack" sheetId="97" r:id="rId60"/>
    <sheet name="4.9.1 Shrinking into Multip (2)" sheetId="131" state="hidden" r:id="rId61"/>
    <sheet name="4.9.1 Shrinking into Multip (3)" sheetId="150" state="hidden" r:id="rId62"/>
    <sheet name="4.9.2 Packing in Tray &amp; Shrink" sheetId="98" r:id="rId63"/>
    <sheet name="4.9.2 Packing in Tray &amp; Shr (2)" sheetId="132" state="hidden" r:id="rId64"/>
    <sheet name="4.9.2 Packing in Tray &amp; Shr (3)" sheetId="151" state="hidden" r:id="rId65"/>
    <sheet name="4.10 Palletising" sheetId="68" r:id="rId66"/>
    <sheet name="4.10 Palletising (2)" sheetId="133" state="hidden" r:id="rId67"/>
    <sheet name="4.10 Palletising (3)" sheetId="152" state="hidden" r:id="rId68"/>
    <sheet name="Appendix - Equipment" sheetId="35" r:id="rId69"/>
    <sheet name="Labour Data – France" sheetId="28" r:id="rId70"/>
    <sheet name="Labour Data – Netherlands" sheetId="112" r:id="rId71"/>
    <sheet name="Labour Data – Portugal" sheetId="113" r:id="rId72"/>
    <sheet name="Labour Data – Country B" sheetId="114" r:id="rId73"/>
    <sheet name="Bibliography" sheetId="40" r:id="rId74"/>
  </sheets>
  <externalReferences>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s>
  <definedNames>
    <definedName name="_">#REF!</definedName>
    <definedName name="_______kjnjknv" localSheetId="68">#REF!</definedName>
    <definedName name="_______kjnjknv" localSheetId="15">#REF!</definedName>
    <definedName name="_______kjnjknv" localSheetId="16">#REF!</definedName>
    <definedName name="_______kjnjknv" localSheetId="17">#REF!</definedName>
    <definedName name="_______kjnjknv" localSheetId="73">#REF!</definedName>
    <definedName name="_______kjnjknv" localSheetId="72">#REF!</definedName>
    <definedName name="_______kjnjknv" localSheetId="69">#REF!</definedName>
    <definedName name="_______kjnjknv" localSheetId="70">#REF!</definedName>
    <definedName name="_______kjnjknv" localSheetId="71">#REF!</definedName>
    <definedName name="_______kjnjknv" localSheetId="5">#REF!</definedName>
    <definedName name="_______kjnjknv" localSheetId="8">#REF!</definedName>
    <definedName name="_______kjnjknv" localSheetId="18">#REF!</definedName>
    <definedName name="_______kjnjknv" localSheetId="34">#REF!</definedName>
    <definedName name="_______kjnjknv" localSheetId="3">#REF!</definedName>
    <definedName name="_______kjnjknv" localSheetId="0">#REF!</definedName>
    <definedName name="_______kjnjknv">#REF!</definedName>
    <definedName name="_____thinkcell" localSheetId="6" hidden="1">#REF!</definedName>
    <definedName name="_____thinkcell" localSheetId="7" hidden="1">#REF!</definedName>
    <definedName name="_____thinkcell" localSheetId="19" hidden="1">#REF!</definedName>
    <definedName name="_____thinkcell" localSheetId="20" hidden="1">#REF!</definedName>
    <definedName name="_____thinkcell" localSheetId="21" hidden="1">#REF!</definedName>
    <definedName name="_____thinkcell" localSheetId="22" hidden="1">#REF!</definedName>
    <definedName name="_____thinkcell" localSheetId="23" hidden="1">#REF!</definedName>
    <definedName name="_____thinkcell" localSheetId="24" hidden="1">#REF!</definedName>
    <definedName name="_____thinkcell" localSheetId="25" hidden="1">#REF!</definedName>
    <definedName name="_____thinkcell" localSheetId="26" hidden="1">#REF!</definedName>
    <definedName name="_____thinkcell" localSheetId="27" hidden="1">#REF!</definedName>
    <definedName name="_____thinkcell" localSheetId="28" hidden="1">#REF!</definedName>
    <definedName name="_____thinkcell" localSheetId="29" hidden="1">#REF!</definedName>
    <definedName name="_____thinkcell" localSheetId="30" hidden="1">#REF!</definedName>
    <definedName name="_____thinkcell" localSheetId="31" hidden="1">#REF!</definedName>
    <definedName name="_____thinkcell" localSheetId="32" hidden="1">#REF!</definedName>
    <definedName name="_____thinkcell" localSheetId="33" hidden="1">#REF!</definedName>
    <definedName name="_____thinkcell" localSheetId="35" hidden="1">#REF!</definedName>
    <definedName name="_____thinkcell" localSheetId="36" hidden="1">#REF!</definedName>
    <definedName name="_____thinkcell" localSheetId="37" hidden="1">#REF!</definedName>
    <definedName name="_____thinkcell" localSheetId="65" hidden="1">#REF!</definedName>
    <definedName name="_____thinkcell" localSheetId="66" hidden="1">#REF!</definedName>
    <definedName name="_____thinkcell" localSheetId="67" hidden="1">#REF!</definedName>
    <definedName name="_____thinkcell" localSheetId="38" hidden="1">#REF!</definedName>
    <definedName name="_____thinkcell" localSheetId="39" hidden="1">#REF!</definedName>
    <definedName name="_____thinkcell" localSheetId="40" hidden="1">#REF!</definedName>
    <definedName name="_____thinkcell" localSheetId="41" hidden="1">#REF!</definedName>
    <definedName name="_____thinkcell" localSheetId="42" hidden="1">#REF!</definedName>
    <definedName name="_____thinkcell" localSheetId="43" hidden="1">#REF!</definedName>
    <definedName name="_____thinkcell" localSheetId="44" hidden="1">#REF!</definedName>
    <definedName name="_____thinkcell" localSheetId="45" hidden="1">#REF!</definedName>
    <definedName name="_____thinkcell" localSheetId="46" hidden="1">#REF!</definedName>
    <definedName name="_____thinkcell" localSheetId="48" hidden="1">#REF!</definedName>
    <definedName name="_____thinkcell" localSheetId="49" hidden="1">#REF!</definedName>
    <definedName name="_____thinkcell" localSheetId="47" hidden="1">#REF!</definedName>
    <definedName name="_____thinkcell" localSheetId="50" hidden="1">#REF!</definedName>
    <definedName name="_____thinkcell" localSheetId="51" hidden="1">#REF!</definedName>
    <definedName name="_____thinkcell" localSheetId="52" hidden="1">#REF!</definedName>
    <definedName name="_____thinkcell" localSheetId="53" hidden="1">#REF!</definedName>
    <definedName name="_____thinkcell" localSheetId="54" hidden="1">#REF!</definedName>
    <definedName name="_____thinkcell" localSheetId="55" hidden="1">#REF!</definedName>
    <definedName name="_____thinkcell" localSheetId="56" hidden="1">#REF!</definedName>
    <definedName name="_____thinkcell" localSheetId="57" hidden="1">#REF!</definedName>
    <definedName name="_____thinkcell" localSheetId="58" hidden="1">#REF!</definedName>
    <definedName name="_____thinkcell" localSheetId="60" hidden="1">#REF!</definedName>
    <definedName name="_____thinkcell" localSheetId="61" hidden="1">#REF!</definedName>
    <definedName name="_____thinkcell" localSheetId="59" hidden="1">#REF!</definedName>
    <definedName name="_____thinkcell" localSheetId="63" hidden="1">#REF!</definedName>
    <definedName name="_____thinkcell" localSheetId="64" hidden="1">#REF!</definedName>
    <definedName name="_____thinkcell" localSheetId="62" hidden="1">#REF!</definedName>
    <definedName name="_____thinkcell" localSheetId="15" hidden="1">#REF!</definedName>
    <definedName name="_____thinkcell" localSheetId="16" hidden="1">#REF!</definedName>
    <definedName name="_____thinkcell" localSheetId="17" hidden="1">#REF!</definedName>
    <definedName name="_____thinkcell" localSheetId="72" hidden="1">#REF!</definedName>
    <definedName name="_____thinkcell" localSheetId="69" hidden="1">#REF!</definedName>
    <definedName name="_____thinkcell" localSheetId="70" hidden="1">#REF!</definedName>
    <definedName name="_____thinkcell" localSheetId="71" hidden="1">#REF!</definedName>
    <definedName name="_____thinkcell" localSheetId="3" hidden="1">#REF!</definedName>
    <definedName name="_____thinkcell" localSheetId="0" hidden="1">#REF!</definedName>
    <definedName name="_____thinkcell" hidden="1">#REF!</definedName>
    <definedName name="___ms4" localSheetId="7">'[1]Legend 2'!$B$16:$B$35</definedName>
    <definedName name="___ms4" localSheetId="1">'[1]Legend 2'!$B$16:$B$35</definedName>
    <definedName name="___ms4">#REF!</definedName>
    <definedName name="___thinkcell0yiY.KZh9UGHKXu_ALs4.g" localSheetId="7" hidden="1">#REF!</definedName>
    <definedName name="___thinkcell0yiY.KZh9UGHKXu_ALs4.g" localSheetId="19" hidden="1">#REF!</definedName>
    <definedName name="___thinkcell0yiY.KZh9UGHKXu_ALs4.g" localSheetId="20" hidden="1">#REF!</definedName>
    <definedName name="___thinkcell0yiY.KZh9UGHKXu_ALs4.g" localSheetId="21" hidden="1">#REF!</definedName>
    <definedName name="___thinkcell0yiY.KZh9UGHKXu_ALs4.g" localSheetId="22" hidden="1">#REF!</definedName>
    <definedName name="___thinkcell0yiY.KZh9UGHKXu_ALs4.g" localSheetId="23" hidden="1">#REF!</definedName>
    <definedName name="___thinkcell0yiY.KZh9UGHKXu_ALs4.g" localSheetId="24" hidden="1">#REF!</definedName>
    <definedName name="___thinkcell0yiY.KZh9UGHKXu_ALs4.g" localSheetId="25" hidden="1">#REF!</definedName>
    <definedName name="___thinkcell0yiY.KZh9UGHKXu_ALs4.g" localSheetId="26" hidden="1">#REF!</definedName>
    <definedName name="___thinkcell0yiY.KZh9UGHKXu_ALs4.g" localSheetId="27" hidden="1">#REF!</definedName>
    <definedName name="___thinkcell0yiY.KZh9UGHKXu_ALs4.g" localSheetId="28" hidden="1">#REF!</definedName>
    <definedName name="___thinkcell0yiY.KZh9UGHKXu_ALs4.g" localSheetId="29" hidden="1">#REF!</definedName>
    <definedName name="___thinkcell0yiY.KZh9UGHKXu_ALs4.g" localSheetId="30" hidden="1">#REF!</definedName>
    <definedName name="___thinkcell0yiY.KZh9UGHKXu_ALs4.g" localSheetId="31" hidden="1">#REF!</definedName>
    <definedName name="___thinkcell0yiY.KZh9UGHKXu_ALs4.g" localSheetId="32" hidden="1">#REF!</definedName>
    <definedName name="___thinkcell0yiY.KZh9UGHKXu_ALs4.g" localSheetId="33" hidden="1">#REF!</definedName>
    <definedName name="___thinkcell0yiY.KZh9UGHKXu_ALs4.g" localSheetId="35" hidden="1">#REF!</definedName>
    <definedName name="___thinkcell0yiY.KZh9UGHKXu_ALs4.g" localSheetId="36" hidden="1">#REF!</definedName>
    <definedName name="___thinkcell0yiY.KZh9UGHKXu_ALs4.g" localSheetId="37" hidden="1">#REF!</definedName>
    <definedName name="___thinkcell0yiY.KZh9UGHKXu_ALs4.g" localSheetId="65" hidden="1">#REF!</definedName>
    <definedName name="___thinkcell0yiY.KZh9UGHKXu_ALs4.g" localSheetId="66" hidden="1">#REF!</definedName>
    <definedName name="___thinkcell0yiY.KZh9UGHKXu_ALs4.g" localSheetId="67" hidden="1">#REF!</definedName>
    <definedName name="___thinkcell0yiY.KZh9UGHKXu_ALs4.g" localSheetId="38" hidden="1">#REF!</definedName>
    <definedName name="___thinkcell0yiY.KZh9UGHKXu_ALs4.g" localSheetId="39" hidden="1">#REF!</definedName>
    <definedName name="___thinkcell0yiY.KZh9UGHKXu_ALs4.g" localSheetId="40" hidden="1">#REF!</definedName>
    <definedName name="___thinkcell0yiY.KZh9UGHKXu_ALs4.g" localSheetId="41" hidden="1">#REF!</definedName>
    <definedName name="___thinkcell0yiY.KZh9UGHKXu_ALs4.g" localSheetId="42" hidden="1">#REF!</definedName>
    <definedName name="___thinkcell0yiY.KZh9UGHKXu_ALs4.g" localSheetId="43" hidden="1">#REF!</definedName>
    <definedName name="___thinkcell0yiY.KZh9UGHKXu_ALs4.g" localSheetId="44" hidden="1">#REF!</definedName>
    <definedName name="___thinkcell0yiY.KZh9UGHKXu_ALs4.g" localSheetId="45" hidden="1">#REF!</definedName>
    <definedName name="___thinkcell0yiY.KZh9UGHKXu_ALs4.g" localSheetId="46" hidden="1">#REF!</definedName>
    <definedName name="___thinkcell0yiY.KZh9UGHKXu_ALs4.g" localSheetId="48" hidden="1">#REF!</definedName>
    <definedName name="___thinkcell0yiY.KZh9UGHKXu_ALs4.g" localSheetId="49" hidden="1">#REF!</definedName>
    <definedName name="___thinkcell0yiY.KZh9UGHKXu_ALs4.g" localSheetId="47" hidden="1">#REF!</definedName>
    <definedName name="___thinkcell0yiY.KZh9UGHKXu_ALs4.g" localSheetId="50" hidden="1">#REF!</definedName>
    <definedName name="___thinkcell0yiY.KZh9UGHKXu_ALs4.g" localSheetId="51" hidden="1">#REF!</definedName>
    <definedName name="___thinkcell0yiY.KZh9UGHKXu_ALs4.g" localSheetId="52" hidden="1">#REF!</definedName>
    <definedName name="___thinkcell0yiY.KZh9UGHKXu_ALs4.g" localSheetId="53" hidden="1">#REF!</definedName>
    <definedName name="___thinkcell0yiY.KZh9UGHKXu_ALs4.g" localSheetId="54" hidden="1">#REF!</definedName>
    <definedName name="___thinkcell0yiY.KZh9UGHKXu_ALs4.g" localSheetId="55" hidden="1">#REF!</definedName>
    <definedName name="___thinkcell0yiY.KZh9UGHKXu_ALs4.g" localSheetId="56" hidden="1">#REF!</definedName>
    <definedName name="___thinkcell0yiY.KZh9UGHKXu_ALs4.g" localSheetId="57" hidden="1">#REF!</definedName>
    <definedName name="___thinkcell0yiY.KZh9UGHKXu_ALs4.g" localSheetId="58" hidden="1">#REF!</definedName>
    <definedName name="___thinkcell0yiY.KZh9UGHKXu_ALs4.g" localSheetId="60" hidden="1">#REF!</definedName>
    <definedName name="___thinkcell0yiY.KZh9UGHKXu_ALs4.g" localSheetId="61" hidden="1">#REF!</definedName>
    <definedName name="___thinkcell0yiY.KZh9UGHKXu_ALs4.g" localSheetId="59" hidden="1">#REF!</definedName>
    <definedName name="___thinkcell0yiY.KZh9UGHKXu_ALs4.g" localSheetId="63" hidden="1">#REF!</definedName>
    <definedName name="___thinkcell0yiY.KZh9UGHKXu_ALs4.g" localSheetId="64" hidden="1">#REF!</definedName>
    <definedName name="___thinkcell0yiY.KZh9UGHKXu_ALs4.g" localSheetId="62" hidden="1">#REF!</definedName>
    <definedName name="___thinkcell0yiY.KZh9UGHKXu_ALs4.g" localSheetId="15" hidden="1">#REF!</definedName>
    <definedName name="___thinkcell0yiY.KZh9UGHKXu_ALs4.g" localSheetId="16" hidden="1">#REF!</definedName>
    <definedName name="___thinkcell0yiY.KZh9UGHKXu_ALs4.g" localSheetId="17" hidden="1">#REF!</definedName>
    <definedName name="___thinkcell0yiY.KZh9UGHKXu_ALs4.g" localSheetId="72" hidden="1">#REF!</definedName>
    <definedName name="___thinkcell0yiY.KZh9UGHKXu_ALs4.g" localSheetId="69" hidden="1">#REF!</definedName>
    <definedName name="___thinkcell0yiY.KZh9UGHKXu_ALs4.g" localSheetId="70" hidden="1">#REF!</definedName>
    <definedName name="___thinkcell0yiY.KZh9UGHKXu_ALs4.g" localSheetId="71" hidden="1">#REF!</definedName>
    <definedName name="___thinkcell0yiY.KZh9UGHKXu_ALs4.g" localSheetId="3" hidden="1">#REF!</definedName>
    <definedName name="___thinkcell0yiY.KZh9UGHKXu_ALs4.g" localSheetId="0" hidden="1">#REF!</definedName>
    <definedName name="___thinkcell0yiY.KZh9UGHKXu_ALs4.g" hidden="1">#REF!</definedName>
    <definedName name="___thinkcellGXdeNDllXEqzynVyu6jM9A" localSheetId="7" hidden="1">#REF!</definedName>
    <definedName name="___thinkcellGXdeNDllXEqzynVyu6jM9A" localSheetId="19" hidden="1">#REF!</definedName>
    <definedName name="___thinkcellGXdeNDllXEqzynVyu6jM9A" localSheetId="20" hidden="1">#REF!</definedName>
    <definedName name="___thinkcellGXdeNDllXEqzynVyu6jM9A" localSheetId="21" hidden="1">#REF!</definedName>
    <definedName name="___thinkcellGXdeNDllXEqzynVyu6jM9A" localSheetId="22" hidden="1">#REF!</definedName>
    <definedName name="___thinkcellGXdeNDllXEqzynVyu6jM9A" localSheetId="23" hidden="1">#REF!</definedName>
    <definedName name="___thinkcellGXdeNDllXEqzynVyu6jM9A" localSheetId="24" hidden="1">#REF!</definedName>
    <definedName name="___thinkcellGXdeNDllXEqzynVyu6jM9A" localSheetId="25" hidden="1">#REF!</definedName>
    <definedName name="___thinkcellGXdeNDllXEqzynVyu6jM9A" localSheetId="26" hidden="1">#REF!</definedName>
    <definedName name="___thinkcellGXdeNDllXEqzynVyu6jM9A" localSheetId="27" hidden="1">#REF!</definedName>
    <definedName name="___thinkcellGXdeNDllXEqzynVyu6jM9A" localSheetId="28" hidden="1">#REF!</definedName>
    <definedName name="___thinkcellGXdeNDllXEqzynVyu6jM9A" localSheetId="29" hidden="1">#REF!</definedName>
    <definedName name="___thinkcellGXdeNDllXEqzynVyu6jM9A" localSheetId="30" hidden="1">#REF!</definedName>
    <definedName name="___thinkcellGXdeNDllXEqzynVyu6jM9A" localSheetId="31" hidden="1">#REF!</definedName>
    <definedName name="___thinkcellGXdeNDllXEqzynVyu6jM9A" localSheetId="32" hidden="1">#REF!</definedName>
    <definedName name="___thinkcellGXdeNDllXEqzynVyu6jM9A" localSheetId="33" hidden="1">#REF!</definedName>
    <definedName name="___thinkcellGXdeNDllXEqzynVyu6jM9A" localSheetId="35" hidden="1">#REF!</definedName>
    <definedName name="___thinkcellGXdeNDllXEqzynVyu6jM9A" localSheetId="36" hidden="1">#REF!</definedName>
    <definedName name="___thinkcellGXdeNDllXEqzynVyu6jM9A" localSheetId="37" hidden="1">#REF!</definedName>
    <definedName name="___thinkcellGXdeNDllXEqzynVyu6jM9A" localSheetId="65" hidden="1">#REF!</definedName>
    <definedName name="___thinkcellGXdeNDllXEqzynVyu6jM9A" localSheetId="66" hidden="1">#REF!</definedName>
    <definedName name="___thinkcellGXdeNDllXEqzynVyu6jM9A" localSheetId="67" hidden="1">#REF!</definedName>
    <definedName name="___thinkcellGXdeNDllXEqzynVyu6jM9A" localSheetId="38" hidden="1">#REF!</definedName>
    <definedName name="___thinkcellGXdeNDllXEqzynVyu6jM9A" localSheetId="39" hidden="1">#REF!</definedName>
    <definedName name="___thinkcellGXdeNDllXEqzynVyu6jM9A" localSheetId="40" hidden="1">#REF!</definedName>
    <definedName name="___thinkcellGXdeNDllXEqzynVyu6jM9A" localSheetId="41" hidden="1">#REF!</definedName>
    <definedName name="___thinkcellGXdeNDllXEqzynVyu6jM9A" localSheetId="42" hidden="1">#REF!</definedName>
    <definedName name="___thinkcellGXdeNDllXEqzynVyu6jM9A" localSheetId="43" hidden="1">#REF!</definedName>
    <definedName name="___thinkcellGXdeNDllXEqzynVyu6jM9A" localSheetId="44" hidden="1">#REF!</definedName>
    <definedName name="___thinkcellGXdeNDllXEqzynVyu6jM9A" localSheetId="45" hidden="1">#REF!</definedName>
    <definedName name="___thinkcellGXdeNDllXEqzynVyu6jM9A" localSheetId="46" hidden="1">#REF!</definedName>
    <definedName name="___thinkcellGXdeNDllXEqzynVyu6jM9A" localSheetId="48" hidden="1">#REF!</definedName>
    <definedName name="___thinkcellGXdeNDllXEqzynVyu6jM9A" localSheetId="49" hidden="1">#REF!</definedName>
    <definedName name="___thinkcellGXdeNDllXEqzynVyu6jM9A" localSheetId="47" hidden="1">#REF!</definedName>
    <definedName name="___thinkcellGXdeNDllXEqzynVyu6jM9A" localSheetId="50" hidden="1">#REF!</definedName>
    <definedName name="___thinkcellGXdeNDllXEqzynVyu6jM9A" localSheetId="51" hidden="1">#REF!</definedName>
    <definedName name="___thinkcellGXdeNDllXEqzynVyu6jM9A" localSheetId="52" hidden="1">#REF!</definedName>
    <definedName name="___thinkcellGXdeNDllXEqzynVyu6jM9A" localSheetId="53" hidden="1">#REF!</definedName>
    <definedName name="___thinkcellGXdeNDllXEqzynVyu6jM9A" localSheetId="54" hidden="1">#REF!</definedName>
    <definedName name="___thinkcellGXdeNDllXEqzynVyu6jM9A" localSheetId="55" hidden="1">#REF!</definedName>
    <definedName name="___thinkcellGXdeNDllXEqzynVyu6jM9A" localSheetId="56" hidden="1">#REF!</definedName>
    <definedName name="___thinkcellGXdeNDllXEqzynVyu6jM9A" localSheetId="57" hidden="1">#REF!</definedName>
    <definedName name="___thinkcellGXdeNDllXEqzynVyu6jM9A" localSheetId="58" hidden="1">#REF!</definedName>
    <definedName name="___thinkcellGXdeNDllXEqzynVyu6jM9A" localSheetId="60" hidden="1">#REF!</definedName>
    <definedName name="___thinkcellGXdeNDllXEqzynVyu6jM9A" localSheetId="61" hidden="1">#REF!</definedName>
    <definedName name="___thinkcellGXdeNDllXEqzynVyu6jM9A" localSheetId="59" hidden="1">#REF!</definedName>
    <definedName name="___thinkcellGXdeNDllXEqzynVyu6jM9A" localSheetId="63" hidden="1">#REF!</definedName>
    <definedName name="___thinkcellGXdeNDllXEqzynVyu6jM9A" localSheetId="64" hidden="1">#REF!</definedName>
    <definedName name="___thinkcellGXdeNDllXEqzynVyu6jM9A" localSheetId="62" hidden="1">#REF!</definedName>
    <definedName name="___thinkcellGXdeNDllXEqzynVyu6jM9A" localSheetId="15" hidden="1">#REF!</definedName>
    <definedName name="___thinkcellGXdeNDllXEqzynVyu6jM9A" localSheetId="16" hidden="1">#REF!</definedName>
    <definedName name="___thinkcellGXdeNDllXEqzynVyu6jM9A" localSheetId="17" hidden="1">#REF!</definedName>
    <definedName name="___thinkcellGXdeNDllXEqzynVyu6jM9A" localSheetId="72" hidden="1">#REF!</definedName>
    <definedName name="___thinkcellGXdeNDllXEqzynVyu6jM9A" localSheetId="69" hidden="1">#REF!</definedName>
    <definedName name="___thinkcellGXdeNDllXEqzynVyu6jM9A" localSheetId="70" hidden="1">#REF!</definedName>
    <definedName name="___thinkcellGXdeNDllXEqzynVyu6jM9A" localSheetId="71" hidden="1">#REF!</definedName>
    <definedName name="___thinkcellGXdeNDllXEqzynVyu6jM9A" hidden="1">#REF!</definedName>
    <definedName name="___thinkcellqBKYna5NmUerUR9llwfFRw" localSheetId="7" hidden="1">#REF!</definedName>
    <definedName name="___thinkcellqBKYna5NmUerUR9llwfFRw" localSheetId="19" hidden="1">#REF!</definedName>
    <definedName name="___thinkcellqBKYna5NmUerUR9llwfFRw" localSheetId="20" hidden="1">#REF!</definedName>
    <definedName name="___thinkcellqBKYna5NmUerUR9llwfFRw" localSheetId="21" hidden="1">#REF!</definedName>
    <definedName name="___thinkcellqBKYna5NmUerUR9llwfFRw" localSheetId="22" hidden="1">#REF!</definedName>
    <definedName name="___thinkcellqBKYna5NmUerUR9llwfFRw" localSheetId="23" hidden="1">#REF!</definedName>
    <definedName name="___thinkcellqBKYna5NmUerUR9llwfFRw" localSheetId="24" hidden="1">#REF!</definedName>
    <definedName name="___thinkcellqBKYna5NmUerUR9llwfFRw" localSheetId="25" hidden="1">#REF!</definedName>
    <definedName name="___thinkcellqBKYna5NmUerUR9llwfFRw" localSheetId="26" hidden="1">#REF!</definedName>
    <definedName name="___thinkcellqBKYna5NmUerUR9llwfFRw" localSheetId="27" hidden="1">#REF!</definedName>
    <definedName name="___thinkcellqBKYna5NmUerUR9llwfFRw" localSheetId="28" hidden="1">#REF!</definedName>
    <definedName name="___thinkcellqBKYna5NmUerUR9llwfFRw" localSheetId="29" hidden="1">#REF!</definedName>
    <definedName name="___thinkcellqBKYna5NmUerUR9llwfFRw" localSheetId="30" hidden="1">#REF!</definedName>
    <definedName name="___thinkcellqBKYna5NmUerUR9llwfFRw" localSheetId="31" hidden="1">#REF!</definedName>
    <definedName name="___thinkcellqBKYna5NmUerUR9llwfFRw" localSheetId="32" hidden="1">#REF!</definedName>
    <definedName name="___thinkcellqBKYna5NmUerUR9llwfFRw" localSheetId="33" hidden="1">#REF!</definedName>
    <definedName name="___thinkcellqBKYna5NmUerUR9llwfFRw" localSheetId="35" hidden="1">#REF!</definedName>
    <definedName name="___thinkcellqBKYna5NmUerUR9llwfFRw" localSheetId="36" hidden="1">#REF!</definedName>
    <definedName name="___thinkcellqBKYna5NmUerUR9llwfFRw" localSheetId="37" hidden="1">#REF!</definedName>
    <definedName name="___thinkcellqBKYna5NmUerUR9llwfFRw" localSheetId="65" hidden="1">#REF!</definedName>
    <definedName name="___thinkcellqBKYna5NmUerUR9llwfFRw" localSheetId="66" hidden="1">#REF!</definedName>
    <definedName name="___thinkcellqBKYna5NmUerUR9llwfFRw" localSheetId="67" hidden="1">#REF!</definedName>
    <definedName name="___thinkcellqBKYna5NmUerUR9llwfFRw" localSheetId="38" hidden="1">#REF!</definedName>
    <definedName name="___thinkcellqBKYna5NmUerUR9llwfFRw" localSheetId="39" hidden="1">#REF!</definedName>
    <definedName name="___thinkcellqBKYna5NmUerUR9llwfFRw" localSheetId="40" hidden="1">#REF!</definedName>
    <definedName name="___thinkcellqBKYna5NmUerUR9llwfFRw" localSheetId="41" hidden="1">#REF!</definedName>
    <definedName name="___thinkcellqBKYna5NmUerUR9llwfFRw" localSheetId="42" hidden="1">#REF!</definedName>
    <definedName name="___thinkcellqBKYna5NmUerUR9llwfFRw" localSheetId="43" hidden="1">#REF!</definedName>
    <definedName name="___thinkcellqBKYna5NmUerUR9llwfFRw" localSheetId="44" hidden="1">#REF!</definedName>
    <definedName name="___thinkcellqBKYna5NmUerUR9llwfFRw" localSheetId="45" hidden="1">#REF!</definedName>
    <definedName name="___thinkcellqBKYna5NmUerUR9llwfFRw" localSheetId="46" hidden="1">#REF!</definedName>
    <definedName name="___thinkcellqBKYna5NmUerUR9llwfFRw" localSheetId="48" hidden="1">#REF!</definedName>
    <definedName name="___thinkcellqBKYna5NmUerUR9llwfFRw" localSheetId="49" hidden="1">#REF!</definedName>
    <definedName name="___thinkcellqBKYna5NmUerUR9llwfFRw" localSheetId="47" hidden="1">#REF!</definedName>
    <definedName name="___thinkcellqBKYna5NmUerUR9llwfFRw" localSheetId="50" hidden="1">#REF!</definedName>
    <definedName name="___thinkcellqBKYna5NmUerUR9llwfFRw" localSheetId="51" hidden="1">#REF!</definedName>
    <definedName name="___thinkcellqBKYna5NmUerUR9llwfFRw" localSheetId="52" hidden="1">#REF!</definedName>
    <definedName name="___thinkcellqBKYna5NmUerUR9llwfFRw" localSheetId="53" hidden="1">#REF!</definedName>
    <definedName name="___thinkcellqBKYna5NmUerUR9llwfFRw" localSheetId="54" hidden="1">#REF!</definedName>
    <definedName name="___thinkcellqBKYna5NmUerUR9llwfFRw" localSheetId="55" hidden="1">#REF!</definedName>
    <definedName name="___thinkcellqBKYna5NmUerUR9llwfFRw" localSheetId="56" hidden="1">#REF!</definedName>
    <definedName name="___thinkcellqBKYna5NmUerUR9llwfFRw" localSheetId="57" hidden="1">#REF!</definedName>
    <definedName name="___thinkcellqBKYna5NmUerUR9llwfFRw" localSheetId="58" hidden="1">#REF!</definedName>
    <definedName name="___thinkcellqBKYna5NmUerUR9llwfFRw" localSheetId="60" hidden="1">#REF!</definedName>
    <definedName name="___thinkcellqBKYna5NmUerUR9llwfFRw" localSheetId="61" hidden="1">#REF!</definedName>
    <definedName name="___thinkcellqBKYna5NmUerUR9llwfFRw" localSheetId="59" hidden="1">#REF!</definedName>
    <definedName name="___thinkcellqBKYna5NmUerUR9llwfFRw" localSheetId="63" hidden="1">#REF!</definedName>
    <definedName name="___thinkcellqBKYna5NmUerUR9llwfFRw" localSheetId="64" hidden="1">#REF!</definedName>
    <definedName name="___thinkcellqBKYna5NmUerUR9llwfFRw" localSheetId="62" hidden="1">#REF!</definedName>
    <definedName name="___thinkcellqBKYna5NmUerUR9llwfFRw" localSheetId="15" hidden="1">#REF!</definedName>
    <definedName name="___thinkcellqBKYna5NmUerUR9llwfFRw" localSheetId="16" hidden="1">#REF!</definedName>
    <definedName name="___thinkcellqBKYna5NmUerUR9llwfFRw" localSheetId="17" hidden="1">#REF!</definedName>
    <definedName name="___thinkcellqBKYna5NmUerUR9llwfFRw" localSheetId="72" hidden="1">#REF!</definedName>
    <definedName name="___thinkcellqBKYna5NmUerUR9llwfFRw" localSheetId="69" hidden="1">#REF!</definedName>
    <definedName name="___thinkcellqBKYna5NmUerUR9llwfFRw" localSheetId="70" hidden="1">#REF!</definedName>
    <definedName name="___thinkcellqBKYna5NmUerUR9llwfFRw" localSheetId="71" hidden="1">#REF!</definedName>
    <definedName name="___thinkcellqBKYna5NmUerUR9llwfFRw" hidden="1">#REF!</definedName>
    <definedName name="__ms4" localSheetId="7">'[1]Legend 2'!$B$16:$B$35</definedName>
    <definedName name="__ms4" localSheetId="1">'[1]Legend 2'!$B$16:$B$35</definedName>
    <definedName name="__ms4">#REF!</definedName>
    <definedName name="_2" hidden="1">#REF!</definedName>
    <definedName name="_3" hidden="1">#REF!</definedName>
    <definedName name="_AMO_UniqueIdentifier" hidden="1">"'5a4cd467-6fb7-4a35-a962-d33d54896ddf'"</definedName>
    <definedName name="_xlnm._FilterDatabase" localSheetId="6" hidden="1">'1.1 Summary'!#REF!</definedName>
    <definedName name="_jhil" hidden="1">#REF!</definedName>
    <definedName name="_jjsjs89sj" hidden="1">#REF!</definedName>
    <definedName name="_jkk">#REF!</definedName>
    <definedName name="_ms4" localSheetId="7">'[1]Legend 2'!$B$16:$B$35</definedName>
    <definedName name="_ms4" localSheetId="1">'[1]Legend 2'!$B$16:$B$35</definedName>
    <definedName name="_ms4">#REF!</definedName>
    <definedName name="_ProductS" hidden="1">#REF!</definedName>
    <definedName name="_ReplyAwaited" localSheetId="68">#REF!</definedName>
    <definedName name="_ReplyAwaited" localSheetId="73">#REF!</definedName>
    <definedName name="_ReplyAwaited" localSheetId="72">#REF!</definedName>
    <definedName name="_ReplyAwaited" localSheetId="69">#REF!</definedName>
    <definedName name="_ReplyAwaited" localSheetId="70">#REF!</definedName>
    <definedName name="_ReplyAwaited" localSheetId="71">#REF!</definedName>
    <definedName name="_ReplyAwaited" localSheetId="5">#REF!</definedName>
    <definedName name="_ReplyAwaited" localSheetId="8">#REF!</definedName>
    <definedName name="_ReplyAwaited" localSheetId="18">#REF!</definedName>
    <definedName name="_ReplyAwaited" localSheetId="34">#REF!</definedName>
    <definedName name="_ReplyAwaited" localSheetId="3">#REF!</definedName>
    <definedName name="_ReplyAwaited" localSheetId="0">#REF!</definedName>
    <definedName name="_ReplyAwaited">#REF!</definedName>
    <definedName name="_THINK" hidden="1">#REF!</definedName>
    <definedName name="_xlchart.v1.0" hidden="1">'1.1 Summary'!$G$78:$G$88</definedName>
    <definedName name="_xlchart.v1.1" hidden="1">'1.1 Summary'!$H$78:$H$88</definedName>
    <definedName name="a" localSheetId="6" hidden="1">#REF!</definedName>
    <definedName name="a" localSheetId="7" hidden="1">#REF!</definedName>
    <definedName name="a" localSheetId="19" hidden="1">#REF!</definedName>
    <definedName name="a" localSheetId="20" hidden="1">#REF!</definedName>
    <definedName name="a" localSheetId="21" hidden="1">#REF!</definedName>
    <definedName name="a" localSheetId="22" hidden="1">#REF!</definedName>
    <definedName name="a" localSheetId="23" hidden="1">#REF!</definedName>
    <definedName name="a" localSheetId="24" hidden="1">#REF!</definedName>
    <definedName name="a" localSheetId="25" hidden="1">#REF!</definedName>
    <definedName name="a" localSheetId="26" hidden="1">#REF!</definedName>
    <definedName name="a" localSheetId="27" hidden="1">#REF!</definedName>
    <definedName name="a" localSheetId="28" hidden="1">#REF!</definedName>
    <definedName name="a" localSheetId="29" hidden="1">#REF!</definedName>
    <definedName name="a" localSheetId="30" hidden="1">#REF!</definedName>
    <definedName name="a" localSheetId="31" hidden="1">#REF!</definedName>
    <definedName name="a" localSheetId="32" hidden="1">#REF!</definedName>
    <definedName name="a" localSheetId="33" hidden="1">#REF!</definedName>
    <definedName name="a" localSheetId="35" hidden="1">#REF!</definedName>
    <definedName name="a" localSheetId="36" hidden="1">#REF!</definedName>
    <definedName name="a" localSheetId="37" hidden="1">#REF!</definedName>
    <definedName name="a" localSheetId="65" hidden="1">#REF!</definedName>
    <definedName name="a" localSheetId="66" hidden="1">#REF!</definedName>
    <definedName name="a" localSheetId="67" hidden="1">#REF!</definedName>
    <definedName name="a" localSheetId="38" hidden="1">#REF!</definedName>
    <definedName name="a" localSheetId="39" hidden="1">#REF!</definedName>
    <definedName name="a" localSheetId="40" hidden="1">#REF!</definedName>
    <definedName name="a" localSheetId="41" hidden="1">#REF!</definedName>
    <definedName name="a" localSheetId="42" hidden="1">#REF!</definedName>
    <definedName name="a" localSheetId="43" hidden="1">#REF!</definedName>
    <definedName name="a" localSheetId="44" hidden="1">#REF!</definedName>
    <definedName name="a" localSheetId="45" hidden="1">#REF!</definedName>
    <definedName name="a" localSheetId="46" hidden="1">#REF!</definedName>
    <definedName name="a" localSheetId="48" hidden="1">#REF!</definedName>
    <definedName name="a" localSheetId="49" hidden="1">#REF!</definedName>
    <definedName name="a" localSheetId="47" hidden="1">#REF!</definedName>
    <definedName name="a" localSheetId="50" hidden="1">#REF!</definedName>
    <definedName name="a" localSheetId="51" hidden="1">#REF!</definedName>
    <definedName name="a" localSheetId="52" hidden="1">#REF!</definedName>
    <definedName name="a" localSheetId="53" hidden="1">#REF!</definedName>
    <definedName name="a" localSheetId="54" hidden="1">#REF!</definedName>
    <definedName name="a" localSheetId="55" hidden="1">#REF!</definedName>
    <definedName name="a" localSheetId="56" hidden="1">#REF!</definedName>
    <definedName name="a" localSheetId="57" hidden="1">#REF!</definedName>
    <definedName name="a" localSheetId="58" hidden="1">#REF!</definedName>
    <definedName name="a" localSheetId="60" hidden="1">#REF!</definedName>
    <definedName name="a" localSheetId="61" hidden="1">#REF!</definedName>
    <definedName name="a" localSheetId="59" hidden="1">#REF!</definedName>
    <definedName name="a" localSheetId="63" hidden="1">#REF!</definedName>
    <definedName name="a" localSheetId="64" hidden="1">#REF!</definedName>
    <definedName name="a" localSheetId="62" hidden="1">#REF!</definedName>
    <definedName name="a" localSheetId="15" hidden="1">#REF!</definedName>
    <definedName name="a" localSheetId="16" hidden="1">#REF!</definedName>
    <definedName name="a" localSheetId="17" hidden="1">#REF!</definedName>
    <definedName name="a" localSheetId="72" hidden="1">#REF!</definedName>
    <definedName name="a" localSheetId="69" hidden="1">#REF!</definedName>
    <definedName name="a" localSheetId="70" hidden="1">#REF!</definedName>
    <definedName name="a" localSheetId="71" hidden="1">#REF!</definedName>
    <definedName name="a" localSheetId="0" hidden="1">#REF!</definedName>
    <definedName name="a" hidden="1">#REF!</definedName>
    <definedName name="aa" localSheetId="19">#REF!</definedName>
    <definedName name="aa" localSheetId="20">#REF!</definedName>
    <definedName name="aa" localSheetId="21">#REF!</definedName>
    <definedName name="aa" localSheetId="22">#REF!</definedName>
    <definedName name="aa" localSheetId="23">#REF!</definedName>
    <definedName name="aa" localSheetId="24">#REF!</definedName>
    <definedName name="aa" localSheetId="25">#REF!</definedName>
    <definedName name="aa" localSheetId="26">#REF!</definedName>
    <definedName name="aa" localSheetId="27">#REF!</definedName>
    <definedName name="aa" localSheetId="28">#REF!</definedName>
    <definedName name="aa" localSheetId="29">#REF!</definedName>
    <definedName name="aa" localSheetId="30">#REF!</definedName>
    <definedName name="aa" localSheetId="31">#REF!</definedName>
    <definedName name="aa" localSheetId="32">#REF!</definedName>
    <definedName name="aa" localSheetId="33">#REF!</definedName>
    <definedName name="aa" localSheetId="35">#REF!</definedName>
    <definedName name="aa" localSheetId="36">#REF!</definedName>
    <definedName name="aa" localSheetId="37">#REF!</definedName>
    <definedName name="aa" localSheetId="65">#REF!</definedName>
    <definedName name="aa" localSheetId="66">#REF!</definedName>
    <definedName name="aa" localSheetId="67">#REF!</definedName>
    <definedName name="aa" localSheetId="38">#REF!</definedName>
    <definedName name="aa" localSheetId="39">#REF!</definedName>
    <definedName name="aa" localSheetId="40">#REF!</definedName>
    <definedName name="aa" localSheetId="41">#REF!</definedName>
    <definedName name="aa" localSheetId="42">#REF!</definedName>
    <definedName name="aa" localSheetId="43">#REF!</definedName>
    <definedName name="aa" localSheetId="44">#REF!</definedName>
    <definedName name="aa" localSheetId="45">#REF!</definedName>
    <definedName name="aa" localSheetId="46">#REF!</definedName>
    <definedName name="aa" localSheetId="48">#REF!</definedName>
    <definedName name="aa" localSheetId="49">#REF!</definedName>
    <definedName name="aa" localSheetId="47">#REF!</definedName>
    <definedName name="aa" localSheetId="50">#REF!</definedName>
    <definedName name="aa" localSheetId="51">#REF!</definedName>
    <definedName name="aa" localSheetId="52">#REF!</definedName>
    <definedName name="aa" localSheetId="53">#REF!</definedName>
    <definedName name="aa" localSheetId="54">#REF!</definedName>
    <definedName name="aa" localSheetId="55">#REF!</definedName>
    <definedName name="aa" localSheetId="56">#REF!</definedName>
    <definedName name="aa" localSheetId="57">#REF!</definedName>
    <definedName name="aa" localSheetId="58">#REF!</definedName>
    <definedName name="aa" localSheetId="60">#REF!</definedName>
    <definedName name="aa" localSheetId="61">#REF!</definedName>
    <definedName name="aa" localSheetId="59">#REF!</definedName>
    <definedName name="aa" localSheetId="63">#REF!</definedName>
    <definedName name="aa" localSheetId="64">#REF!</definedName>
    <definedName name="aa" localSheetId="62">#REF!</definedName>
    <definedName name="aa">#REF!</definedName>
    <definedName name="aaaaaa_aaa">#REF!</definedName>
    <definedName name="aaWEW" localSheetId="72" hidden="1">#REF!</definedName>
    <definedName name="aaWEW" localSheetId="69" hidden="1">#REF!</definedName>
    <definedName name="aaWEW" localSheetId="70" hidden="1">#REF!</definedName>
    <definedName name="aaWEW" localSheetId="71" hidden="1">#REF!</definedName>
    <definedName name="aaWEW" hidden="1">#REF!</definedName>
    <definedName name="AB" localSheetId="68">#REF!</definedName>
    <definedName name="AB" localSheetId="73">#REF!</definedName>
    <definedName name="AB" localSheetId="1">#REF!</definedName>
    <definedName name="AB" localSheetId="5">#REF!</definedName>
    <definedName name="AB" localSheetId="8">#REF!</definedName>
    <definedName name="AB" localSheetId="18">#REF!</definedName>
    <definedName name="AB" localSheetId="34">#REF!</definedName>
    <definedName name="AB" localSheetId="3">#REF!</definedName>
    <definedName name="AB">'1.1 Summary'!$S$10</definedName>
    <definedName name="abc" localSheetId="6" hidden="1">#REF!</definedName>
    <definedName name="abc" localSheetId="7" hidden="1">#REF!</definedName>
    <definedName name="abc" localSheetId="19" hidden="1">#REF!</definedName>
    <definedName name="abc" localSheetId="20" hidden="1">#REF!</definedName>
    <definedName name="abc" localSheetId="21" hidden="1">#REF!</definedName>
    <definedName name="abc" localSheetId="22" hidden="1">#REF!</definedName>
    <definedName name="abc" localSheetId="23" hidden="1">#REF!</definedName>
    <definedName name="abc" localSheetId="24" hidden="1">#REF!</definedName>
    <definedName name="abc" localSheetId="25" hidden="1">#REF!</definedName>
    <definedName name="abc" localSheetId="26" hidden="1">#REF!</definedName>
    <definedName name="abc" localSheetId="27" hidden="1">#REF!</definedName>
    <definedName name="abc" localSheetId="28" hidden="1">#REF!</definedName>
    <definedName name="abc" localSheetId="29" hidden="1">#REF!</definedName>
    <definedName name="abc" localSheetId="30" hidden="1">#REF!</definedName>
    <definedName name="abc" localSheetId="31" hidden="1">#REF!</definedName>
    <definedName name="abc" localSheetId="32" hidden="1">#REF!</definedName>
    <definedName name="abc" localSheetId="33" hidden="1">#REF!</definedName>
    <definedName name="abc" localSheetId="35" hidden="1">#REF!</definedName>
    <definedName name="abc" localSheetId="36" hidden="1">#REF!</definedName>
    <definedName name="abc" localSheetId="37" hidden="1">#REF!</definedName>
    <definedName name="abc" localSheetId="65" hidden="1">#REF!</definedName>
    <definedName name="abc" localSheetId="66" hidden="1">#REF!</definedName>
    <definedName name="abc" localSheetId="67" hidden="1">#REF!</definedName>
    <definedName name="abc" localSheetId="38" hidden="1">#REF!</definedName>
    <definedName name="abc" localSheetId="39" hidden="1">#REF!</definedName>
    <definedName name="abc" localSheetId="40" hidden="1">#REF!</definedName>
    <definedName name="abc" localSheetId="41" hidden="1">#REF!</definedName>
    <definedName name="abc" localSheetId="42" hidden="1">#REF!</definedName>
    <definedName name="abc" localSheetId="43" hidden="1">#REF!</definedName>
    <definedName name="abc" localSheetId="44" hidden="1">#REF!</definedName>
    <definedName name="abc" localSheetId="45" hidden="1">#REF!</definedName>
    <definedName name="abc" localSheetId="46" hidden="1">#REF!</definedName>
    <definedName name="abc" localSheetId="48" hidden="1">#REF!</definedName>
    <definedName name="abc" localSheetId="49" hidden="1">#REF!</definedName>
    <definedName name="abc" localSheetId="47" hidden="1">#REF!</definedName>
    <definedName name="abc" localSheetId="50" hidden="1">#REF!</definedName>
    <definedName name="abc" localSheetId="51" hidden="1">#REF!</definedName>
    <definedName name="abc" localSheetId="52" hidden="1">#REF!</definedName>
    <definedName name="abc" localSheetId="53" hidden="1">#REF!</definedName>
    <definedName name="abc" localSheetId="54" hidden="1">#REF!</definedName>
    <definedName name="abc" localSheetId="55" hidden="1">#REF!</definedName>
    <definedName name="abc" localSheetId="56" hidden="1">#REF!</definedName>
    <definedName name="abc" localSheetId="57" hidden="1">#REF!</definedName>
    <definedName name="abc" localSheetId="58" hidden="1">#REF!</definedName>
    <definedName name="abc" localSheetId="60" hidden="1">#REF!</definedName>
    <definedName name="abc" localSheetId="61" hidden="1">#REF!</definedName>
    <definedName name="abc" localSheetId="59" hidden="1">#REF!</definedName>
    <definedName name="abc" localSheetId="63" hidden="1">#REF!</definedName>
    <definedName name="abc" localSheetId="64" hidden="1">#REF!</definedName>
    <definedName name="abc" localSheetId="62" hidden="1">#REF!</definedName>
    <definedName name="abc" localSheetId="72" hidden="1">#REF!</definedName>
    <definedName name="abc" localSheetId="69" hidden="1">#REF!</definedName>
    <definedName name="abc" localSheetId="70" hidden="1">#REF!</definedName>
    <definedName name="abc" localSheetId="71" hidden="1">#REF!</definedName>
    <definedName name="abc" hidden="1">#REF!</definedName>
    <definedName name="ABCD">#REF!</definedName>
    <definedName name="acb" localSheetId="72">#REF!</definedName>
    <definedName name="acb" localSheetId="69">#REF!</definedName>
    <definedName name="acb" localSheetId="70">#REF!</definedName>
    <definedName name="acb" localSheetId="71">#REF!</definedName>
    <definedName name="acb">#REF!</definedName>
    <definedName name="ad" localSheetId="19">#REF!</definedName>
    <definedName name="ad" localSheetId="20">#REF!</definedName>
    <definedName name="ad" localSheetId="21">#REF!</definedName>
    <definedName name="ad" localSheetId="22">#REF!</definedName>
    <definedName name="ad" localSheetId="23">#REF!</definedName>
    <definedName name="ad" localSheetId="24">#REF!</definedName>
    <definedName name="ad" localSheetId="25">#REF!</definedName>
    <definedName name="ad" localSheetId="26">#REF!</definedName>
    <definedName name="ad" localSheetId="27">#REF!</definedName>
    <definedName name="ad" localSheetId="28">#REF!</definedName>
    <definedName name="ad" localSheetId="29">#REF!</definedName>
    <definedName name="ad" localSheetId="30">#REF!</definedName>
    <definedName name="ad" localSheetId="31">#REF!</definedName>
    <definedName name="ad" localSheetId="32">#REF!</definedName>
    <definedName name="ad" localSheetId="33">#REF!</definedName>
    <definedName name="ad" localSheetId="35">#REF!</definedName>
    <definedName name="ad" localSheetId="36">#REF!</definedName>
    <definedName name="ad" localSheetId="37">#REF!</definedName>
    <definedName name="ad" localSheetId="65">#REF!</definedName>
    <definedName name="ad" localSheetId="66">#REF!</definedName>
    <definedName name="ad" localSheetId="67">#REF!</definedName>
    <definedName name="ad" localSheetId="38">#REF!</definedName>
    <definedName name="ad" localSheetId="39">#REF!</definedName>
    <definedName name="ad" localSheetId="40">#REF!</definedName>
    <definedName name="ad" localSheetId="41">#REF!</definedName>
    <definedName name="ad" localSheetId="42">#REF!</definedName>
    <definedName name="ad" localSheetId="43">#REF!</definedName>
    <definedName name="ad" localSheetId="44">#REF!</definedName>
    <definedName name="ad" localSheetId="45">#REF!</definedName>
    <definedName name="ad" localSheetId="46">#REF!</definedName>
    <definedName name="ad" localSheetId="48">#REF!</definedName>
    <definedName name="ad" localSheetId="49">#REF!</definedName>
    <definedName name="ad" localSheetId="47">#REF!</definedName>
    <definedName name="ad" localSheetId="50">#REF!</definedName>
    <definedName name="ad" localSheetId="51">#REF!</definedName>
    <definedName name="ad" localSheetId="52">#REF!</definedName>
    <definedName name="ad" localSheetId="53">#REF!</definedName>
    <definedName name="ad" localSheetId="54">#REF!</definedName>
    <definedName name="ad" localSheetId="55">#REF!</definedName>
    <definedName name="ad" localSheetId="56">#REF!</definedName>
    <definedName name="ad" localSheetId="57">#REF!</definedName>
    <definedName name="ad" localSheetId="58">#REF!</definedName>
    <definedName name="ad" localSheetId="60">#REF!</definedName>
    <definedName name="ad" localSheetId="61">#REF!</definedName>
    <definedName name="ad" localSheetId="59">#REF!</definedName>
    <definedName name="ad" localSheetId="63">#REF!</definedName>
    <definedName name="ad" localSheetId="64">#REF!</definedName>
    <definedName name="ad" localSheetId="62">#REF!</definedName>
    <definedName name="ad" localSheetId="72">#REF!</definedName>
    <definedName name="ad" localSheetId="69">#REF!</definedName>
    <definedName name="ad" localSheetId="70">#REF!</definedName>
    <definedName name="ad" localSheetId="71">#REF!</definedName>
    <definedName name="ad">#REF!</definedName>
    <definedName name="adaed" localSheetId="19">#REF!</definedName>
    <definedName name="adaed" localSheetId="20">#REF!</definedName>
    <definedName name="adaed" localSheetId="21">#REF!</definedName>
    <definedName name="adaed" localSheetId="22">#REF!</definedName>
    <definedName name="adaed" localSheetId="23">#REF!</definedName>
    <definedName name="adaed" localSheetId="24">#REF!</definedName>
    <definedName name="adaed" localSheetId="25">#REF!</definedName>
    <definedName name="adaed" localSheetId="26">#REF!</definedName>
    <definedName name="adaed" localSheetId="27">#REF!</definedName>
    <definedName name="adaed" localSheetId="28">#REF!</definedName>
    <definedName name="adaed" localSheetId="29">#REF!</definedName>
    <definedName name="adaed" localSheetId="30">#REF!</definedName>
    <definedName name="adaed" localSheetId="31">#REF!</definedName>
    <definedName name="adaed" localSheetId="32">#REF!</definedName>
    <definedName name="adaed" localSheetId="33">#REF!</definedName>
    <definedName name="adaed" localSheetId="35">#REF!</definedName>
    <definedName name="adaed" localSheetId="36">#REF!</definedName>
    <definedName name="adaed" localSheetId="37">#REF!</definedName>
    <definedName name="adaed" localSheetId="65">#REF!</definedName>
    <definedName name="adaed" localSheetId="66">#REF!</definedName>
    <definedName name="adaed" localSheetId="67">#REF!</definedName>
    <definedName name="adaed" localSheetId="38">#REF!</definedName>
    <definedName name="adaed" localSheetId="39">#REF!</definedName>
    <definedName name="adaed" localSheetId="40">#REF!</definedName>
    <definedName name="adaed" localSheetId="41">#REF!</definedName>
    <definedName name="adaed" localSheetId="42">#REF!</definedName>
    <definedName name="adaed" localSheetId="43">#REF!</definedName>
    <definedName name="adaed" localSheetId="44">#REF!</definedName>
    <definedName name="adaed" localSheetId="45">#REF!</definedName>
    <definedName name="adaed" localSheetId="46">#REF!</definedName>
    <definedName name="adaed" localSheetId="48">#REF!</definedName>
    <definedName name="adaed" localSheetId="49">#REF!</definedName>
    <definedName name="adaed" localSheetId="47">#REF!</definedName>
    <definedName name="adaed" localSheetId="50">#REF!</definedName>
    <definedName name="adaed" localSheetId="51">#REF!</definedName>
    <definedName name="adaed" localSheetId="52">#REF!</definedName>
    <definedName name="adaed" localSheetId="53">#REF!</definedName>
    <definedName name="adaed" localSheetId="54">#REF!</definedName>
    <definedName name="adaed" localSheetId="55">#REF!</definedName>
    <definedName name="adaed" localSheetId="56">#REF!</definedName>
    <definedName name="adaed" localSheetId="57">#REF!</definedName>
    <definedName name="adaed" localSheetId="58">#REF!</definedName>
    <definedName name="adaed" localSheetId="60">#REF!</definedName>
    <definedName name="adaed" localSheetId="61">#REF!</definedName>
    <definedName name="adaed" localSheetId="59">#REF!</definedName>
    <definedName name="adaed" localSheetId="63">#REF!</definedName>
    <definedName name="adaed" localSheetId="64">#REF!</definedName>
    <definedName name="adaed" localSheetId="62">#REF!</definedName>
    <definedName name="adaed" localSheetId="72">#REF!</definedName>
    <definedName name="adaed" localSheetId="69">#REF!</definedName>
    <definedName name="adaed" localSheetId="70">#REF!</definedName>
    <definedName name="adaed" localSheetId="71">#REF!</definedName>
    <definedName name="adaed">#REF!</definedName>
    <definedName name="adfsefsef">#REF!</definedName>
    <definedName name="ads" localSheetId="7" hidden="1">#REF!</definedName>
    <definedName name="ads" localSheetId="19" hidden="1">#REF!</definedName>
    <definedName name="ads" localSheetId="20" hidden="1">#REF!</definedName>
    <definedName name="ads" localSheetId="21" hidden="1">#REF!</definedName>
    <definedName name="ads" localSheetId="22" hidden="1">#REF!</definedName>
    <definedName name="ads" localSheetId="23" hidden="1">#REF!</definedName>
    <definedName name="ads" localSheetId="24" hidden="1">#REF!</definedName>
    <definedName name="ads" localSheetId="25" hidden="1">#REF!</definedName>
    <definedName name="ads" localSheetId="26" hidden="1">#REF!</definedName>
    <definedName name="ads" localSheetId="27" hidden="1">#REF!</definedName>
    <definedName name="ads" localSheetId="28" hidden="1">#REF!</definedName>
    <definedName name="ads" localSheetId="29" hidden="1">#REF!</definedName>
    <definedName name="ads" localSheetId="30" hidden="1">#REF!</definedName>
    <definedName name="ads" localSheetId="31" hidden="1">#REF!</definedName>
    <definedName name="ads" localSheetId="32" hidden="1">#REF!</definedName>
    <definedName name="ads" localSheetId="33" hidden="1">#REF!</definedName>
    <definedName name="ads" localSheetId="35" hidden="1">#REF!</definedName>
    <definedName name="ads" localSheetId="36" hidden="1">#REF!</definedName>
    <definedName name="ads" localSheetId="37" hidden="1">#REF!</definedName>
    <definedName name="ads" localSheetId="65" hidden="1">#REF!</definedName>
    <definedName name="ads" localSheetId="66" hidden="1">#REF!</definedName>
    <definedName name="ads" localSheetId="67" hidden="1">#REF!</definedName>
    <definedName name="ads" localSheetId="38" hidden="1">#REF!</definedName>
    <definedName name="ads" localSheetId="39" hidden="1">#REF!</definedName>
    <definedName name="ads" localSheetId="40" hidden="1">#REF!</definedName>
    <definedName name="ads" localSheetId="41" hidden="1">#REF!</definedName>
    <definedName name="ads" localSheetId="42" hidden="1">#REF!</definedName>
    <definedName name="ads" localSheetId="43" hidden="1">#REF!</definedName>
    <definedName name="ads" localSheetId="44" hidden="1">#REF!</definedName>
    <definedName name="ads" localSheetId="45" hidden="1">#REF!</definedName>
    <definedName name="ads" localSheetId="46" hidden="1">#REF!</definedName>
    <definedName name="ads" localSheetId="48" hidden="1">#REF!</definedName>
    <definedName name="ads" localSheetId="49" hidden="1">#REF!</definedName>
    <definedName name="ads" localSheetId="47" hidden="1">#REF!</definedName>
    <definedName name="ads" localSheetId="50" hidden="1">#REF!</definedName>
    <definedName name="ads" localSheetId="51" hidden="1">#REF!</definedName>
    <definedName name="ads" localSheetId="52" hidden="1">#REF!</definedName>
    <definedName name="ads" localSheetId="53" hidden="1">#REF!</definedName>
    <definedName name="ads" localSheetId="54" hidden="1">#REF!</definedName>
    <definedName name="ads" localSheetId="55" hidden="1">#REF!</definedName>
    <definedName name="ads" localSheetId="56" hidden="1">#REF!</definedName>
    <definedName name="ads" localSheetId="57" hidden="1">#REF!</definedName>
    <definedName name="ads" localSheetId="58" hidden="1">#REF!</definedName>
    <definedName name="ads" localSheetId="60" hidden="1">#REF!</definedName>
    <definedName name="ads" localSheetId="61" hidden="1">#REF!</definedName>
    <definedName name="ads" localSheetId="59" hidden="1">#REF!</definedName>
    <definedName name="ads" localSheetId="63" hidden="1">#REF!</definedName>
    <definedName name="ads" localSheetId="64" hidden="1">#REF!</definedName>
    <definedName name="ads" localSheetId="62" hidden="1">#REF!</definedName>
    <definedName name="ads" localSheetId="72" hidden="1">#REF!</definedName>
    <definedName name="ads" localSheetId="69" hidden="1">#REF!</definedName>
    <definedName name="ads" localSheetId="70" hidden="1">#REF!</definedName>
    <definedName name="ads" localSheetId="71" hidden="1">#REF!</definedName>
    <definedName name="ads" hidden="1">#REF!</definedName>
    <definedName name="ADSEFWD" localSheetId="19">#REF!</definedName>
    <definedName name="ADSEFWD" localSheetId="20">#REF!</definedName>
    <definedName name="ADSEFWD" localSheetId="21">#REF!</definedName>
    <definedName name="ADSEFWD" localSheetId="22">#REF!</definedName>
    <definedName name="ADSEFWD" localSheetId="23">#REF!</definedName>
    <definedName name="ADSEFWD" localSheetId="24">#REF!</definedName>
    <definedName name="ADSEFWD" localSheetId="25">#REF!</definedName>
    <definedName name="ADSEFWD" localSheetId="26">#REF!</definedName>
    <definedName name="ADSEFWD" localSheetId="27">#REF!</definedName>
    <definedName name="ADSEFWD" localSheetId="28">#REF!</definedName>
    <definedName name="ADSEFWD" localSheetId="29">#REF!</definedName>
    <definedName name="ADSEFWD" localSheetId="30">#REF!</definedName>
    <definedName name="ADSEFWD" localSheetId="31">#REF!</definedName>
    <definedName name="ADSEFWD" localSheetId="32">#REF!</definedName>
    <definedName name="ADSEFWD" localSheetId="33">#REF!</definedName>
    <definedName name="ADSEFWD" localSheetId="35">#REF!</definedName>
    <definedName name="ADSEFWD" localSheetId="36">#REF!</definedName>
    <definedName name="ADSEFWD" localSheetId="37">#REF!</definedName>
    <definedName name="ADSEFWD" localSheetId="65">#REF!</definedName>
    <definedName name="ADSEFWD" localSheetId="66">#REF!</definedName>
    <definedName name="ADSEFWD" localSheetId="67">#REF!</definedName>
    <definedName name="ADSEFWD" localSheetId="38">#REF!</definedName>
    <definedName name="ADSEFWD" localSheetId="39">#REF!</definedName>
    <definedName name="ADSEFWD" localSheetId="40">#REF!</definedName>
    <definedName name="ADSEFWD" localSheetId="41">#REF!</definedName>
    <definedName name="ADSEFWD" localSheetId="42">#REF!</definedName>
    <definedName name="ADSEFWD" localSheetId="43">#REF!</definedName>
    <definedName name="ADSEFWD" localSheetId="44">#REF!</definedName>
    <definedName name="ADSEFWD" localSheetId="45">#REF!</definedName>
    <definedName name="ADSEFWD" localSheetId="46">#REF!</definedName>
    <definedName name="ADSEFWD" localSheetId="48">#REF!</definedName>
    <definedName name="ADSEFWD" localSheetId="49">#REF!</definedName>
    <definedName name="ADSEFWD" localSheetId="47">#REF!</definedName>
    <definedName name="ADSEFWD" localSheetId="50">#REF!</definedName>
    <definedName name="ADSEFWD" localSheetId="51">#REF!</definedName>
    <definedName name="ADSEFWD" localSheetId="52">#REF!</definedName>
    <definedName name="ADSEFWD" localSheetId="53">#REF!</definedName>
    <definedName name="ADSEFWD" localSheetId="54">#REF!</definedName>
    <definedName name="ADSEFWD" localSheetId="55">#REF!</definedName>
    <definedName name="ADSEFWD" localSheetId="56">#REF!</definedName>
    <definedName name="ADSEFWD" localSheetId="57">#REF!</definedName>
    <definedName name="ADSEFWD" localSheetId="58">#REF!</definedName>
    <definedName name="ADSEFWD" localSheetId="60">#REF!</definedName>
    <definedName name="ADSEFWD" localSheetId="61">#REF!</definedName>
    <definedName name="ADSEFWD" localSheetId="59">#REF!</definedName>
    <definedName name="ADSEFWD" localSheetId="63">#REF!</definedName>
    <definedName name="ADSEFWD" localSheetId="64">#REF!</definedName>
    <definedName name="ADSEFWD" localSheetId="62">#REF!</definedName>
    <definedName name="ADSEFWD" localSheetId="72">#REF!</definedName>
    <definedName name="ADSEFWD" localSheetId="69">#REF!</definedName>
    <definedName name="ADSEFWD" localSheetId="70">#REF!</definedName>
    <definedName name="ADSEFWD" localSheetId="71">#REF!</definedName>
    <definedName name="ADSEFWD">#REF!</definedName>
    <definedName name="adss" hidden="1">#REF!</definedName>
    <definedName name="aedsfrdg" hidden="1">#REF!</definedName>
    <definedName name="aefefef">#REF!</definedName>
    <definedName name="AEFSRFW" localSheetId="19">#REF!</definedName>
    <definedName name="AEFSRFW" localSheetId="20">#REF!</definedName>
    <definedName name="AEFSRFW" localSheetId="21">#REF!</definedName>
    <definedName name="AEFSRFW" localSheetId="22">#REF!</definedName>
    <definedName name="AEFSRFW" localSheetId="23">#REF!</definedName>
    <definedName name="AEFSRFW" localSheetId="24">#REF!</definedName>
    <definedName name="AEFSRFW" localSheetId="25">#REF!</definedName>
    <definedName name="AEFSRFW" localSheetId="26">#REF!</definedName>
    <definedName name="AEFSRFW" localSheetId="27">#REF!</definedName>
    <definedName name="AEFSRFW" localSheetId="28">#REF!</definedName>
    <definedName name="AEFSRFW" localSheetId="29">#REF!</definedName>
    <definedName name="AEFSRFW" localSheetId="30">#REF!</definedName>
    <definedName name="AEFSRFW" localSheetId="31">#REF!</definedName>
    <definedName name="AEFSRFW" localSheetId="32">#REF!</definedName>
    <definedName name="AEFSRFW" localSheetId="33">#REF!</definedName>
    <definedName name="AEFSRFW" localSheetId="35">#REF!</definedName>
    <definedName name="AEFSRFW" localSheetId="36">#REF!</definedName>
    <definedName name="AEFSRFW" localSheetId="37">#REF!</definedName>
    <definedName name="AEFSRFW" localSheetId="65">#REF!</definedName>
    <definedName name="AEFSRFW" localSheetId="66">#REF!</definedName>
    <definedName name="AEFSRFW" localSheetId="67">#REF!</definedName>
    <definedName name="AEFSRFW" localSheetId="38">#REF!</definedName>
    <definedName name="AEFSRFW" localSheetId="39">#REF!</definedName>
    <definedName name="AEFSRFW" localSheetId="40">#REF!</definedName>
    <definedName name="AEFSRFW" localSheetId="41">#REF!</definedName>
    <definedName name="AEFSRFW" localSheetId="42">#REF!</definedName>
    <definedName name="AEFSRFW" localSheetId="43">#REF!</definedName>
    <definedName name="AEFSRFW" localSheetId="44">#REF!</definedName>
    <definedName name="AEFSRFW" localSheetId="45">#REF!</definedName>
    <definedName name="AEFSRFW" localSheetId="46">#REF!</definedName>
    <definedName name="AEFSRFW" localSheetId="48">#REF!</definedName>
    <definedName name="AEFSRFW" localSheetId="49">#REF!</definedName>
    <definedName name="AEFSRFW" localSheetId="47">#REF!</definedName>
    <definedName name="AEFSRFW" localSheetId="50">#REF!</definedName>
    <definedName name="AEFSRFW" localSheetId="51">#REF!</definedName>
    <definedName name="AEFSRFW" localSheetId="52">#REF!</definedName>
    <definedName name="AEFSRFW" localSheetId="53">#REF!</definedName>
    <definedName name="AEFSRFW" localSheetId="54">#REF!</definedName>
    <definedName name="AEFSRFW" localSheetId="55">#REF!</definedName>
    <definedName name="AEFSRFW" localSheetId="56">#REF!</definedName>
    <definedName name="AEFSRFW" localSheetId="57">#REF!</definedName>
    <definedName name="AEFSRFW" localSheetId="58">#REF!</definedName>
    <definedName name="AEFSRFW" localSheetId="60">#REF!</definedName>
    <definedName name="AEFSRFW" localSheetId="61">#REF!</definedName>
    <definedName name="AEFSRFW" localSheetId="59">#REF!</definedName>
    <definedName name="AEFSRFW" localSheetId="63">#REF!</definedName>
    <definedName name="AEFSRFW" localSheetId="64">#REF!</definedName>
    <definedName name="AEFSRFW" localSheetId="62">#REF!</definedName>
    <definedName name="AEFSRFW" localSheetId="72">#REF!</definedName>
    <definedName name="AEFSRFW" localSheetId="69">#REF!</definedName>
    <definedName name="AEFSRFW" localSheetId="70">#REF!</definedName>
    <definedName name="AEFSRFW" localSheetId="71">#REF!</definedName>
    <definedName name="AEFSRFW">#REF!</definedName>
    <definedName name="af" localSheetId="7" hidden="1">#REF!</definedName>
    <definedName name="af" localSheetId="19" hidden="1">#REF!</definedName>
    <definedName name="af" localSheetId="20" hidden="1">#REF!</definedName>
    <definedName name="af" localSheetId="21" hidden="1">#REF!</definedName>
    <definedName name="af" localSheetId="22" hidden="1">#REF!</definedName>
    <definedName name="af" localSheetId="23" hidden="1">#REF!</definedName>
    <definedName name="af" localSheetId="24" hidden="1">#REF!</definedName>
    <definedName name="af" localSheetId="25" hidden="1">#REF!</definedName>
    <definedName name="af" localSheetId="26" hidden="1">#REF!</definedName>
    <definedName name="af" localSheetId="27" hidden="1">#REF!</definedName>
    <definedName name="af" localSheetId="28" hidden="1">#REF!</definedName>
    <definedName name="af" localSheetId="29" hidden="1">#REF!</definedName>
    <definedName name="af" localSheetId="30" hidden="1">#REF!</definedName>
    <definedName name="af" localSheetId="31" hidden="1">#REF!</definedName>
    <definedName name="af" localSheetId="32" hidden="1">#REF!</definedName>
    <definedName name="af" localSheetId="33" hidden="1">#REF!</definedName>
    <definedName name="af" localSheetId="35" hidden="1">#REF!</definedName>
    <definedName name="af" localSheetId="36" hidden="1">#REF!</definedName>
    <definedName name="af" localSheetId="37" hidden="1">#REF!</definedName>
    <definedName name="af" localSheetId="65" hidden="1">#REF!</definedName>
    <definedName name="af" localSheetId="66" hidden="1">#REF!</definedName>
    <definedName name="af" localSheetId="67" hidden="1">#REF!</definedName>
    <definedName name="af" localSheetId="38" hidden="1">#REF!</definedName>
    <definedName name="af" localSheetId="39" hidden="1">#REF!</definedName>
    <definedName name="af" localSheetId="40" hidden="1">#REF!</definedName>
    <definedName name="af" localSheetId="41" hidden="1">#REF!</definedName>
    <definedName name="af" localSheetId="42" hidden="1">#REF!</definedName>
    <definedName name="af" localSheetId="43" hidden="1">#REF!</definedName>
    <definedName name="af" localSheetId="44" hidden="1">#REF!</definedName>
    <definedName name="af" localSheetId="45" hidden="1">#REF!</definedName>
    <definedName name="af" localSheetId="46" hidden="1">#REF!</definedName>
    <definedName name="af" localSheetId="48" hidden="1">#REF!</definedName>
    <definedName name="af" localSheetId="49" hidden="1">#REF!</definedName>
    <definedName name="af" localSheetId="47" hidden="1">#REF!</definedName>
    <definedName name="af" localSheetId="50" hidden="1">#REF!</definedName>
    <definedName name="af" localSheetId="51" hidden="1">#REF!</definedName>
    <definedName name="af" localSheetId="52" hidden="1">#REF!</definedName>
    <definedName name="af" localSheetId="53" hidden="1">#REF!</definedName>
    <definedName name="af" localSheetId="54" hidden="1">#REF!</definedName>
    <definedName name="af" localSheetId="55" hidden="1">#REF!</definedName>
    <definedName name="af" localSheetId="56" hidden="1">#REF!</definedName>
    <definedName name="af" localSheetId="57" hidden="1">#REF!</definedName>
    <definedName name="af" localSheetId="58" hidden="1">#REF!</definedName>
    <definedName name="af" localSheetId="60" hidden="1">#REF!</definedName>
    <definedName name="af" localSheetId="61" hidden="1">#REF!</definedName>
    <definedName name="af" localSheetId="59" hidden="1">#REF!</definedName>
    <definedName name="af" localSheetId="63" hidden="1">#REF!</definedName>
    <definedName name="af" localSheetId="64" hidden="1">#REF!</definedName>
    <definedName name="af" localSheetId="62" hidden="1">#REF!</definedName>
    <definedName name="af" localSheetId="72" hidden="1">#REF!</definedName>
    <definedName name="af" localSheetId="69" hidden="1">#REF!</definedName>
    <definedName name="af" localSheetId="70" hidden="1">#REF!</definedName>
    <definedName name="af" localSheetId="71" hidden="1">#REF!</definedName>
    <definedName name="af" hidden="1">#REF!</definedName>
    <definedName name="afcsdfc" localSheetId="19">#REF!</definedName>
    <definedName name="afcsdfc" localSheetId="20">#REF!</definedName>
    <definedName name="afcsdfc" localSheetId="21">#REF!</definedName>
    <definedName name="afcsdfc" localSheetId="22">#REF!</definedName>
    <definedName name="afcsdfc" localSheetId="23">#REF!</definedName>
    <definedName name="afcsdfc" localSheetId="24">#REF!</definedName>
    <definedName name="afcsdfc" localSheetId="25">#REF!</definedName>
    <definedName name="afcsdfc" localSheetId="26">#REF!</definedName>
    <definedName name="afcsdfc" localSheetId="27">#REF!</definedName>
    <definedName name="afcsdfc" localSheetId="28">#REF!</definedName>
    <definedName name="afcsdfc" localSheetId="29">#REF!</definedName>
    <definedName name="afcsdfc" localSheetId="30">#REF!</definedName>
    <definedName name="afcsdfc" localSheetId="31">#REF!</definedName>
    <definedName name="afcsdfc" localSheetId="32">#REF!</definedName>
    <definedName name="afcsdfc" localSheetId="33">#REF!</definedName>
    <definedName name="afcsdfc" localSheetId="35">#REF!</definedName>
    <definedName name="afcsdfc" localSheetId="36">#REF!</definedName>
    <definedName name="afcsdfc" localSheetId="37">#REF!</definedName>
    <definedName name="afcsdfc" localSheetId="65">#REF!</definedName>
    <definedName name="afcsdfc" localSheetId="66">#REF!</definedName>
    <definedName name="afcsdfc" localSheetId="67">#REF!</definedName>
    <definedName name="afcsdfc" localSheetId="38">#REF!</definedName>
    <definedName name="afcsdfc" localSheetId="39">#REF!</definedName>
    <definedName name="afcsdfc" localSheetId="40">#REF!</definedName>
    <definedName name="afcsdfc" localSheetId="41">#REF!</definedName>
    <definedName name="afcsdfc" localSheetId="42">#REF!</definedName>
    <definedName name="afcsdfc" localSheetId="43">#REF!</definedName>
    <definedName name="afcsdfc" localSheetId="44">#REF!</definedName>
    <definedName name="afcsdfc" localSheetId="45">#REF!</definedName>
    <definedName name="afcsdfc" localSheetId="46">#REF!</definedName>
    <definedName name="afcsdfc" localSheetId="48">#REF!</definedName>
    <definedName name="afcsdfc" localSheetId="49">#REF!</definedName>
    <definedName name="afcsdfc" localSheetId="47">#REF!</definedName>
    <definedName name="afcsdfc" localSheetId="50">#REF!</definedName>
    <definedName name="afcsdfc" localSheetId="51">#REF!</definedName>
    <definedName name="afcsdfc" localSheetId="52">#REF!</definedName>
    <definedName name="afcsdfc" localSheetId="53">#REF!</definedName>
    <definedName name="afcsdfc" localSheetId="54">#REF!</definedName>
    <definedName name="afcsdfc" localSheetId="55">#REF!</definedName>
    <definedName name="afcsdfc" localSheetId="56">#REF!</definedName>
    <definedName name="afcsdfc" localSheetId="57">#REF!</definedName>
    <definedName name="afcsdfc" localSheetId="58">#REF!</definedName>
    <definedName name="afcsdfc" localSheetId="60">#REF!</definedName>
    <definedName name="afcsdfc" localSheetId="61">#REF!</definedName>
    <definedName name="afcsdfc" localSheetId="59">#REF!</definedName>
    <definedName name="afcsdfc" localSheetId="63">#REF!</definedName>
    <definedName name="afcsdfc" localSheetId="64">#REF!</definedName>
    <definedName name="afcsdfc" localSheetId="62">#REF!</definedName>
    <definedName name="afcsdfc" localSheetId="72">#REF!</definedName>
    <definedName name="afcsdfc" localSheetId="69">#REF!</definedName>
    <definedName name="afcsdfc" localSheetId="70">#REF!</definedName>
    <definedName name="afcsdfc" localSheetId="71">#REF!</definedName>
    <definedName name="afcsdfc">#REF!</definedName>
    <definedName name="AFDSEAFDq" localSheetId="19">#REF!</definedName>
    <definedName name="AFDSEAFDq" localSheetId="20">#REF!</definedName>
    <definedName name="AFDSEAFDq" localSheetId="21">#REF!</definedName>
    <definedName name="AFDSEAFDq" localSheetId="22">#REF!</definedName>
    <definedName name="AFDSEAFDq" localSheetId="23">#REF!</definedName>
    <definedName name="AFDSEAFDq" localSheetId="24">#REF!</definedName>
    <definedName name="AFDSEAFDq" localSheetId="25">#REF!</definedName>
    <definedName name="AFDSEAFDq" localSheetId="26">#REF!</definedName>
    <definedName name="AFDSEAFDq" localSheetId="27">#REF!</definedName>
    <definedName name="AFDSEAFDq" localSheetId="28">#REF!</definedName>
    <definedName name="AFDSEAFDq" localSheetId="29">#REF!</definedName>
    <definedName name="AFDSEAFDq" localSheetId="30">#REF!</definedName>
    <definedName name="AFDSEAFDq" localSheetId="31">#REF!</definedName>
    <definedName name="AFDSEAFDq" localSheetId="32">#REF!</definedName>
    <definedName name="AFDSEAFDq" localSheetId="33">#REF!</definedName>
    <definedName name="AFDSEAFDq" localSheetId="35">#REF!</definedName>
    <definedName name="AFDSEAFDq" localSheetId="36">#REF!</definedName>
    <definedName name="AFDSEAFDq" localSheetId="37">#REF!</definedName>
    <definedName name="AFDSEAFDq" localSheetId="65">#REF!</definedName>
    <definedName name="AFDSEAFDq" localSheetId="66">#REF!</definedName>
    <definedName name="AFDSEAFDq" localSheetId="67">#REF!</definedName>
    <definedName name="AFDSEAFDq" localSheetId="38">#REF!</definedName>
    <definedName name="AFDSEAFDq" localSheetId="39">#REF!</definedName>
    <definedName name="AFDSEAFDq" localSheetId="40">#REF!</definedName>
    <definedName name="AFDSEAFDq" localSheetId="41">#REF!</definedName>
    <definedName name="AFDSEAFDq" localSheetId="42">#REF!</definedName>
    <definedName name="AFDSEAFDq" localSheetId="43">#REF!</definedName>
    <definedName name="AFDSEAFDq" localSheetId="44">#REF!</definedName>
    <definedName name="AFDSEAFDq" localSheetId="45">#REF!</definedName>
    <definedName name="AFDSEAFDq" localSheetId="46">#REF!</definedName>
    <definedName name="AFDSEAFDq" localSheetId="48">#REF!</definedName>
    <definedName name="AFDSEAFDq" localSheetId="49">#REF!</definedName>
    <definedName name="AFDSEAFDq" localSheetId="47">#REF!</definedName>
    <definedName name="AFDSEAFDq" localSheetId="50">#REF!</definedName>
    <definedName name="AFDSEAFDq" localSheetId="51">#REF!</definedName>
    <definedName name="AFDSEAFDq" localSheetId="52">#REF!</definedName>
    <definedName name="AFDSEAFDq" localSheetId="53">#REF!</definedName>
    <definedName name="AFDSEAFDq" localSheetId="54">#REF!</definedName>
    <definedName name="AFDSEAFDq" localSheetId="55">#REF!</definedName>
    <definedName name="AFDSEAFDq" localSheetId="56">#REF!</definedName>
    <definedName name="AFDSEAFDq" localSheetId="57">#REF!</definedName>
    <definedName name="AFDSEAFDq" localSheetId="58">#REF!</definedName>
    <definedName name="AFDSEAFDq" localSheetId="60">#REF!</definedName>
    <definedName name="AFDSEAFDq" localSheetId="61">#REF!</definedName>
    <definedName name="AFDSEAFDq" localSheetId="59">#REF!</definedName>
    <definedName name="AFDSEAFDq" localSheetId="63">#REF!</definedName>
    <definedName name="AFDSEAFDq" localSheetId="64">#REF!</definedName>
    <definedName name="AFDSEAFDq" localSheetId="62">#REF!</definedName>
    <definedName name="AFDSEAFDq" localSheetId="72">#REF!</definedName>
    <definedName name="AFDSEAFDq" localSheetId="69">#REF!</definedName>
    <definedName name="AFDSEAFDq" localSheetId="70">#REF!</definedName>
    <definedName name="AFDSEAFDq" localSheetId="71">#REF!</definedName>
    <definedName name="AFDSEAFDq">#REF!</definedName>
    <definedName name="afeefaf" hidden="1">#REF!</definedName>
    <definedName name="AFEFERF" localSheetId="19">#REF!</definedName>
    <definedName name="AFEFERF" localSheetId="20">#REF!</definedName>
    <definedName name="AFEFERF" localSheetId="21">#REF!</definedName>
    <definedName name="AFEFERF" localSheetId="22">#REF!</definedName>
    <definedName name="AFEFERF" localSheetId="23">#REF!</definedName>
    <definedName name="AFEFERF" localSheetId="24">#REF!</definedName>
    <definedName name="AFEFERF" localSheetId="25">#REF!</definedName>
    <definedName name="AFEFERF" localSheetId="26">#REF!</definedName>
    <definedName name="AFEFERF" localSheetId="27">#REF!</definedName>
    <definedName name="AFEFERF" localSheetId="28">#REF!</definedName>
    <definedName name="AFEFERF" localSheetId="29">#REF!</definedName>
    <definedName name="AFEFERF" localSheetId="30">#REF!</definedName>
    <definedName name="AFEFERF" localSheetId="31">#REF!</definedName>
    <definedName name="AFEFERF" localSheetId="32">#REF!</definedName>
    <definedName name="AFEFERF" localSheetId="33">#REF!</definedName>
    <definedName name="AFEFERF" localSheetId="35">#REF!</definedName>
    <definedName name="AFEFERF" localSheetId="36">#REF!</definedName>
    <definedName name="AFEFERF" localSheetId="37">#REF!</definedName>
    <definedName name="AFEFERF" localSheetId="65">#REF!</definedName>
    <definedName name="AFEFERF" localSheetId="66">#REF!</definedName>
    <definedName name="AFEFERF" localSheetId="67">#REF!</definedName>
    <definedName name="AFEFERF" localSheetId="38">#REF!</definedName>
    <definedName name="AFEFERF" localSheetId="39">#REF!</definedName>
    <definedName name="AFEFERF" localSheetId="40">#REF!</definedName>
    <definedName name="AFEFERF" localSheetId="41">#REF!</definedName>
    <definedName name="AFEFERF" localSheetId="42">#REF!</definedName>
    <definedName name="AFEFERF" localSheetId="43">#REF!</definedName>
    <definedName name="AFEFERF" localSheetId="44">#REF!</definedName>
    <definedName name="AFEFERF" localSheetId="45">#REF!</definedName>
    <definedName name="AFEFERF" localSheetId="46">#REF!</definedName>
    <definedName name="AFEFERF" localSheetId="48">#REF!</definedName>
    <definedName name="AFEFERF" localSheetId="49">#REF!</definedName>
    <definedName name="AFEFERF" localSheetId="47">#REF!</definedName>
    <definedName name="AFEFERF" localSheetId="50">#REF!</definedName>
    <definedName name="AFEFERF" localSheetId="51">#REF!</definedName>
    <definedName name="AFEFERF" localSheetId="52">#REF!</definedName>
    <definedName name="AFEFERF" localSheetId="53">#REF!</definedName>
    <definedName name="AFEFERF" localSheetId="54">#REF!</definedName>
    <definedName name="AFEFERF" localSheetId="55">#REF!</definedName>
    <definedName name="AFEFERF" localSheetId="56">#REF!</definedName>
    <definedName name="AFEFERF" localSheetId="57">#REF!</definedName>
    <definedName name="AFEFERF" localSheetId="58">#REF!</definedName>
    <definedName name="AFEFERF" localSheetId="60">#REF!</definedName>
    <definedName name="AFEFERF" localSheetId="61">#REF!</definedName>
    <definedName name="AFEFERF" localSheetId="59">#REF!</definedName>
    <definedName name="AFEFERF" localSheetId="63">#REF!</definedName>
    <definedName name="AFEFERF" localSheetId="64">#REF!</definedName>
    <definedName name="AFEFERF" localSheetId="62">#REF!</definedName>
    <definedName name="AFEFERF" localSheetId="72">#REF!</definedName>
    <definedName name="AFEFERF" localSheetId="69">#REF!</definedName>
    <definedName name="AFEFERF" localSheetId="70">#REF!</definedName>
    <definedName name="AFEFERF" localSheetId="71">#REF!</definedName>
    <definedName name="AFEFERF">#REF!</definedName>
    <definedName name="AFESF" localSheetId="19">#REF!</definedName>
    <definedName name="AFESF" localSheetId="20">#REF!</definedName>
    <definedName name="AFESF" localSheetId="21">#REF!</definedName>
    <definedName name="AFESF" localSheetId="22">#REF!</definedName>
    <definedName name="AFESF" localSheetId="23">#REF!</definedName>
    <definedName name="AFESF" localSheetId="24">#REF!</definedName>
    <definedName name="AFESF" localSheetId="25">#REF!</definedName>
    <definedName name="AFESF" localSheetId="26">#REF!</definedName>
    <definedName name="AFESF" localSheetId="27">#REF!</definedName>
    <definedName name="AFESF" localSheetId="28">#REF!</definedName>
    <definedName name="AFESF" localSheetId="29">#REF!</definedName>
    <definedName name="AFESF" localSheetId="30">#REF!</definedName>
    <definedName name="AFESF" localSheetId="31">#REF!</definedName>
    <definedName name="AFESF" localSheetId="32">#REF!</definedName>
    <definedName name="AFESF" localSheetId="33">#REF!</definedName>
    <definedName name="AFESF" localSheetId="35">#REF!</definedName>
    <definedName name="AFESF" localSheetId="36">#REF!</definedName>
    <definedName name="AFESF" localSheetId="37">#REF!</definedName>
    <definedName name="AFESF" localSheetId="65">#REF!</definedName>
    <definedName name="AFESF" localSheetId="66">#REF!</definedName>
    <definedName name="AFESF" localSheetId="67">#REF!</definedName>
    <definedName name="AFESF" localSheetId="38">#REF!</definedName>
    <definedName name="AFESF" localSheetId="39">#REF!</definedName>
    <definedName name="AFESF" localSheetId="40">#REF!</definedName>
    <definedName name="AFESF" localSheetId="41">#REF!</definedName>
    <definedName name="AFESF" localSheetId="42">#REF!</definedName>
    <definedName name="AFESF" localSheetId="43">#REF!</definedName>
    <definedName name="AFESF" localSheetId="44">#REF!</definedName>
    <definedName name="AFESF" localSheetId="45">#REF!</definedName>
    <definedName name="AFESF" localSheetId="46">#REF!</definedName>
    <definedName name="AFESF" localSheetId="48">#REF!</definedName>
    <definedName name="AFESF" localSheetId="49">#REF!</definedName>
    <definedName name="AFESF" localSheetId="47">#REF!</definedName>
    <definedName name="AFESF" localSheetId="50">#REF!</definedName>
    <definedName name="AFESF" localSheetId="51">#REF!</definedName>
    <definedName name="AFESF" localSheetId="52">#REF!</definedName>
    <definedName name="AFESF" localSheetId="53">#REF!</definedName>
    <definedName name="AFESF" localSheetId="54">#REF!</definedName>
    <definedName name="AFESF" localSheetId="55">#REF!</definedName>
    <definedName name="AFESF" localSheetId="56">#REF!</definedName>
    <definedName name="AFESF" localSheetId="57">#REF!</definedName>
    <definedName name="AFESF" localSheetId="58">#REF!</definedName>
    <definedName name="AFESF" localSheetId="60">#REF!</definedName>
    <definedName name="AFESF" localSheetId="61">#REF!</definedName>
    <definedName name="AFESF" localSheetId="59">#REF!</definedName>
    <definedName name="AFESF" localSheetId="63">#REF!</definedName>
    <definedName name="AFESF" localSheetId="64">#REF!</definedName>
    <definedName name="AFESF" localSheetId="62">#REF!</definedName>
    <definedName name="AFESF" localSheetId="72">#REF!</definedName>
    <definedName name="AFESF" localSheetId="69">#REF!</definedName>
    <definedName name="AFESF" localSheetId="70">#REF!</definedName>
    <definedName name="AFESF" localSheetId="71">#REF!</definedName>
    <definedName name="AFESF">#REF!</definedName>
    <definedName name="AFSFCAWD" localSheetId="19">#REF!</definedName>
    <definedName name="AFSFCAWD" localSheetId="20">#REF!</definedName>
    <definedName name="AFSFCAWD" localSheetId="21">#REF!</definedName>
    <definedName name="AFSFCAWD" localSheetId="22">#REF!</definedName>
    <definedName name="AFSFCAWD" localSheetId="23">#REF!</definedName>
    <definedName name="AFSFCAWD" localSheetId="24">#REF!</definedName>
    <definedName name="AFSFCAWD" localSheetId="25">#REF!</definedName>
    <definedName name="AFSFCAWD" localSheetId="26">#REF!</definedName>
    <definedName name="AFSFCAWD" localSheetId="27">#REF!</definedName>
    <definedName name="AFSFCAWD" localSheetId="28">#REF!</definedName>
    <definedName name="AFSFCAWD" localSheetId="29">#REF!</definedName>
    <definedName name="AFSFCAWD" localSheetId="30">#REF!</definedName>
    <definedName name="AFSFCAWD" localSheetId="31">#REF!</definedName>
    <definedName name="AFSFCAWD" localSheetId="32">#REF!</definedName>
    <definedName name="AFSFCAWD" localSheetId="33">#REF!</definedName>
    <definedName name="AFSFCAWD" localSheetId="35">#REF!</definedName>
    <definedName name="AFSFCAWD" localSheetId="36">#REF!</definedName>
    <definedName name="AFSFCAWD" localSheetId="37">#REF!</definedName>
    <definedName name="AFSFCAWD" localSheetId="65">#REF!</definedName>
    <definedName name="AFSFCAWD" localSheetId="66">#REF!</definedName>
    <definedName name="AFSFCAWD" localSheetId="67">#REF!</definedName>
    <definedName name="AFSFCAWD" localSheetId="38">#REF!</definedName>
    <definedName name="AFSFCAWD" localSheetId="39">#REF!</definedName>
    <definedName name="AFSFCAWD" localSheetId="40">#REF!</definedName>
    <definedName name="AFSFCAWD" localSheetId="41">#REF!</definedName>
    <definedName name="AFSFCAWD" localSheetId="42">#REF!</definedName>
    <definedName name="AFSFCAWD" localSheetId="43">#REF!</definedName>
    <definedName name="AFSFCAWD" localSheetId="44">#REF!</definedName>
    <definedName name="AFSFCAWD" localSheetId="45">#REF!</definedName>
    <definedName name="AFSFCAWD" localSheetId="46">#REF!</definedName>
    <definedName name="AFSFCAWD" localSheetId="48">#REF!</definedName>
    <definedName name="AFSFCAWD" localSheetId="49">#REF!</definedName>
    <definedName name="AFSFCAWD" localSheetId="47">#REF!</definedName>
    <definedName name="AFSFCAWD" localSheetId="50">#REF!</definedName>
    <definedName name="AFSFCAWD" localSheetId="51">#REF!</definedName>
    <definedName name="AFSFCAWD" localSheetId="52">#REF!</definedName>
    <definedName name="AFSFCAWD" localSheetId="53">#REF!</definedName>
    <definedName name="AFSFCAWD" localSheetId="54">#REF!</definedName>
    <definedName name="AFSFCAWD" localSheetId="55">#REF!</definedName>
    <definedName name="AFSFCAWD" localSheetId="56">#REF!</definedName>
    <definedName name="AFSFCAWD" localSheetId="57">#REF!</definedName>
    <definedName name="AFSFCAWD" localSheetId="58">#REF!</definedName>
    <definedName name="AFSFCAWD" localSheetId="60">#REF!</definedName>
    <definedName name="AFSFCAWD" localSheetId="61">#REF!</definedName>
    <definedName name="AFSFCAWD" localSheetId="59">#REF!</definedName>
    <definedName name="AFSFCAWD" localSheetId="63">#REF!</definedName>
    <definedName name="AFSFCAWD" localSheetId="64">#REF!</definedName>
    <definedName name="AFSFCAWD" localSheetId="62">#REF!</definedName>
    <definedName name="AFSFCAWD" localSheetId="72">#REF!</definedName>
    <definedName name="AFSFCAWD" localSheetId="69">#REF!</definedName>
    <definedName name="AFSFCAWD" localSheetId="70">#REF!</definedName>
    <definedName name="AFSFCAWD" localSheetId="71">#REF!</definedName>
    <definedName name="AFSFCAWD">#REF!</definedName>
    <definedName name="Agent" localSheetId="72">#REF!</definedName>
    <definedName name="Agent" localSheetId="69">#REF!</definedName>
    <definedName name="Agent" localSheetId="70">#REF!</definedName>
    <definedName name="Agent" localSheetId="71">#REF!</definedName>
    <definedName name="Agent">#REF!</definedName>
    <definedName name="ajda" localSheetId="19">#REF!</definedName>
    <definedName name="ajda" localSheetId="20">#REF!</definedName>
    <definedName name="ajda" localSheetId="21">#REF!</definedName>
    <definedName name="ajda" localSheetId="22">#REF!</definedName>
    <definedName name="ajda" localSheetId="23">#REF!</definedName>
    <definedName name="ajda" localSheetId="24">#REF!</definedName>
    <definedName name="ajda" localSheetId="25">#REF!</definedName>
    <definedName name="ajda" localSheetId="26">#REF!</definedName>
    <definedName name="ajda" localSheetId="27">#REF!</definedName>
    <definedName name="ajda" localSheetId="28">#REF!</definedName>
    <definedName name="ajda" localSheetId="29">#REF!</definedName>
    <definedName name="ajda" localSheetId="30">#REF!</definedName>
    <definedName name="ajda" localSheetId="31">#REF!</definedName>
    <definedName name="ajda" localSheetId="32">#REF!</definedName>
    <definedName name="ajda" localSheetId="33">#REF!</definedName>
    <definedName name="ajda" localSheetId="35">#REF!</definedName>
    <definedName name="ajda" localSheetId="36">#REF!</definedName>
    <definedName name="ajda" localSheetId="37">#REF!</definedName>
    <definedName name="ajda" localSheetId="65">#REF!</definedName>
    <definedName name="ajda" localSheetId="66">#REF!</definedName>
    <definedName name="ajda" localSheetId="67">#REF!</definedName>
    <definedName name="ajda" localSheetId="38">#REF!</definedName>
    <definedName name="ajda" localSheetId="39">#REF!</definedName>
    <definedName name="ajda" localSheetId="40">#REF!</definedName>
    <definedName name="ajda" localSheetId="41">#REF!</definedName>
    <definedName name="ajda" localSheetId="42">#REF!</definedName>
    <definedName name="ajda" localSheetId="43">#REF!</definedName>
    <definedName name="ajda" localSheetId="44">#REF!</definedName>
    <definedName name="ajda" localSheetId="45">#REF!</definedName>
    <definedName name="ajda" localSheetId="46">#REF!</definedName>
    <definedName name="ajda" localSheetId="48">#REF!</definedName>
    <definedName name="ajda" localSheetId="49">#REF!</definedName>
    <definedName name="ajda" localSheetId="47">#REF!</definedName>
    <definedName name="ajda" localSheetId="50">#REF!</definedName>
    <definedName name="ajda" localSheetId="51">#REF!</definedName>
    <definedName name="ajda" localSheetId="52">#REF!</definedName>
    <definedName name="ajda" localSheetId="53">#REF!</definedName>
    <definedName name="ajda" localSheetId="54">#REF!</definedName>
    <definedName name="ajda" localSheetId="55">#REF!</definedName>
    <definedName name="ajda" localSheetId="56">#REF!</definedName>
    <definedName name="ajda" localSheetId="57">#REF!</definedName>
    <definedName name="ajda" localSheetId="58">#REF!</definedName>
    <definedName name="ajda" localSheetId="60">#REF!</definedName>
    <definedName name="ajda" localSheetId="61">#REF!</definedName>
    <definedName name="ajda" localSheetId="59">#REF!</definedName>
    <definedName name="ajda" localSheetId="63">#REF!</definedName>
    <definedName name="ajda" localSheetId="64">#REF!</definedName>
    <definedName name="ajda" localSheetId="62">#REF!</definedName>
    <definedName name="ajda" localSheetId="72">#REF!</definedName>
    <definedName name="ajda" localSheetId="69">#REF!</definedName>
    <definedName name="ajda" localSheetId="70">#REF!</definedName>
    <definedName name="ajda" localSheetId="71">#REF!</definedName>
    <definedName name="ajda">#REF!</definedName>
    <definedName name="An" hidden="1">#REF!</definedName>
    <definedName name="Anisj" localSheetId="7" hidden="1">#REF!</definedName>
    <definedName name="Anisj" localSheetId="19" hidden="1">#REF!</definedName>
    <definedName name="Anisj" localSheetId="20" hidden="1">#REF!</definedName>
    <definedName name="Anisj" localSheetId="21" hidden="1">#REF!</definedName>
    <definedName name="Anisj" localSheetId="22" hidden="1">#REF!</definedName>
    <definedName name="Anisj" localSheetId="23" hidden="1">#REF!</definedName>
    <definedName name="Anisj" localSheetId="24" hidden="1">#REF!</definedName>
    <definedName name="Anisj" localSheetId="25" hidden="1">#REF!</definedName>
    <definedName name="Anisj" localSheetId="26" hidden="1">#REF!</definedName>
    <definedName name="Anisj" localSheetId="27" hidden="1">#REF!</definedName>
    <definedName name="Anisj" localSheetId="28" hidden="1">#REF!</definedName>
    <definedName name="Anisj" localSheetId="29" hidden="1">#REF!</definedName>
    <definedName name="Anisj" localSheetId="30" hidden="1">#REF!</definedName>
    <definedName name="Anisj" localSheetId="31" hidden="1">#REF!</definedName>
    <definedName name="Anisj" localSheetId="32" hidden="1">#REF!</definedName>
    <definedName name="Anisj" localSheetId="33" hidden="1">#REF!</definedName>
    <definedName name="Anisj" localSheetId="35" hidden="1">#REF!</definedName>
    <definedName name="Anisj" localSheetId="36" hidden="1">#REF!</definedName>
    <definedName name="Anisj" localSheetId="37" hidden="1">#REF!</definedName>
    <definedName name="Anisj" localSheetId="65" hidden="1">#REF!</definedName>
    <definedName name="Anisj" localSheetId="66" hidden="1">#REF!</definedName>
    <definedName name="Anisj" localSheetId="67" hidden="1">#REF!</definedName>
    <definedName name="Anisj" localSheetId="38" hidden="1">#REF!</definedName>
    <definedName name="Anisj" localSheetId="39" hidden="1">#REF!</definedName>
    <definedName name="Anisj" localSheetId="40" hidden="1">#REF!</definedName>
    <definedName name="Anisj" localSheetId="41" hidden="1">#REF!</definedName>
    <definedName name="Anisj" localSheetId="42" hidden="1">#REF!</definedName>
    <definedName name="Anisj" localSheetId="43" hidden="1">#REF!</definedName>
    <definedName name="Anisj" localSheetId="44" hidden="1">#REF!</definedName>
    <definedName name="Anisj" localSheetId="45" hidden="1">#REF!</definedName>
    <definedName name="Anisj" localSheetId="46" hidden="1">#REF!</definedName>
    <definedName name="Anisj" localSheetId="48" hidden="1">#REF!</definedName>
    <definedName name="Anisj" localSheetId="49" hidden="1">#REF!</definedName>
    <definedName name="Anisj" localSheetId="47" hidden="1">#REF!</definedName>
    <definedName name="Anisj" localSheetId="50" hidden="1">#REF!</definedName>
    <definedName name="Anisj" localSheetId="51" hidden="1">#REF!</definedName>
    <definedName name="Anisj" localSheetId="52" hidden="1">#REF!</definedName>
    <definedName name="Anisj" localSheetId="53" hidden="1">#REF!</definedName>
    <definedName name="Anisj" localSheetId="54" hidden="1">#REF!</definedName>
    <definedName name="Anisj" localSheetId="55" hidden="1">#REF!</definedName>
    <definedName name="Anisj" localSheetId="56" hidden="1">#REF!</definedName>
    <definedName name="Anisj" localSheetId="57" hidden="1">#REF!</definedName>
    <definedName name="Anisj" localSheetId="58" hidden="1">#REF!</definedName>
    <definedName name="Anisj" localSheetId="60" hidden="1">#REF!</definedName>
    <definedName name="Anisj" localSheetId="61" hidden="1">#REF!</definedName>
    <definedName name="Anisj" localSheetId="59" hidden="1">#REF!</definedName>
    <definedName name="Anisj" localSheetId="63" hidden="1">#REF!</definedName>
    <definedName name="Anisj" localSheetId="64" hidden="1">#REF!</definedName>
    <definedName name="Anisj" localSheetId="62" hidden="1">#REF!</definedName>
    <definedName name="Anisj" localSheetId="72" hidden="1">#REF!</definedName>
    <definedName name="Anisj" localSheetId="69" hidden="1">#REF!</definedName>
    <definedName name="Anisj" localSheetId="70" hidden="1">#REF!</definedName>
    <definedName name="Anisj" localSheetId="71" hidden="1">#REF!</definedName>
    <definedName name="Anisj" hidden="1">#REF!</definedName>
    <definedName name="answers_ownership" localSheetId="7">[2]validation!$A$2:$A$4</definedName>
    <definedName name="answers_ownership" localSheetId="68">#REF!</definedName>
    <definedName name="answers_ownership" localSheetId="15">#REF!</definedName>
    <definedName name="answers_ownership" localSheetId="16">#REF!</definedName>
    <definedName name="answers_ownership" localSheetId="17">#REF!</definedName>
    <definedName name="answers_ownership" localSheetId="1">[2]validation!$A$2:$A$4</definedName>
    <definedName name="answers_ownership" localSheetId="72">#REF!</definedName>
    <definedName name="answers_ownership" localSheetId="69">#REF!</definedName>
    <definedName name="answers_ownership" localSheetId="70">#REF!</definedName>
    <definedName name="answers_ownership" localSheetId="71">#REF!</definedName>
    <definedName name="answers_ownership" localSheetId="3">#REF!</definedName>
    <definedName name="answers_ownership" localSheetId="0">#REF!</definedName>
    <definedName name="answers_ownership">#REF!</definedName>
    <definedName name="answers_yesno" localSheetId="7">[2]validation!$B$2:$B$3</definedName>
    <definedName name="answers_yesno" localSheetId="68">#REF!</definedName>
    <definedName name="answers_yesno" localSheetId="15">#REF!</definedName>
    <definedName name="answers_yesno" localSheetId="16">#REF!</definedName>
    <definedName name="answers_yesno" localSheetId="17">#REF!</definedName>
    <definedName name="answers_yesno" localSheetId="1">[2]validation!$B$2:$B$3</definedName>
    <definedName name="answers_yesno" localSheetId="72">#REF!</definedName>
    <definedName name="answers_yesno" localSheetId="69">#REF!</definedName>
    <definedName name="answers_yesno" localSheetId="70">#REF!</definedName>
    <definedName name="answers_yesno" localSheetId="71">#REF!</definedName>
    <definedName name="answers_yesno" localSheetId="3">#REF!</definedName>
    <definedName name="answers_yesno" localSheetId="0">#REF!</definedName>
    <definedName name="answers_yesno">#REF!</definedName>
    <definedName name="Approach">#REF!</definedName>
    <definedName name="aq" localSheetId="19">#REF!</definedName>
    <definedName name="aq" localSheetId="20">#REF!</definedName>
    <definedName name="aq" localSheetId="21">#REF!</definedName>
    <definedName name="aq" localSheetId="22">#REF!</definedName>
    <definedName name="aq" localSheetId="23">#REF!</definedName>
    <definedName name="aq" localSheetId="24">#REF!</definedName>
    <definedName name="aq" localSheetId="25">#REF!</definedName>
    <definedName name="aq" localSheetId="26">#REF!</definedName>
    <definedName name="aq" localSheetId="27">#REF!</definedName>
    <definedName name="aq" localSheetId="28">#REF!</definedName>
    <definedName name="aq" localSheetId="29">#REF!</definedName>
    <definedName name="aq" localSheetId="30">#REF!</definedName>
    <definedName name="aq" localSheetId="31">#REF!</definedName>
    <definedName name="aq" localSheetId="32">#REF!</definedName>
    <definedName name="aq" localSheetId="33">#REF!</definedName>
    <definedName name="aq" localSheetId="35">#REF!</definedName>
    <definedName name="aq" localSheetId="36">#REF!</definedName>
    <definedName name="aq" localSheetId="37">#REF!</definedName>
    <definedName name="aq" localSheetId="65">#REF!</definedName>
    <definedName name="aq" localSheetId="66">#REF!</definedName>
    <definedName name="aq" localSheetId="67">#REF!</definedName>
    <definedName name="aq" localSheetId="38">#REF!</definedName>
    <definedName name="aq" localSheetId="39">#REF!</definedName>
    <definedName name="aq" localSheetId="40">#REF!</definedName>
    <definedName name="aq" localSheetId="41">#REF!</definedName>
    <definedName name="aq" localSheetId="42">#REF!</definedName>
    <definedName name="aq" localSheetId="43">#REF!</definedName>
    <definedName name="aq" localSheetId="44">#REF!</definedName>
    <definedName name="aq" localSheetId="45">#REF!</definedName>
    <definedName name="aq" localSheetId="46">#REF!</definedName>
    <definedName name="aq" localSheetId="48">#REF!</definedName>
    <definedName name="aq" localSheetId="49">#REF!</definedName>
    <definedName name="aq" localSheetId="47">#REF!</definedName>
    <definedName name="aq" localSheetId="50">#REF!</definedName>
    <definedName name="aq" localSheetId="51">#REF!</definedName>
    <definedName name="aq" localSheetId="52">#REF!</definedName>
    <definedName name="aq" localSheetId="53">#REF!</definedName>
    <definedName name="aq" localSheetId="54">#REF!</definedName>
    <definedName name="aq" localSheetId="55">#REF!</definedName>
    <definedName name="aq" localSheetId="56">#REF!</definedName>
    <definedName name="aq" localSheetId="57">#REF!</definedName>
    <definedName name="aq" localSheetId="58">#REF!</definedName>
    <definedName name="aq" localSheetId="60">#REF!</definedName>
    <definedName name="aq" localSheetId="61">#REF!</definedName>
    <definedName name="aq" localSheetId="59">#REF!</definedName>
    <definedName name="aq" localSheetId="63">#REF!</definedName>
    <definedName name="aq" localSheetId="64">#REF!</definedName>
    <definedName name="aq" localSheetId="62">#REF!</definedName>
    <definedName name="aq" localSheetId="15">#REF!</definedName>
    <definedName name="aq" localSheetId="16">#REF!</definedName>
    <definedName name="aq" localSheetId="17">#REF!</definedName>
    <definedName name="aq" localSheetId="72">#REF!</definedName>
    <definedName name="aq" localSheetId="69">#REF!</definedName>
    <definedName name="aq" localSheetId="70">#REF!</definedName>
    <definedName name="aq" localSheetId="71">#REF!</definedName>
    <definedName name="aq" localSheetId="3">#REF!</definedName>
    <definedName name="aq" localSheetId="0">#REF!</definedName>
    <definedName name="aq">#REF!</definedName>
    <definedName name="aqud">#REF!</definedName>
    <definedName name="as" localSheetId="19">#REF!</definedName>
    <definedName name="as" localSheetId="20">#REF!</definedName>
    <definedName name="as" localSheetId="21">#REF!</definedName>
    <definedName name="as" localSheetId="22">#REF!</definedName>
    <definedName name="as" localSheetId="23">#REF!</definedName>
    <definedName name="as" localSheetId="24">#REF!</definedName>
    <definedName name="as" localSheetId="25">#REF!</definedName>
    <definedName name="as" localSheetId="26">#REF!</definedName>
    <definedName name="as" localSheetId="27">#REF!</definedName>
    <definedName name="as" localSheetId="28">#REF!</definedName>
    <definedName name="as" localSheetId="29">#REF!</definedName>
    <definedName name="as" localSheetId="30">#REF!</definedName>
    <definedName name="as" localSheetId="31">#REF!</definedName>
    <definedName name="as" localSheetId="32">#REF!</definedName>
    <definedName name="as" localSheetId="33">#REF!</definedName>
    <definedName name="as" localSheetId="35">#REF!</definedName>
    <definedName name="as" localSheetId="36">#REF!</definedName>
    <definedName name="as" localSheetId="37">#REF!</definedName>
    <definedName name="as" localSheetId="65">#REF!</definedName>
    <definedName name="as" localSheetId="66">#REF!</definedName>
    <definedName name="as" localSheetId="67">#REF!</definedName>
    <definedName name="as" localSheetId="38">#REF!</definedName>
    <definedName name="as" localSheetId="39">#REF!</definedName>
    <definedName name="as" localSheetId="40">#REF!</definedName>
    <definedName name="as" localSheetId="41">#REF!</definedName>
    <definedName name="as" localSheetId="42">#REF!</definedName>
    <definedName name="as" localSheetId="43">#REF!</definedName>
    <definedName name="as" localSheetId="44">#REF!</definedName>
    <definedName name="as" localSheetId="45">#REF!</definedName>
    <definedName name="as" localSheetId="46">#REF!</definedName>
    <definedName name="as" localSheetId="48">#REF!</definedName>
    <definedName name="as" localSheetId="49">#REF!</definedName>
    <definedName name="as" localSheetId="47">#REF!</definedName>
    <definedName name="as" localSheetId="50">#REF!</definedName>
    <definedName name="as" localSheetId="51">#REF!</definedName>
    <definedName name="as" localSheetId="52">#REF!</definedName>
    <definedName name="as" localSheetId="53">#REF!</definedName>
    <definedName name="as" localSheetId="54">#REF!</definedName>
    <definedName name="as" localSheetId="55">#REF!</definedName>
    <definedName name="as" localSheetId="56">#REF!</definedName>
    <definedName name="as" localSheetId="57">#REF!</definedName>
    <definedName name="as" localSheetId="58">#REF!</definedName>
    <definedName name="as" localSheetId="60">#REF!</definedName>
    <definedName name="as" localSheetId="61">#REF!</definedName>
    <definedName name="as" localSheetId="59">#REF!</definedName>
    <definedName name="as" localSheetId="63">#REF!</definedName>
    <definedName name="as" localSheetId="64">#REF!</definedName>
    <definedName name="as" localSheetId="62">#REF!</definedName>
    <definedName name="AS" localSheetId="72" hidden="1">#REF!</definedName>
    <definedName name="AS" localSheetId="69" hidden="1">#REF!</definedName>
    <definedName name="AS" localSheetId="70" hidden="1">#REF!</definedName>
    <definedName name="AS" localSheetId="71" hidden="1">#REF!</definedName>
    <definedName name="as">#REF!</definedName>
    <definedName name="asad" localSheetId="19">#REF!</definedName>
    <definedName name="asad" localSheetId="20">#REF!</definedName>
    <definedName name="asad" localSheetId="21">#REF!</definedName>
    <definedName name="asad" localSheetId="22">#REF!</definedName>
    <definedName name="asad" localSheetId="23">#REF!</definedName>
    <definedName name="asad" localSheetId="24">#REF!</definedName>
    <definedName name="asad" localSheetId="25">#REF!</definedName>
    <definedName name="asad" localSheetId="26">#REF!</definedName>
    <definedName name="asad" localSheetId="27">#REF!</definedName>
    <definedName name="asad" localSheetId="28">#REF!</definedName>
    <definedName name="asad" localSheetId="29">#REF!</definedName>
    <definedName name="asad" localSheetId="30">#REF!</definedName>
    <definedName name="asad" localSheetId="31">#REF!</definedName>
    <definedName name="asad" localSheetId="32">#REF!</definedName>
    <definedName name="asad" localSheetId="33">#REF!</definedName>
    <definedName name="asad" localSheetId="35">#REF!</definedName>
    <definedName name="asad" localSheetId="36">#REF!</definedName>
    <definedName name="asad" localSheetId="37">#REF!</definedName>
    <definedName name="asad" localSheetId="65">#REF!</definedName>
    <definedName name="asad" localSheetId="66">#REF!</definedName>
    <definedName name="asad" localSheetId="67">#REF!</definedName>
    <definedName name="asad" localSheetId="38">#REF!</definedName>
    <definedName name="asad" localSheetId="39">#REF!</definedName>
    <definedName name="asad" localSheetId="40">#REF!</definedName>
    <definedName name="asad" localSheetId="41">#REF!</definedName>
    <definedName name="asad" localSheetId="42">#REF!</definedName>
    <definedName name="asad" localSheetId="43">#REF!</definedName>
    <definedName name="asad" localSheetId="44">#REF!</definedName>
    <definedName name="asad" localSheetId="45">#REF!</definedName>
    <definedName name="asad" localSheetId="46">#REF!</definedName>
    <definedName name="asad" localSheetId="48">#REF!</definedName>
    <definedName name="asad" localSheetId="49">#REF!</definedName>
    <definedName name="asad" localSheetId="47">#REF!</definedName>
    <definedName name="asad" localSheetId="50">#REF!</definedName>
    <definedName name="asad" localSheetId="51">#REF!</definedName>
    <definedName name="asad" localSheetId="52">#REF!</definedName>
    <definedName name="asad" localSheetId="53">#REF!</definedName>
    <definedName name="asad" localSheetId="54">#REF!</definedName>
    <definedName name="asad" localSheetId="55">#REF!</definedName>
    <definedName name="asad" localSheetId="56">#REF!</definedName>
    <definedName name="asad" localSheetId="57">#REF!</definedName>
    <definedName name="asad" localSheetId="58">#REF!</definedName>
    <definedName name="asad" localSheetId="60">#REF!</definedName>
    <definedName name="asad" localSheetId="61">#REF!</definedName>
    <definedName name="asad" localSheetId="59">#REF!</definedName>
    <definedName name="asad" localSheetId="63">#REF!</definedName>
    <definedName name="asad" localSheetId="64">#REF!</definedName>
    <definedName name="asad" localSheetId="62">#REF!</definedName>
    <definedName name="asad">#REF!</definedName>
    <definedName name="asas">'[3]Request for Information'!#REF!</definedName>
    <definedName name="ascds" localSheetId="72">#REF!</definedName>
    <definedName name="ascds" localSheetId="69">#REF!</definedName>
    <definedName name="ascds" localSheetId="70">#REF!</definedName>
    <definedName name="ascds" localSheetId="71">#REF!</definedName>
    <definedName name="ascds">#REF!</definedName>
    <definedName name="asddddd" localSheetId="72" hidden="1">#REF!</definedName>
    <definedName name="asddddd" localSheetId="69" hidden="1">#REF!</definedName>
    <definedName name="asddddd" localSheetId="70" hidden="1">#REF!</definedName>
    <definedName name="asddddd" localSheetId="71" hidden="1">#REF!</definedName>
    <definedName name="asddddd" hidden="1">#REF!</definedName>
    <definedName name="asdf" localSheetId="7" hidden="1">#REF!</definedName>
    <definedName name="asdf" localSheetId="19" hidden="1">#REF!</definedName>
    <definedName name="asdf" localSheetId="20" hidden="1">#REF!</definedName>
    <definedName name="asdf" localSheetId="21" hidden="1">#REF!</definedName>
    <definedName name="asdf" localSheetId="22" hidden="1">#REF!</definedName>
    <definedName name="asdf" localSheetId="23" hidden="1">#REF!</definedName>
    <definedName name="asdf" localSheetId="24" hidden="1">#REF!</definedName>
    <definedName name="asdf" localSheetId="25" hidden="1">#REF!</definedName>
    <definedName name="asdf" localSheetId="26" hidden="1">#REF!</definedName>
    <definedName name="asdf" localSheetId="27" hidden="1">#REF!</definedName>
    <definedName name="asdf" localSheetId="28" hidden="1">#REF!</definedName>
    <definedName name="asdf" localSheetId="29" hidden="1">#REF!</definedName>
    <definedName name="asdf" localSheetId="30" hidden="1">#REF!</definedName>
    <definedName name="asdf" localSheetId="31" hidden="1">#REF!</definedName>
    <definedName name="asdf" localSheetId="32" hidden="1">#REF!</definedName>
    <definedName name="asdf" localSheetId="33" hidden="1">#REF!</definedName>
    <definedName name="asdf" localSheetId="35" hidden="1">#REF!</definedName>
    <definedName name="asdf" localSheetId="36" hidden="1">#REF!</definedName>
    <definedName name="asdf" localSheetId="37" hidden="1">#REF!</definedName>
    <definedName name="asdf" localSheetId="65" hidden="1">#REF!</definedName>
    <definedName name="asdf" localSheetId="66" hidden="1">#REF!</definedName>
    <definedName name="asdf" localSheetId="67" hidden="1">#REF!</definedName>
    <definedName name="asdf" localSheetId="38" hidden="1">#REF!</definedName>
    <definedName name="asdf" localSheetId="39" hidden="1">#REF!</definedName>
    <definedName name="asdf" localSheetId="40" hidden="1">#REF!</definedName>
    <definedName name="asdf" localSheetId="41" hidden="1">#REF!</definedName>
    <definedName name="asdf" localSheetId="42" hidden="1">#REF!</definedName>
    <definedName name="asdf" localSheetId="43" hidden="1">#REF!</definedName>
    <definedName name="asdf" localSheetId="44" hidden="1">#REF!</definedName>
    <definedName name="asdf" localSheetId="45" hidden="1">#REF!</definedName>
    <definedName name="asdf" localSheetId="46" hidden="1">#REF!</definedName>
    <definedName name="asdf" localSheetId="48" hidden="1">#REF!</definedName>
    <definedName name="asdf" localSheetId="49" hidden="1">#REF!</definedName>
    <definedName name="asdf" localSheetId="47" hidden="1">#REF!</definedName>
    <definedName name="asdf" localSheetId="50" hidden="1">#REF!</definedName>
    <definedName name="asdf" localSheetId="51" hidden="1">#REF!</definedName>
    <definedName name="asdf" localSheetId="52" hidden="1">#REF!</definedName>
    <definedName name="asdf" localSheetId="53" hidden="1">#REF!</definedName>
    <definedName name="asdf" localSheetId="54" hidden="1">#REF!</definedName>
    <definedName name="asdf" localSheetId="55" hidden="1">#REF!</definedName>
    <definedName name="asdf" localSheetId="56" hidden="1">#REF!</definedName>
    <definedName name="asdf" localSheetId="57" hidden="1">#REF!</definedName>
    <definedName name="asdf" localSheetId="58" hidden="1">#REF!</definedName>
    <definedName name="asdf" localSheetId="60" hidden="1">#REF!</definedName>
    <definedName name="asdf" localSheetId="61" hidden="1">#REF!</definedName>
    <definedName name="asdf" localSheetId="59" hidden="1">#REF!</definedName>
    <definedName name="asdf" localSheetId="63" hidden="1">#REF!</definedName>
    <definedName name="asdf" localSheetId="64" hidden="1">#REF!</definedName>
    <definedName name="asdf" localSheetId="62" hidden="1">#REF!</definedName>
    <definedName name="asdf" localSheetId="72" hidden="1">#REF!</definedName>
    <definedName name="asdf" localSheetId="69" hidden="1">#REF!</definedName>
    <definedName name="asdf" localSheetId="70" hidden="1">#REF!</definedName>
    <definedName name="asdf" localSheetId="71" hidden="1">#REF!</definedName>
    <definedName name="asdf" hidden="1">#REF!</definedName>
    <definedName name="asdfa" localSheetId="72">#REF!</definedName>
    <definedName name="asdfa" localSheetId="69">#REF!</definedName>
    <definedName name="asdfa" localSheetId="70">#REF!</definedName>
    <definedName name="asdfa" localSheetId="71">#REF!</definedName>
    <definedName name="asdfa">#REF!</definedName>
    <definedName name="asdv" hidden="1">#REF!</definedName>
    <definedName name="ass" localSheetId="19">#REF!</definedName>
    <definedName name="ass" localSheetId="20">#REF!</definedName>
    <definedName name="ass" localSheetId="21">#REF!</definedName>
    <definedName name="ass" localSheetId="22">#REF!</definedName>
    <definedName name="ass" localSheetId="23">#REF!</definedName>
    <definedName name="ass" localSheetId="24">#REF!</definedName>
    <definedName name="ass" localSheetId="25">#REF!</definedName>
    <definedName name="ass" localSheetId="26">#REF!</definedName>
    <definedName name="ass" localSheetId="27">#REF!</definedName>
    <definedName name="ass" localSheetId="28">#REF!</definedName>
    <definedName name="ass" localSheetId="29">#REF!</definedName>
    <definedName name="ass" localSheetId="30">#REF!</definedName>
    <definedName name="ass" localSheetId="31">#REF!</definedName>
    <definedName name="ass" localSheetId="32">#REF!</definedName>
    <definedName name="ass" localSheetId="33">#REF!</definedName>
    <definedName name="ass" localSheetId="35">#REF!</definedName>
    <definedName name="ass" localSheetId="36">#REF!</definedName>
    <definedName name="ass" localSheetId="37">#REF!</definedName>
    <definedName name="ass" localSheetId="65">#REF!</definedName>
    <definedName name="ass" localSheetId="66">#REF!</definedName>
    <definedName name="ass" localSheetId="67">#REF!</definedName>
    <definedName name="ass" localSheetId="38">#REF!</definedName>
    <definedName name="ass" localSheetId="39">#REF!</definedName>
    <definedName name="ass" localSheetId="40">#REF!</definedName>
    <definedName name="ass" localSheetId="41">#REF!</definedName>
    <definedName name="ass" localSheetId="42">#REF!</definedName>
    <definedName name="ass" localSheetId="43">#REF!</definedName>
    <definedName name="ass" localSheetId="44">#REF!</definedName>
    <definedName name="ass" localSheetId="45">#REF!</definedName>
    <definedName name="ass" localSheetId="46">#REF!</definedName>
    <definedName name="ass" localSheetId="48">#REF!</definedName>
    <definedName name="ass" localSheetId="49">#REF!</definedName>
    <definedName name="ass" localSheetId="47">#REF!</definedName>
    <definedName name="ass" localSheetId="50">#REF!</definedName>
    <definedName name="ass" localSheetId="51">#REF!</definedName>
    <definedName name="ass" localSheetId="52">#REF!</definedName>
    <definedName name="ass" localSheetId="53">#REF!</definedName>
    <definedName name="ass" localSheetId="54">#REF!</definedName>
    <definedName name="ass" localSheetId="55">#REF!</definedName>
    <definedName name="ass" localSheetId="56">#REF!</definedName>
    <definedName name="ass" localSheetId="57">#REF!</definedName>
    <definedName name="ass" localSheetId="58">#REF!</definedName>
    <definedName name="ass" localSheetId="60">#REF!</definedName>
    <definedName name="ass" localSheetId="61">#REF!</definedName>
    <definedName name="ass" localSheetId="59">#REF!</definedName>
    <definedName name="ass" localSheetId="63">#REF!</definedName>
    <definedName name="ass" localSheetId="64">#REF!</definedName>
    <definedName name="ass" localSheetId="62">#REF!</definedName>
    <definedName name="ass">#REF!</definedName>
    <definedName name="Awaited" localSheetId="72">#REF!</definedName>
    <definedName name="Awaited" localSheetId="69">#REF!</definedName>
    <definedName name="Awaited" localSheetId="70">#REF!</definedName>
    <definedName name="Awaited" localSheetId="71">#REF!</definedName>
    <definedName name="Awaited">#REF!</definedName>
    <definedName name="awdd" localSheetId="19">#REF!</definedName>
    <definedName name="awdd" localSheetId="20">#REF!</definedName>
    <definedName name="awdd" localSheetId="21">#REF!</definedName>
    <definedName name="awdd" localSheetId="22">#REF!</definedName>
    <definedName name="awdd" localSheetId="23">#REF!</definedName>
    <definedName name="awdd" localSheetId="24">#REF!</definedName>
    <definedName name="awdd" localSheetId="25">#REF!</definedName>
    <definedName name="awdd" localSheetId="26">#REF!</definedName>
    <definedName name="awdd" localSheetId="27">#REF!</definedName>
    <definedName name="awdd" localSheetId="28">#REF!</definedName>
    <definedName name="awdd" localSheetId="29">#REF!</definedName>
    <definedName name="awdd" localSheetId="30">#REF!</definedName>
    <definedName name="awdd" localSheetId="31">#REF!</definedName>
    <definedName name="awdd" localSheetId="32">#REF!</definedName>
    <definedName name="awdd" localSheetId="33">#REF!</definedName>
    <definedName name="awdd" localSheetId="35">#REF!</definedName>
    <definedName name="awdd" localSheetId="36">#REF!</definedName>
    <definedName name="awdd" localSheetId="37">#REF!</definedName>
    <definedName name="awdd" localSheetId="65">#REF!</definedName>
    <definedName name="awdd" localSheetId="66">#REF!</definedName>
    <definedName name="awdd" localSheetId="67">#REF!</definedName>
    <definedName name="awdd" localSheetId="38">#REF!</definedName>
    <definedName name="awdd" localSheetId="39">#REF!</definedName>
    <definedName name="awdd" localSheetId="40">#REF!</definedName>
    <definedName name="awdd" localSheetId="41">#REF!</definedName>
    <definedName name="awdd" localSheetId="42">#REF!</definedName>
    <definedName name="awdd" localSheetId="43">#REF!</definedName>
    <definedName name="awdd" localSheetId="44">#REF!</definedName>
    <definedName name="awdd" localSheetId="45">#REF!</definedName>
    <definedName name="awdd" localSheetId="46">#REF!</definedName>
    <definedName name="awdd" localSheetId="48">#REF!</definedName>
    <definedName name="awdd" localSheetId="49">#REF!</definedName>
    <definedName name="awdd" localSheetId="47">#REF!</definedName>
    <definedName name="awdd" localSheetId="50">#REF!</definedName>
    <definedName name="awdd" localSheetId="51">#REF!</definedName>
    <definedName name="awdd" localSheetId="52">#REF!</definedName>
    <definedName name="awdd" localSheetId="53">#REF!</definedName>
    <definedName name="awdd" localSheetId="54">#REF!</definedName>
    <definedName name="awdd" localSheetId="55">#REF!</definedName>
    <definedName name="awdd" localSheetId="56">#REF!</definedName>
    <definedName name="awdd" localSheetId="57">#REF!</definedName>
    <definedName name="awdd" localSheetId="58">#REF!</definedName>
    <definedName name="awdd" localSheetId="60">#REF!</definedName>
    <definedName name="awdd" localSheetId="61">#REF!</definedName>
    <definedName name="awdd" localSheetId="59">#REF!</definedName>
    <definedName name="awdd" localSheetId="63">#REF!</definedName>
    <definedName name="awdd" localSheetId="64">#REF!</definedName>
    <definedName name="awdd" localSheetId="62">#REF!</definedName>
    <definedName name="awdd" localSheetId="72">#REF!</definedName>
    <definedName name="awdd" localSheetId="69">#REF!</definedName>
    <definedName name="awdd" localSheetId="70">#REF!</definedName>
    <definedName name="awdd" localSheetId="71">#REF!</definedName>
    <definedName name="awdd">#REF!</definedName>
    <definedName name="awdefsrgd" hidden="1">#REF!</definedName>
    <definedName name="awrgdg">#REF!</definedName>
    <definedName name="b" localSheetId="72">#REF!</definedName>
    <definedName name="b" localSheetId="69">#REF!</definedName>
    <definedName name="b" localSheetId="70">#REF!</definedName>
    <definedName name="b" localSheetId="71">#REF!</definedName>
    <definedName name="b">#REF!</definedName>
    <definedName name="BADcompanies" localSheetId="7" hidden="1">#REF!</definedName>
    <definedName name="BADcompanies" localSheetId="19" hidden="1">#REF!</definedName>
    <definedName name="BADcompanies" localSheetId="20" hidden="1">#REF!</definedName>
    <definedName name="BADcompanies" localSheetId="21" hidden="1">#REF!</definedName>
    <definedName name="BADcompanies" localSheetId="22" hidden="1">#REF!</definedName>
    <definedName name="BADcompanies" localSheetId="23" hidden="1">#REF!</definedName>
    <definedName name="BADcompanies" localSheetId="24" hidden="1">#REF!</definedName>
    <definedName name="BADcompanies" localSheetId="25" hidden="1">#REF!</definedName>
    <definedName name="BADcompanies" localSheetId="26" hidden="1">#REF!</definedName>
    <definedName name="BADcompanies" localSheetId="27" hidden="1">#REF!</definedName>
    <definedName name="BADcompanies" localSheetId="28" hidden="1">#REF!</definedName>
    <definedName name="BADcompanies" localSheetId="29" hidden="1">#REF!</definedName>
    <definedName name="BADcompanies" localSheetId="30" hidden="1">#REF!</definedName>
    <definedName name="BADcompanies" localSheetId="31" hidden="1">#REF!</definedName>
    <definedName name="BADcompanies" localSheetId="32" hidden="1">#REF!</definedName>
    <definedName name="BADcompanies" localSheetId="33" hidden="1">#REF!</definedName>
    <definedName name="BADcompanies" localSheetId="35" hidden="1">#REF!</definedName>
    <definedName name="BADcompanies" localSheetId="36" hidden="1">#REF!</definedName>
    <definedName name="BADcompanies" localSheetId="37" hidden="1">#REF!</definedName>
    <definedName name="BADcompanies" localSheetId="65" hidden="1">#REF!</definedName>
    <definedName name="BADcompanies" localSheetId="66" hidden="1">#REF!</definedName>
    <definedName name="BADcompanies" localSheetId="67" hidden="1">#REF!</definedName>
    <definedName name="BADcompanies" localSheetId="38" hidden="1">#REF!</definedName>
    <definedName name="BADcompanies" localSheetId="39" hidden="1">#REF!</definedName>
    <definedName name="BADcompanies" localSheetId="40" hidden="1">#REF!</definedName>
    <definedName name="BADcompanies" localSheetId="41" hidden="1">#REF!</definedName>
    <definedName name="BADcompanies" localSheetId="42" hidden="1">#REF!</definedName>
    <definedName name="BADcompanies" localSheetId="43" hidden="1">#REF!</definedName>
    <definedName name="BADcompanies" localSheetId="44" hidden="1">#REF!</definedName>
    <definedName name="BADcompanies" localSheetId="45" hidden="1">#REF!</definedName>
    <definedName name="BADcompanies" localSheetId="46" hidden="1">#REF!</definedName>
    <definedName name="BADcompanies" localSheetId="48" hidden="1">#REF!</definedName>
    <definedName name="BADcompanies" localSheetId="49" hidden="1">#REF!</definedName>
    <definedName name="BADcompanies" localSheetId="47" hidden="1">#REF!</definedName>
    <definedName name="BADcompanies" localSheetId="50" hidden="1">#REF!</definedName>
    <definedName name="BADcompanies" localSheetId="51" hidden="1">#REF!</definedName>
    <definedName name="BADcompanies" localSheetId="52" hidden="1">#REF!</definedName>
    <definedName name="BADcompanies" localSheetId="53" hidden="1">#REF!</definedName>
    <definedName name="BADcompanies" localSheetId="54" hidden="1">#REF!</definedName>
    <definedName name="BADcompanies" localSheetId="55" hidden="1">#REF!</definedName>
    <definedName name="BADcompanies" localSheetId="56" hidden="1">#REF!</definedName>
    <definedName name="BADcompanies" localSheetId="57" hidden="1">#REF!</definedName>
    <definedName name="BADcompanies" localSheetId="58" hidden="1">#REF!</definedName>
    <definedName name="BADcompanies" localSheetId="60" hidden="1">#REF!</definedName>
    <definedName name="BADcompanies" localSheetId="61" hidden="1">#REF!</definedName>
    <definedName name="BADcompanies" localSheetId="59" hidden="1">#REF!</definedName>
    <definedName name="BADcompanies" localSheetId="63" hidden="1">#REF!</definedName>
    <definedName name="BADcompanies" localSheetId="64" hidden="1">#REF!</definedName>
    <definedName name="BADcompanies" localSheetId="62" hidden="1">#REF!</definedName>
    <definedName name="BADcompanies" localSheetId="72" hidden="1">#REF!</definedName>
    <definedName name="BADcompanies" localSheetId="69" hidden="1">#REF!</definedName>
    <definedName name="BADcompanies" localSheetId="70" hidden="1">#REF!</definedName>
    <definedName name="BADcompanies" localSheetId="71" hidden="1">#REF!</definedName>
    <definedName name="BADcompanies" hidden="1">#REF!</definedName>
    <definedName name="Bag_in_Boxes" localSheetId="44">#REF!</definedName>
    <definedName name="Bag_in_Boxes" localSheetId="45">#REF!</definedName>
    <definedName name="Bag_in_Boxes" localSheetId="46">#REF!</definedName>
    <definedName name="Bag_in_Boxes" localSheetId="53">#REF!</definedName>
    <definedName name="Bag_in_Boxes" localSheetId="54">#REF!</definedName>
    <definedName name="Bag_in_Boxes" localSheetId="55">#REF!</definedName>
    <definedName name="Bag_in_Boxes" localSheetId="72">#REF!</definedName>
    <definedName name="Bag_in_Boxes" localSheetId="70">#REF!</definedName>
    <definedName name="Bag_in_Boxes" localSheetId="71">#REF!</definedName>
    <definedName name="Bag_in_Boxes">'1.1 Summary'!#REF!</definedName>
    <definedName name="Beg_Column" localSheetId="7">[4]Berkshire!#REF!</definedName>
    <definedName name="Beg_Column" localSheetId="68">#REF!</definedName>
    <definedName name="Beg_Column" localSheetId="15">#REF!</definedName>
    <definedName name="Beg_Column" localSheetId="16">#REF!</definedName>
    <definedName name="Beg_Column" localSheetId="17">#REF!</definedName>
    <definedName name="Beg_Column" localSheetId="1">[4]Berkshire!#REF!</definedName>
    <definedName name="Beg_Column" localSheetId="72">#REF!</definedName>
    <definedName name="Beg_Column" localSheetId="69">#REF!</definedName>
    <definedName name="Beg_Column" localSheetId="70">#REF!</definedName>
    <definedName name="Beg_Column" localSheetId="71">#REF!</definedName>
    <definedName name="Beg_Column" localSheetId="3">#REF!</definedName>
    <definedName name="Beg_Column" localSheetId="0">#REF!</definedName>
    <definedName name="Beg_Column">#REF!</definedName>
    <definedName name="bhaskar" localSheetId="19">#REF!</definedName>
    <definedName name="bhaskar" localSheetId="20">#REF!</definedName>
    <definedName name="bhaskar" localSheetId="21">#REF!</definedName>
    <definedName name="bhaskar" localSheetId="22">#REF!</definedName>
    <definedName name="bhaskar" localSheetId="23">#REF!</definedName>
    <definedName name="bhaskar" localSheetId="24">#REF!</definedName>
    <definedName name="bhaskar" localSheetId="25">#REF!</definedName>
    <definedName name="bhaskar" localSheetId="26">#REF!</definedName>
    <definedName name="bhaskar" localSheetId="27">#REF!</definedName>
    <definedName name="bhaskar" localSheetId="28">#REF!</definedName>
    <definedName name="bhaskar" localSheetId="29">#REF!</definedName>
    <definedName name="bhaskar" localSheetId="30">#REF!</definedName>
    <definedName name="bhaskar" localSheetId="31">#REF!</definedName>
    <definedName name="bhaskar" localSheetId="32">#REF!</definedName>
    <definedName name="bhaskar" localSheetId="33">#REF!</definedName>
    <definedName name="bhaskar" localSheetId="35">#REF!</definedName>
    <definedName name="bhaskar" localSheetId="36">#REF!</definedName>
    <definedName name="bhaskar" localSheetId="37">#REF!</definedName>
    <definedName name="bhaskar" localSheetId="65">#REF!</definedName>
    <definedName name="bhaskar" localSheetId="66">#REF!</definedName>
    <definedName name="bhaskar" localSheetId="67">#REF!</definedName>
    <definedName name="bhaskar" localSheetId="38">#REF!</definedName>
    <definedName name="bhaskar" localSheetId="39">#REF!</definedName>
    <definedName name="bhaskar" localSheetId="40">#REF!</definedName>
    <definedName name="bhaskar" localSheetId="41">#REF!</definedName>
    <definedName name="bhaskar" localSheetId="42">#REF!</definedName>
    <definedName name="bhaskar" localSheetId="43">#REF!</definedName>
    <definedName name="bhaskar" localSheetId="44">#REF!</definedName>
    <definedName name="bhaskar" localSheetId="45">#REF!</definedName>
    <definedName name="bhaskar" localSheetId="46">#REF!</definedName>
    <definedName name="bhaskar" localSheetId="48">#REF!</definedName>
    <definedName name="bhaskar" localSheetId="49">#REF!</definedName>
    <definedName name="bhaskar" localSheetId="47">#REF!</definedName>
    <definedName name="bhaskar" localSheetId="50">#REF!</definedName>
    <definedName name="bhaskar" localSheetId="51">#REF!</definedName>
    <definedName name="bhaskar" localSheetId="52">#REF!</definedName>
    <definedName name="bhaskar" localSheetId="53">#REF!</definedName>
    <definedName name="bhaskar" localSheetId="54">#REF!</definedName>
    <definedName name="bhaskar" localSheetId="55">#REF!</definedName>
    <definedName name="bhaskar" localSheetId="56">#REF!</definedName>
    <definedName name="bhaskar" localSheetId="57">#REF!</definedName>
    <definedName name="bhaskar" localSheetId="58">#REF!</definedName>
    <definedName name="bhaskar" localSheetId="60">#REF!</definedName>
    <definedName name="bhaskar" localSheetId="61">#REF!</definedName>
    <definedName name="bhaskar" localSheetId="59">#REF!</definedName>
    <definedName name="bhaskar" localSheetId="63">#REF!</definedName>
    <definedName name="bhaskar" localSheetId="64">#REF!</definedName>
    <definedName name="bhaskar" localSheetId="62">#REF!</definedName>
    <definedName name="bhaskar" localSheetId="15">#REF!</definedName>
    <definedName name="bhaskar" localSheetId="16">#REF!</definedName>
    <definedName name="bhaskar" localSheetId="17">#REF!</definedName>
    <definedName name="bhaskar" localSheetId="72">#REF!</definedName>
    <definedName name="bhaskar" localSheetId="69">#REF!</definedName>
    <definedName name="bhaskar" localSheetId="70">#REF!</definedName>
    <definedName name="bhaskar" localSheetId="71">#REF!</definedName>
    <definedName name="bhaskar" localSheetId="3">#REF!</definedName>
    <definedName name="bhaskar" localSheetId="0">#REF!</definedName>
    <definedName name="bhaskar">#REF!</definedName>
    <definedName name="biblio" localSheetId="15">#REF!</definedName>
    <definedName name="biblio" localSheetId="16">#REF!</definedName>
    <definedName name="biblio" localSheetId="17">#REF!</definedName>
    <definedName name="biblio" localSheetId="72">#REF!</definedName>
    <definedName name="biblio" localSheetId="69">#REF!</definedName>
    <definedName name="biblio" localSheetId="70">#REF!</definedName>
    <definedName name="biblio" localSheetId="71">#REF!</definedName>
    <definedName name="biblio" localSheetId="0">#REF!</definedName>
    <definedName name="biblio">#REF!</definedName>
    <definedName name="Big_Bag" localSheetId="44">#REF!</definedName>
    <definedName name="Big_Bag" localSheetId="45">#REF!</definedName>
    <definedName name="Big_Bag" localSheetId="46">#REF!</definedName>
    <definedName name="Big_Bag" localSheetId="53">#REF!</definedName>
    <definedName name="Big_Bag" localSheetId="54">#REF!</definedName>
    <definedName name="Big_Bag" localSheetId="55">#REF!</definedName>
    <definedName name="Big_Bag" localSheetId="72">#REF!</definedName>
    <definedName name="Big_Bag" localSheetId="70">#REF!</definedName>
    <definedName name="Big_Bag" localSheetId="71">#REF!</definedName>
    <definedName name="Big_Bag">'1.1 Summary'!#REF!</definedName>
    <definedName name="Calc" localSheetId="7" hidden="1">#REF!</definedName>
    <definedName name="Calc" localSheetId="19" hidden="1">#REF!</definedName>
    <definedName name="Calc" localSheetId="20" hidden="1">#REF!</definedName>
    <definedName name="Calc" localSheetId="21" hidden="1">#REF!</definedName>
    <definedName name="Calc" localSheetId="22" hidden="1">#REF!</definedName>
    <definedName name="Calc" localSheetId="23" hidden="1">#REF!</definedName>
    <definedName name="Calc" localSheetId="24" hidden="1">#REF!</definedName>
    <definedName name="Calc" localSheetId="25" hidden="1">#REF!</definedName>
    <definedName name="Calc" localSheetId="26" hidden="1">#REF!</definedName>
    <definedName name="Calc" localSheetId="27" hidden="1">#REF!</definedName>
    <definedName name="Calc" localSheetId="28" hidden="1">#REF!</definedName>
    <definedName name="Calc" localSheetId="29" hidden="1">#REF!</definedName>
    <definedName name="Calc" localSheetId="30" hidden="1">#REF!</definedName>
    <definedName name="Calc" localSheetId="31" hidden="1">#REF!</definedName>
    <definedName name="Calc" localSheetId="32" hidden="1">#REF!</definedName>
    <definedName name="Calc" localSheetId="33" hidden="1">#REF!</definedName>
    <definedName name="Calc" localSheetId="35" hidden="1">#REF!</definedName>
    <definedName name="Calc" localSheetId="36" hidden="1">#REF!</definedName>
    <definedName name="Calc" localSheetId="37" hidden="1">#REF!</definedName>
    <definedName name="Calc" localSheetId="65" hidden="1">#REF!</definedName>
    <definedName name="Calc" localSheetId="66" hidden="1">#REF!</definedName>
    <definedName name="Calc" localSheetId="67" hidden="1">#REF!</definedName>
    <definedName name="Calc" localSheetId="38" hidden="1">#REF!</definedName>
    <definedName name="Calc" localSheetId="39" hidden="1">#REF!</definedName>
    <definedName name="Calc" localSheetId="40" hidden="1">#REF!</definedName>
    <definedName name="Calc" localSheetId="41" hidden="1">#REF!</definedName>
    <definedName name="Calc" localSheetId="42" hidden="1">#REF!</definedName>
    <definedName name="Calc" localSheetId="43" hidden="1">#REF!</definedName>
    <definedName name="Calc" localSheetId="44" hidden="1">#REF!</definedName>
    <definedName name="Calc" localSheetId="45" hidden="1">#REF!</definedName>
    <definedName name="Calc" localSheetId="46" hidden="1">#REF!</definedName>
    <definedName name="Calc" localSheetId="48" hidden="1">#REF!</definedName>
    <definedName name="Calc" localSheetId="49" hidden="1">#REF!</definedName>
    <definedName name="Calc" localSheetId="47" hidden="1">#REF!</definedName>
    <definedName name="Calc" localSheetId="50" hidden="1">#REF!</definedName>
    <definedName name="Calc" localSheetId="51" hidden="1">#REF!</definedName>
    <definedName name="Calc" localSheetId="52" hidden="1">#REF!</definedName>
    <definedName name="Calc" localSheetId="53" hidden="1">#REF!</definedName>
    <definedName name="Calc" localSheetId="54" hidden="1">#REF!</definedName>
    <definedName name="Calc" localSheetId="55" hidden="1">#REF!</definedName>
    <definedName name="Calc" localSheetId="56" hidden="1">#REF!</definedName>
    <definedName name="Calc" localSheetId="57" hidden="1">#REF!</definedName>
    <definedName name="Calc" localSheetId="58" hidden="1">#REF!</definedName>
    <definedName name="Calc" localSheetId="60" hidden="1">#REF!</definedName>
    <definedName name="Calc" localSheetId="61" hidden="1">#REF!</definedName>
    <definedName name="Calc" localSheetId="59" hidden="1">#REF!</definedName>
    <definedName name="Calc" localSheetId="63" hidden="1">#REF!</definedName>
    <definedName name="Calc" localSheetId="64" hidden="1">#REF!</definedName>
    <definedName name="Calc" localSheetId="62" hidden="1">#REF!</definedName>
    <definedName name="Calc" localSheetId="72" hidden="1">#REF!</definedName>
    <definedName name="Calc" localSheetId="69" hidden="1">#REF!</definedName>
    <definedName name="Calc" localSheetId="70" hidden="1">#REF!</definedName>
    <definedName name="Calc" localSheetId="71" hidden="1">#REF!</definedName>
    <definedName name="Calc" hidden="1">#REF!</definedName>
    <definedName name="Calc." localSheetId="7" hidden="1">#REF!</definedName>
    <definedName name="Calc." localSheetId="19" hidden="1">#REF!</definedName>
    <definedName name="Calc." localSheetId="20" hidden="1">#REF!</definedName>
    <definedName name="Calc." localSheetId="21" hidden="1">#REF!</definedName>
    <definedName name="Calc." localSheetId="22" hidden="1">#REF!</definedName>
    <definedName name="Calc." localSheetId="23" hidden="1">#REF!</definedName>
    <definedName name="Calc." localSheetId="24" hidden="1">#REF!</definedName>
    <definedName name="Calc." localSheetId="25" hidden="1">#REF!</definedName>
    <definedName name="Calc." localSheetId="26" hidden="1">#REF!</definedName>
    <definedName name="Calc." localSheetId="27" hidden="1">#REF!</definedName>
    <definedName name="Calc." localSheetId="28" hidden="1">#REF!</definedName>
    <definedName name="Calc." localSheetId="29" hidden="1">#REF!</definedName>
    <definedName name="Calc." localSheetId="30" hidden="1">#REF!</definedName>
    <definedName name="Calc." localSheetId="31" hidden="1">#REF!</definedName>
    <definedName name="Calc." localSheetId="32" hidden="1">#REF!</definedName>
    <definedName name="Calc." localSheetId="33" hidden="1">#REF!</definedName>
    <definedName name="Calc." localSheetId="35" hidden="1">#REF!</definedName>
    <definedName name="Calc." localSheetId="36" hidden="1">#REF!</definedName>
    <definedName name="Calc." localSheetId="37" hidden="1">#REF!</definedName>
    <definedName name="Calc." localSheetId="65" hidden="1">#REF!</definedName>
    <definedName name="Calc." localSheetId="66" hidden="1">#REF!</definedName>
    <definedName name="Calc." localSheetId="67" hidden="1">#REF!</definedName>
    <definedName name="Calc." localSheetId="38" hidden="1">#REF!</definedName>
    <definedName name="Calc." localSheetId="39" hidden="1">#REF!</definedName>
    <definedName name="Calc." localSheetId="40" hidden="1">#REF!</definedName>
    <definedName name="Calc." localSheetId="41" hidden="1">#REF!</definedName>
    <definedName name="Calc." localSheetId="42" hidden="1">#REF!</definedName>
    <definedName name="Calc." localSheetId="43" hidden="1">#REF!</definedName>
    <definedName name="Calc." localSheetId="44" hidden="1">#REF!</definedName>
    <definedName name="Calc." localSheetId="45" hidden="1">#REF!</definedName>
    <definedName name="Calc." localSheetId="46" hidden="1">#REF!</definedName>
    <definedName name="Calc." localSheetId="48" hidden="1">#REF!</definedName>
    <definedName name="Calc." localSheetId="49" hidden="1">#REF!</definedName>
    <definedName name="Calc." localSheetId="47" hidden="1">#REF!</definedName>
    <definedName name="Calc." localSheetId="50" hidden="1">#REF!</definedName>
    <definedName name="Calc." localSheetId="51" hidden="1">#REF!</definedName>
    <definedName name="Calc." localSheetId="52" hidden="1">#REF!</definedName>
    <definedName name="Calc." localSheetId="53" hidden="1">#REF!</definedName>
    <definedName name="Calc." localSheetId="54" hidden="1">#REF!</definedName>
    <definedName name="Calc." localSheetId="55" hidden="1">#REF!</definedName>
    <definedName name="Calc." localSheetId="56" hidden="1">#REF!</definedName>
    <definedName name="Calc." localSheetId="57" hidden="1">#REF!</definedName>
    <definedName name="Calc." localSheetId="58" hidden="1">#REF!</definedName>
    <definedName name="Calc." localSheetId="60" hidden="1">#REF!</definedName>
    <definedName name="Calc." localSheetId="61" hidden="1">#REF!</definedName>
    <definedName name="Calc." localSheetId="59" hidden="1">#REF!</definedName>
    <definedName name="Calc." localSheetId="63" hidden="1">#REF!</definedName>
    <definedName name="Calc." localSheetId="64" hidden="1">#REF!</definedName>
    <definedName name="Calc." localSheetId="62" hidden="1">#REF!</definedName>
    <definedName name="Calc." localSheetId="72" hidden="1">#REF!</definedName>
    <definedName name="Calc." localSheetId="69" hidden="1">#REF!</definedName>
    <definedName name="Calc." localSheetId="70" hidden="1">#REF!</definedName>
    <definedName name="Calc." localSheetId="71" hidden="1">#REF!</definedName>
    <definedName name="Calc." hidden="1">#REF!</definedName>
    <definedName name="Calculation_Kontur_FSP032" localSheetId="7" hidden="1">#REF!</definedName>
    <definedName name="Calculation_Kontur_FSP032" localSheetId="19" hidden="1">#REF!</definedName>
    <definedName name="Calculation_Kontur_FSP032" localSheetId="20" hidden="1">#REF!</definedName>
    <definedName name="Calculation_Kontur_FSP032" localSheetId="21" hidden="1">#REF!</definedName>
    <definedName name="Calculation_Kontur_FSP032" localSheetId="22" hidden="1">#REF!</definedName>
    <definedName name="Calculation_Kontur_FSP032" localSheetId="23" hidden="1">#REF!</definedName>
    <definedName name="Calculation_Kontur_FSP032" localSheetId="24" hidden="1">#REF!</definedName>
    <definedName name="Calculation_Kontur_FSP032" localSheetId="25" hidden="1">#REF!</definedName>
    <definedName name="Calculation_Kontur_FSP032" localSheetId="26" hidden="1">#REF!</definedName>
    <definedName name="Calculation_Kontur_FSP032" localSheetId="27" hidden="1">#REF!</definedName>
    <definedName name="Calculation_Kontur_FSP032" localSheetId="28" hidden="1">#REF!</definedName>
    <definedName name="Calculation_Kontur_FSP032" localSheetId="29" hidden="1">#REF!</definedName>
    <definedName name="Calculation_Kontur_FSP032" localSheetId="30" hidden="1">#REF!</definedName>
    <definedName name="Calculation_Kontur_FSP032" localSheetId="31" hidden="1">#REF!</definedName>
    <definedName name="Calculation_Kontur_FSP032" localSheetId="32" hidden="1">#REF!</definedName>
    <definedName name="Calculation_Kontur_FSP032" localSheetId="33" hidden="1">#REF!</definedName>
    <definedName name="Calculation_Kontur_FSP032" localSheetId="35" hidden="1">#REF!</definedName>
    <definedName name="Calculation_Kontur_FSP032" localSheetId="36" hidden="1">#REF!</definedName>
    <definedName name="Calculation_Kontur_FSP032" localSheetId="37" hidden="1">#REF!</definedName>
    <definedName name="Calculation_Kontur_FSP032" localSheetId="65" hidden="1">#REF!</definedName>
    <definedName name="Calculation_Kontur_FSP032" localSheetId="66" hidden="1">#REF!</definedName>
    <definedName name="Calculation_Kontur_FSP032" localSheetId="67" hidden="1">#REF!</definedName>
    <definedName name="Calculation_Kontur_FSP032" localSheetId="38" hidden="1">#REF!</definedName>
    <definedName name="Calculation_Kontur_FSP032" localSheetId="39" hidden="1">#REF!</definedName>
    <definedName name="Calculation_Kontur_FSP032" localSheetId="40" hidden="1">#REF!</definedName>
    <definedName name="Calculation_Kontur_FSP032" localSheetId="41" hidden="1">#REF!</definedName>
    <definedName name="Calculation_Kontur_FSP032" localSheetId="42" hidden="1">#REF!</definedName>
    <definedName name="Calculation_Kontur_FSP032" localSheetId="43" hidden="1">#REF!</definedName>
    <definedName name="Calculation_Kontur_FSP032" localSheetId="44" hidden="1">#REF!</definedName>
    <definedName name="Calculation_Kontur_FSP032" localSheetId="45" hidden="1">#REF!</definedName>
    <definedName name="Calculation_Kontur_FSP032" localSheetId="46" hidden="1">#REF!</definedName>
    <definedName name="Calculation_Kontur_FSP032" localSheetId="48" hidden="1">#REF!</definedName>
    <definedName name="Calculation_Kontur_FSP032" localSheetId="49" hidden="1">#REF!</definedName>
    <definedName name="Calculation_Kontur_FSP032" localSheetId="47" hidden="1">#REF!</definedName>
    <definedName name="Calculation_Kontur_FSP032" localSheetId="50" hidden="1">#REF!</definedName>
    <definedName name="Calculation_Kontur_FSP032" localSheetId="51" hidden="1">#REF!</definedName>
    <definedName name="Calculation_Kontur_FSP032" localSheetId="52" hidden="1">#REF!</definedName>
    <definedName name="Calculation_Kontur_FSP032" localSheetId="53" hidden="1">#REF!</definedName>
    <definedName name="Calculation_Kontur_FSP032" localSheetId="54" hidden="1">#REF!</definedName>
    <definedName name="Calculation_Kontur_FSP032" localSheetId="55" hidden="1">#REF!</definedName>
    <definedName name="Calculation_Kontur_FSP032" localSheetId="56" hidden="1">#REF!</definedName>
    <definedName name="Calculation_Kontur_FSP032" localSheetId="57" hidden="1">#REF!</definedName>
    <definedName name="Calculation_Kontur_FSP032" localSheetId="58" hidden="1">#REF!</definedName>
    <definedName name="Calculation_Kontur_FSP032" localSheetId="60" hidden="1">#REF!</definedName>
    <definedName name="Calculation_Kontur_FSP032" localSheetId="61" hidden="1">#REF!</definedName>
    <definedName name="Calculation_Kontur_FSP032" localSheetId="59" hidden="1">#REF!</definedName>
    <definedName name="Calculation_Kontur_FSP032" localSheetId="63" hidden="1">#REF!</definedName>
    <definedName name="Calculation_Kontur_FSP032" localSheetId="64" hidden="1">#REF!</definedName>
    <definedName name="Calculation_Kontur_FSP032" localSheetId="62" hidden="1">#REF!</definedName>
    <definedName name="Calculation_Kontur_FSP032" localSheetId="72" hidden="1">#REF!</definedName>
    <definedName name="Calculation_Kontur_FSP032" localSheetId="69" hidden="1">#REF!</definedName>
    <definedName name="Calculation_Kontur_FSP032" localSheetId="70" hidden="1">#REF!</definedName>
    <definedName name="Calculation_Kontur_FSP032" localSheetId="71" hidden="1">#REF!</definedName>
    <definedName name="Calculation_Kontur_FSP032" hidden="1">#REF!</definedName>
    <definedName name="Carton" localSheetId="44">#REF!</definedName>
    <definedName name="Carton" localSheetId="45">#REF!</definedName>
    <definedName name="Carton" localSheetId="46">#REF!</definedName>
    <definedName name="Carton" localSheetId="53">#REF!</definedName>
    <definedName name="Carton" localSheetId="54">#REF!</definedName>
    <definedName name="Carton" localSheetId="55">#REF!</definedName>
    <definedName name="Carton" localSheetId="72">#REF!</definedName>
    <definedName name="Carton" localSheetId="70">#REF!</definedName>
    <definedName name="Carton" localSheetId="71">#REF!</definedName>
    <definedName name="Carton">'1.1 Summary'!#REF!</definedName>
    <definedName name="cc">#REF!</definedName>
    <definedName name="ccdsc" localSheetId="72">#REF!</definedName>
    <definedName name="ccdsc" localSheetId="69">#REF!</definedName>
    <definedName name="ccdsc" localSheetId="70">#REF!</definedName>
    <definedName name="ccdsc" localSheetId="71">#REF!</definedName>
    <definedName name="ccdsc">#REF!</definedName>
    <definedName name="ccsds" localSheetId="72">#REF!</definedName>
    <definedName name="ccsds" localSheetId="69">#REF!</definedName>
    <definedName name="ccsds" localSheetId="70">#REF!</definedName>
    <definedName name="ccsds" localSheetId="71">#REF!</definedName>
    <definedName name="ccsds">#REF!</definedName>
    <definedName name="CD" localSheetId="44">#REF!</definedName>
    <definedName name="CD" localSheetId="45">#REF!</definedName>
    <definedName name="CD" localSheetId="46">#REF!</definedName>
    <definedName name="CD" localSheetId="53">#REF!</definedName>
    <definedName name="CD" localSheetId="54">#REF!</definedName>
    <definedName name="CD" localSheetId="55">#REF!</definedName>
    <definedName name="CD" localSheetId="68">#REF!</definedName>
    <definedName name="CD" localSheetId="73">#REF!</definedName>
    <definedName name="CD" localSheetId="1">#REF!</definedName>
    <definedName name="CD" localSheetId="72">#REF!</definedName>
    <definedName name="CD" localSheetId="70">#REF!</definedName>
    <definedName name="CD" localSheetId="71">#REF!</definedName>
    <definedName name="CD" localSheetId="5">#REF!</definedName>
    <definedName name="CD" localSheetId="8">#REF!</definedName>
    <definedName name="CD" localSheetId="18">#REF!</definedName>
    <definedName name="CD" localSheetId="34">#REF!</definedName>
    <definedName name="CD" localSheetId="3">#REF!</definedName>
    <definedName name="CD">'1.1 Summary'!#REF!</definedName>
    <definedName name="cdsc_4">#REF!</definedName>
    <definedName name="cdsdc" localSheetId="19">#REF!</definedName>
    <definedName name="cdsdc" localSheetId="20">#REF!</definedName>
    <definedName name="cdsdc" localSheetId="21">#REF!</definedName>
    <definedName name="cdsdc" localSheetId="22">#REF!</definedName>
    <definedName name="cdsdc" localSheetId="23">#REF!</definedName>
    <definedName name="cdsdc" localSheetId="24">#REF!</definedName>
    <definedName name="cdsdc" localSheetId="25">#REF!</definedName>
    <definedName name="cdsdc" localSheetId="26">#REF!</definedName>
    <definedName name="cdsdc" localSheetId="27">#REF!</definedName>
    <definedName name="cdsdc" localSheetId="28">#REF!</definedName>
    <definedName name="cdsdc" localSheetId="29">#REF!</definedName>
    <definedName name="cdsdc" localSheetId="30">#REF!</definedName>
    <definedName name="cdsdc" localSheetId="31">#REF!</definedName>
    <definedName name="cdsdc" localSheetId="32">#REF!</definedName>
    <definedName name="cdsdc" localSheetId="33">#REF!</definedName>
    <definedName name="cdsdc" localSheetId="35">#REF!</definedName>
    <definedName name="cdsdc" localSheetId="36">#REF!</definedName>
    <definedName name="cdsdc" localSheetId="37">#REF!</definedName>
    <definedName name="cdsdc" localSheetId="65">#REF!</definedName>
    <definedName name="cdsdc" localSheetId="66">#REF!</definedName>
    <definedName name="cdsdc" localSheetId="67">#REF!</definedName>
    <definedName name="cdsdc" localSheetId="38">#REF!</definedName>
    <definedName name="cdsdc" localSheetId="39">#REF!</definedName>
    <definedName name="cdsdc" localSheetId="40">#REF!</definedName>
    <definedName name="cdsdc" localSheetId="41">#REF!</definedName>
    <definedName name="cdsdc" localSheetId="42">#REF!</definedName>
    <definedName name="cdsdc" localSheetId="43">#REF!</definedName>
    <definedName name="cdsdc" localSheetId="44">#REF!</definedName>
    <definedName name="cdsdc" localSheetId="45">#REF!</definedName>
    <definedName name="cdsdc" localSheetId="46">#REF!</definedName>
    <definedName name="cdsdc" localSheetId="48">#REF!</definedName>
    <definedName name="cdsdc" localSheetId="49">#REF!</definedName>
    <definedName name="cdsdc" localSheetId="47">#REF!</definedName>
    <definedName name="cdsdc" localSheetId="50">#REF!</definedName>
    <definedName name="cdsdc" localSheetId="51">#REF!</definedName>
    <definedName name="cdsdc" localSheetId="52">#REF!</definedName>
    <definedName name="cdsdc" localSheetId="53">#REF!</definedName>
    <definedName name="cdsdc" localSheetId="54">#REF!</definedName>
    <definedName name="cdsdc" localSheetId="55">#REF!</definedName>
    <definedName name="cdsdc" localSheetId="56">#REF!</definedName>
    <definedName name="cdsdc" localSheetId="57">#REF!</definedName>
    <definedName name="cdsdc" localSheetId="58">#REF!</definedName>
    <definedName name="cdsdc" localSheetId="60">#REF!</definedName>
    <definedName name="cdsdc" localSheetId="61">#REF!</definedName>
    <definedName name="cdsdc" localSheetId="59">#REF!</definedName>
    <definedName name="cdsdc" localSheetId="63">#REF!</definedName>
    <definedName name="cdsdc" localSheetId="64">#REF!</definedName>
    <definedName name="cdsdc" localSheetId="62">#REF!</definedName>
    <definedName name="cdsdc" localSheetId="72">#REF!</definedName>
    <definedName name="cdsdc" localSheetId="69">#REF!</definedName>
    <definedName name="cdsdc" localSheetId="70">#REF!</definedName>
    <definedName name="cdsdc" localSheetId="71">#REF!</definedName>
    <definedName name="cdsdc">#REF!</definedName>
    <definedName name="chtCol_01">OFFSET('[5]Backend Data'!$F$2,,,COUNTA('[5]Backend Data'!$F$2:$F$58),1)</definedName>
    <definedName name="chtCol_02">OFFSET('[5]Backend Data'!$G$2,,,COUNTA('[5]Backend Data'!$F$2:$F$58),1)</definedName>
    <definedName name="chtCol_03">OFFSET('[5]Backend Data'!$J$2,,,COUNTA('[5]Backend Data'!$J$2:$J$58),1)</definedName>
    <definedName name="chtCol_04">OFFSET('[5]Backend Data'!$K$2,,,COUNTA('[5]Backend Data'!$K$2:$K$58),1)</definedName>
    <definedName name="CIQWBGuid" hidden="1">"9c5e6bc3-41b7-48b7-b56d-295eb973098c"</definedName>
    <definedName name="Co_1">#REF!</definedName>
    <definedName name="Co_2">#REF!</definedName>
    <definedName name="Co_3">#REF!</definedName>
    <definedName name="Co_4">#REF!</definedName>
    <definedName name="Co_5">#REF!</definedName>
    <definedName name="Column" localSheetId="7">[4]Berkshire!#REF!</definedName>
    <definedName name="Column" localSheetId="68">#REF!</definedName>
    <definedName name="Column" localSheetId="15">#REF!</definedName>
    <definedName name="Column" localSheetId="16">#REF!</definedName>
    <definedName name="Column" localSheetId="17">#REF!</definedName>
    <definedName name="Column" localSheetId="73">#REF!</definedName>
    <definedName name="Column" localSheetId="1">[4]Berkshire!#REF!</definedName>
    <definedName name="Column" localSheetId="72">#REF!</definedName>
    <definedName name="Column" localSheetId="69">#REF!</definedName>
    <definedName name="Column" localSheetId="70">#REF!</definedName>
    <definedName name="Column" localSheetId="71">#REF!</definedName>
    <definedName name="Column" localSheetId="5">#REF!</definedName>
    <definedName name="Column" localSheetId="8">#REF!</definedName>
    <definedName name="Column" localSheetId="18">#REF!</definedName>
    <definedName name="Column" localSheetId="34">#REF!</definedName>
    <definedName name="Column" localSheetId="3">#REF!</definedName>
    <definedName name="Column" localSheetId="0">#REF!</definedName>
    <definedName name="Column">#REF!</definedName>
    <definedName name="companies" localSheetId="6" hidden="1">#REF!</definedName>
    <definedName name="companies" localSheetId="7" hidden="1">#REF!</definedName>
    <definedName name="companies" localSheetId="19" hidden="1">#REF!</definedName>
    <definedName name="companies" localSheetId="20" hidden="1">#REF!</definedName>
    <definedName name="companies" localSheetId="21" hidden="1">#REF!</definedName>
    <definedName name="companies" localSheetId="22" hidden="1">#REF!</definedName>
    <definedName name="companies" localSheetId="23" hidden="1">#REF!</definedName>
    <definedName name="companies" localSheetId="24" hidden="1">#REF!</definedName>
    <definedName name="companies" localSheetId="25" hidden="1">#REF!</definedName>
    <definedName name="companies" localSheetId="26" hidden="1">#REF!</definedName>
    <definedName name="companies" localSheetId="27" hidden="1">#REF!</definedName>
    <definedName name="companies" localSheetId="28" hidden="1">#REF!</definedName>
    <definedName name="companies" localSheetId="29" hidden="1">#REF!</definedName>
    <definedName name="companies" localSheetId="30" hidden="1">#REF!</definedName>
    <definedName name="companies" localSheetId="31" hidden="1">#REF!</definedName>
    <definedName name="companies" localSheetId="32" hidden="1">#REF!</definedName>
    <definedName name="companies" localSheetId="33" hidden="1">#REF!</definedName>
    <definedName name="companies" localSheetId="35" hidden="1">#REF!</definedName>
    <definedName name="companies" localSheetId="36" hidden="1">#REF!</definedName>
    <definedName name="companies" localSheetId="37" hidden="1">#REF!</definedName>
    <definedName name="companies" localSheetId="65" hidden="1">#REF!</definedName>
    <definedName name="companies" localSheetId="66" hidden="1">#REF!</definedName>
    <definedName name="companies" localSheetId="67" hidden="1">#REF!</definedName>
    <definedName name="companies" localSheetId="38" hidden="1">#REF!</definedName>
    <definedName name="companies" localSheetId="39" hidden="1">#REF!</definedName>
    <definedName name="companies" localSheetId="40" hidden="1">#REF!</definedName>
    <definedName name="companies" localSheetId="41" hidden="1">#REF!</definedName>
    <definedName name="companies" localSheetId="42" hidden="1">#REF!</definedName>
    <definedName name="companies" localSheetId="43" hidden="1">#REF!</definedName>
    <definedName name="companies" localSheetId="44" hidden="1">#REF!</definedName>
    <definedName name="companies" localSheetId="45" hidden="1">#REF!</definedName>
    <definedName name="companies" localSheetId="46" hidden="1">#REF!</definedName>
    <definedName name="companies" localSheetId="48" hidden="1">#REF!</definedName>
    <definedName name="companies" localSheetId="49" hidden="1">#REF!</definedName>
    <definedName name="companies" localSheetId="47" hidden="1">#REF!</definedName>
    <definedName name="companies" localSheetId="50" hidden="1">#REF!</definedName>
    <definedName name="companies" localSheetId="51" hidden="1">#REF!</definedName>
    <definedName name="companies" localSheetId="52" hidden="1">#REF!</definedName>
    <definedName name="companies" localSheetId="53" hidden="1">#REF!</definedName>
    <definedName name="companies" localSheetId="54" hidden="1">#REF!</definedName>
    <definedName name="companies" localSheetId="55" hidden="1">#REF!</definedName>
    <definedName name="companies" localSheetId="56" hidden="1">#REF!</definedName>
    <definedName name="companies" localSheetId="57" hidden="1">#REF!</definedName>
    <definedName name="companies" localSheetId="58" hidden="1">#REF!</definedName>
    <definedName name="companies" localSheetId="60" hidden="1">#REF!</definedName>
    <definedName name="companies" localSheetId="61" hidden="1">#REF!</definedName>
    <definedName name="companies" localSheetId="59" hidden="1">#REF!</definedName>
    <definedName name="companies" localSheetId="63" hidden="1">#REF!</definedName>
    <definedName name="companies" localSheetId="64" hidden="1">#REF!</definedName>
    <definedName name="companies" localSheetId="62" hidden="1">#REF!</definedName>
    <definedName name="companies" localSheetId="15" hidden="1">#REF!</definedName>
    <definedName name="companies" localSheetId="16" hidden="1">#REF!</definedName>
    <definedName name="companies" localSheetId="17" hidden="1">#REF!</definedName>
    <definedName name="companies" localSheetId="72" hidden="1">#REF!</definedName>
    <definedName name="companies" localSheetId="69" hidden="1">#REF!</definedName>
    <definedName name="companies" localSheetId="70" hidden="1">#REF!</definedName>
    <definedName name="companies" localSheetId="71" hidden="1">#REF!</definedName>
    <definedName name="companies" localSheetId="3" hidden="1">#REF!</definedName>
    <definedName name="companies" localSheetId="0" hidden="1">#REF!</definedName>
    <definedName name="companies" hidden="1">#REF!</definedName>
    <definedName name="Confirmed" localSheetId="19">#REF!</definedName>
    <definedName name="Confirmed" localSheetId="20">#REF!</definedName>
    <definedName name="Confirmed" localSheetId="21">#REF!</definedName>
    <definedName name="Confirmed" localSheetId="22">#REF!</definedName>
    <definedName name="Confirmed" localSheetId="23">#REF!</definedName>
    <definedName name="Confirmed" localSheetId="24">#REF!</definedName>
    <definedName name="Confirmed" localSheetId="25">#REF!</definedName>
    <definedName name="Confirmed" localSheetId="26">#REF!</definedName>
    <definedName name="Confirmed" localSheetId="27">#REF!</definedName>
    <definedName name="Confirmed" localSheetId="28">#REF!</definedName>
    <definedName name="Confirmed" localSheetId="29">#REF!</definedName>
    <definedName name="Confirmed" localSheetId="30">#REF!</definedName>
    <definedName name="Confirmed" localSheetId="31">#REF!</definedName>
    <definedName name="Confirmed" localSheetId="32">#REF!</definedName>
    <definedName name="Confirmed" localSheetId="33">#REF!</definedName>
    <definedName name="Confirmed" localSheetId="35">#REF!</definedName>
    <definedName name="Confirmed" localSheetId="36">#REF!</definedName>
    <definedName name="Confirmed" localSheetId="37">#REF!</definedName>
    <definedName name="Confirmed" localSheetId="65">#REF!</definedName>
    <definedName name="Confirmed" localSheetId="66">#REF!</definedName>
    <definedName name="Confirmed" localSheetId="67">#REF!</definedName>
    <definedName name="Confirmed" localSheetId="38">#REF!</definedName>
    <definedName name="Confirmed" localSheetId="39">#REF!</definedName>
    <definedName name="Confirmed" localSheetId="40">#REF!</definedName>
    <definedName name="Confirmed" localSheetId="41">#REF!</definedName>
    <definedName name="Confirmed" localSheetId="42">#REF!</definedName>
    <definedName name="Confirmed" localSheetId="43">#REF!</definedName>
    <definedName name="Confirmed" localSheetId="44">#REF!</definedName>
    <definedName name="Confirmed" localSheetId="45">#REF!</definedName>
    <definedName name="Confirmed" localSheetId="46">#REF!</definedName>
    <definedName name="Confirmed" localSheetId="48">#REF!</definedName>
    <definedName name="Confirmed" localSheetId="49">#REF!</definedName>
    <definedName name="Confirmed" localSheetId="47">#REF!</definedName>
    <definedName name="Confirmed" localSheetId="50">#REF!</definedName>
    <definedName name="Confirmed" localSheetId="51">#REF!</definedName>
    <definedName name="Confirmed" localSheetId="52">#REF!</definedName>
    <definedName name="Confirmed" localSheetId="53">#REF!</definedName>
    <definedName name="Confirmed" localSheetId="54">#REF!</definedName>
    <definedName name="Confirmed" localSheetId="55">#REF!</definedName>
    <definedName name="Confirmed" localSheetId="56">#REF!</definedName>
    <definedName name="Confirmed" localSheetId="57">#REF!</definedName>
    <definedName name="Confirmed" localSheetId="58">#REF!</definedName>
    <definedName name="Confirmed" localSheetId="60">#REF!</definedName>
    <definedName name="Confirmed" localSheetId="61">#REF!</definedName>
    <definedName name="Confirmed" localSheetId="59">#REF!</definedName>
    <definedName name="Confirmed" localSheetId="63">#REF!</definedName>
    <definedName name="Confirmed" localSheetId="64">#REF!</definedName>
    <definedName name="Confirmed" localSheetId="62">#REF!</definedName>
    <definedName name="Confirmed" localSheetId="72">#REF!</definedName>
    <definedName name="Confirmed" localSheetId="69">#REF!</definedName>
    <definedName name="Confirmed" localSheetId="70">#REF!</definedName>
    <definedName name="Confirmed" localSheetId="71">#REF!</definedName>
    <definedName name="Confirmed">#REF!</definedName>
    <definedName name="contact" localSheetId="7" hidden="1">#REF!</definedName>
    <definedName name="contact" localSheetId="19" hidden="1">#REF!</definedName>
    <definedName name="contact" localSheetId="20" hidden="1">#REF!</definedName>
    <definedName name="contact" localSheetId="21" hidden="1">#REF!</definedName>
    <definedName name="contact" localSheetId="22" hidden="1">#REF!</definedName>
    <definedName name="contact" localSheetId="23" hidden="1">#REF!</definedName>
    <definedName name="contact" localSheetId="24" hidden="1">#REF!</definedName>
    <definedName name="contact" localSheetId="25" hidden="1">#REF!</definedName>
    <definedName name="contact" localSheetId="26" hidden="1">#REF!</definedName>
    <definedName name="contact" localSheetId="27" hidden="1">#REF!</definedName>
    <definedName name="contact" localSheetId="28" hidden="1">#REF!</definedName>
    <definedName name="contact" localSheetId="29" hidden="1">#REF!</definedName>
    <definedName name="contact" localSheetId="30" hidden="1">#REF!</definedName>
    <definedName name="contact" localSheetId="31" hidden="1">#REF!</definedName>
    <definedName name="contact" localSheetId="32" hidden="1">#REF!</definedName>
    <definedName name="contact" localSheetId="33" hidden="1">#REF!</definedName>
    <definedName name="contact" localSheetId="35" hidden="1">#REF!</definedName>
    <definedName name="contact" localSheetId="36" hidden="1">#REF!</definedName>
    <definedName name="contact" localSheetId="37" hidden="1">#REF!</definedName>
    <definedName name="contact" localSheetId="65" hidden="1">#REF!</definedName>
    <definedName name="contact" localSheetId="66" hidden="1">#REF!</definedName>
    <definedName name="contact" localSheetId="67" hidden="1">#REF!</definedName>
    <definedName name="contact" localSheetId="38" hidden="1">#REF!</definedName>
    <definedName name="contact" localSheetId="39" hidden="1">#REF!</definedName>
    <definedName name="contact" localSheetId="40" hidden="1">#REF!</definedName>
    <definedName name="contact" localSheetId="41" hidden="1">#REF!</definedName>
    <definedName name="contact" localSheetId="42" hidden="1">#REF!</definedName>
    <definedName name="contact" localSheetId="43" hidden="1">#REF!</definedName>
    <definedName name="contact" localSheetId="44" hidden="1">#REF!</definedName>
    <definedName name="contact" localSheetId="45" hidden="1">#REF!</definedName>
    <definedName name="contact" localSheetId="46" hidden="1">#REF!</definedName>
    <definedName name="contact" localSheetId="48" hidden="1">#REF!</definedName>
    <definedName name="contact" localSheetId="49" hidden="1">#REF!</definedName>
    <definedName name="contact" localSheetId="47" hidden="1">#REF!</definedName>
    <definedName name="contact" localSheetId="50" hidden="1">#REF!</definedName>
    <definedName name="contact" localSheetId="51" hidden="1">#REF!</definedName>
    <definedName name="contact" localSheetId="52" hidden="1">#REF!</definedName>
    <definedName name="contact" localSheetId="53" hidden="1">#REF!</definedName>
    <definedName name="contact" localSheetId="54" hidden="1">#REF!</definedName>
    <definedName name="contact" localSheetId="55" hidden="1">#REF!</definedName>
    <definedName name="contact" localSheetId="56" hidden="1">#REF!</definedName>
    <definedName name="contact" localSheetId="57" hidden="1">#REF!</definedName>
    <definedName name="contact" localSheetId="58" hidden="1">#REF!</definedName>
    <definedName name="contact" localSheetId="60" hidden="1">#REF!</definedName>
    <definedName name="contact" localSheetId="61" hidden="1">#REF!</definedName>
    <definedName name="contact" localSheetId="59" hidden="1">#REF!</definedName>
    <definedName name="contact" localSheetId="63" hidden="1">#REF!</definedName>
    <definedName name="contact" localSheetId="64" hidden="1">#REF!</definedName>
    <definedName name="contact" localSheetId="62" hidden="1">#REF!</definedName>
    <definedName name="contact" localSheetId="15" hidden="1">#REF!</definedName>
    <definedName name="contact" localSheetId="16" hidden="1">#REF!</definedName>
    <definedName name="contact" localSheetId="17" hidden="1">#REF!</definedName>
    <definedName name="contact" localSheetId="72" hidden="1">#REF!</definedName>
    <definedName name="contact" localSheetId="69" hidden="1">#REF!</definedName>
    <definedName name="contact" localSheetId="70" hidden="1">#REF!</definedName>
    <definedName name="contact" localSheetId="71" hidden="1">#REF!</definedName>
    <definedName name="contact" hidden="1">#REF!</definedName>
    <definedName name="country">[6]Lists!$L$1:$L$9</definedName>
    <definedName name="CountryCode" localSheetId="19">#REF!</definedName>
    <definedName name="CountryCode" localSheetId="20">#REF!</definedName>
    <definedName name="CountryCode" localSheetId="21">#REF!</definedName>
    <definedName name="CountryCode" localSheetId="22">#REF!</definedName>
    <definedName name="CountryCode" localSheetId="23">#REF!</definedName>
    <definedName name="CountryCode" localSheetId="24">#REF!</definedName>
    <definedName name="CountryCode" localSheetId="25">#REF!</definedName>
    <definedName name="CountryCode" localSheetId="26">#REF!</definedName>
    <definedName name="CountryCode" localSheetId="27">#REF!</definedName>
    <definedName name="CountryCode" localSheetId="28">#REF!</definedName>
    <definedName name="CountryCode" localSheetId="29">#REF!</definedName>
    <definedName name="CountryCode" localSheetId="30">#REF!</definedName>
    <definedName name="CountryCode" localSheetId="31">#REF!</definedName>
    <definedName name="CountryCode" localSheetId="32">#REF!</definedName>
    <definedName name="CountryCode" localSheetId="33">#REF!</definedName>
    <definedName name="CountryCode" localSheetId="35">#REF!</definedName>
    <definedName name="CountryCode" localSheetId="36">#REF!</definedName>
    <definedName name="CountryCode" localSheetId="37">#REF!</definedName>
    <definedName name="CountryCode" localSheetId="65">#REF!</definedName>
    <definedName name="CountryCode" localSheetId="66">#REF!</definedName>
    <definedName name="CountryCode" localSheetId="67">#REF!</definedName>
    <definedName name="CountryCode" localSheetId="38">#REF!</definedName>
    <definedName name="CountryCode" localSheetId="39">#REF!</definedName>
    <definedName name="CountryCode" localSheetId="40">#REF!</definedName>
    <definedName name="CountryCode" localSheetId="41">#REF!</definedName>
    <definedName name="CountryCode" localSheetId="42">#REF!</definedName>
    <definedName name="CountryCode" localSheetId="43">#REF!</definedName>
    <definedName name="CountryCode" localSheetId="44">#REF!</definedName>
    <definedName name="CountryCode" localSheetId="45">#REF!</definedName>
    <definedName name="CountryCode" localSheetId="46">#REF!</definedName>
    <definedName name="CountryCode" localSheetId="48">#REF!</definedName>
    <definedName name="CountryCode" localSheetId="49">#REF!</definedName>
    <definedName name="CountryCode" localSheetId="47">#REF!</definedName>
    <definedName name="CountryCode" localSheetId="50">#REF!</definedName>
    <definedName name="CountryCode" localSheetId="51">#REF!</definedName>
    <definedName name="CountryCode" localSheetId="52">#REF!</definedName>
    <definedName name="CountryCode" localSheetId="53">#REF!</definedName>
    <definedName name="CountryCode" localSheetId="54">#REF!</definedName>
    <definedName name="CountryCode" localSheetId="55">#REF!</definedName>
    <definedName name="CountryCode" localSheetId="56">#REF!</definedName>
    <definedName name="CountryCode" localSheetId="57">#REF!</definedName>
    <definedName name="CountryCode" localSheetId="58">#REF!</definedName>
    <definedName name="CountryCode" localSheetId="60">#REF!</definedName>
    <definedName name="CountryCode" localSheetId="61">#REF!</definedName>
    <definedName name="CountryCode" localSheetId="59">#REF!</definedName>
    <definedName name="CountryCode" localSheetId="63">#REF!</definedName>
    <definedName name="CountryCode" localSheetId="64">#REF!</definedName>
    <definedName name="CountryCode" localSheetId="62">#REF!</definedName>
    <definedName name="CountryCode" localSheetId="72">#REF!</definedName>
    <definedName name="CountryCode" localSheetId="69">#REF!</definedName>
    <definedName name="CountryCode" localSheetId="70">#REF!</definedName>
    <definedName name="CountryCode" localSheetId="71">#REF!</definedName>
    <definedName name="CountryCode">#REF!</definedName>
    <definedName name="csdcdscddcsc" localSheetId="72">#REF!</definedName>
    <definedName name="csdcdscddcsc" localSheetId="69">#REF!</definedName>
    <definedName name="csdcdscddcsc" localSheetId="70">#REF!</definedName>
    <definedName name="csdcdscddcsc" localSheetId="71">#REF!</definedName>
    <definedName name="csdcdscddcsc">#REF!</definedName>
    <definedName name="csddcds" localSheetId="72">#REF!</definedName>
    <definedName name="csddcds" localSheetId="69">#REF!</definedName>
    <definedName name="csddcds" localSheetId="70">#REF!</definedName>
    <definedName name="csddcds" localSheetId="71">#REF!</definedName>
    <definedName name="csddcds">#REF!</definedName>
    <definedName name="Currency" localSheetId="7">'[7]Currency Reference'!$A$2:$A$28</definedName>
    <definedName name="Currency" localSheetId="68">#REF!</definedName>
    <definedName name="Currency" localSheetId="15">#REF!</definedName>
    <definedName name="Currency" localSheetId="16">#REF!</definedName>
    <definedName name="Currency" localSheetId="17">#REF!</definedName>
    <definedName name="Currency" localSheetId="1">'[7]Currency Reference'!$A$2:$A$28</definedName>
    <definedName name="Currency" localSheetId="72">#REF!</definedName>
    <definedName name="Currency" localSheetId="69">#REF!</definedName>
    <definedName name="Currency" localSheetId="70">#REF!</definedName>
    <definedName name="Currency" localSheetId="71">#REF!</definedName>
    <definedName name="Currency" localSheetId="3">#REF!</definedName>
    <definedName name="Currency" localSheetId="0">#REF!</definedName>
    <definedName name="Currency">#REF!</definedName>
    <definedName name="cxcdfcad211" localSheetId="68">#REF!</definedName>
    <definedName name="cxcdfcad211" localSheetId="73">#REF!</definedName>
    <definedName name="cxcdfcad211" localSheetId="72">#REF!</definedName>
    <definedName name="cxcdfcad211" localSheetId="69">#REF!</definedName>
    <definedName name="cxcdfcad211" localSheetId="70">#REF!</definedName>
    <definedName name="cxcdfcad211" localSheetId="71">#REF!</definedName>
    <definedName name="cxcdfcad211" localSheetId="5">#REF!</definedName>
    <definedName name="cxcdfcad211" localSheetId="8">#REF!</definedName>
    <definedName name="cxcdfcad211" localSheetId="18">#REF!</definedName>
    <definedName name="cxcdfcad211" localSheetId="34">#REF!</definedName>
    <definedName name="cxcdfcad211" localSheetId="3">#REF!</definedName>
    <definedName name="cxcdfcad211" localSheetId="0">#REF!</definedName>
    <definedName name="cxcdfcad211">#REF!</definedName>
    <definedName name="czxczx" localSheetId="72" hidden="1">#REF!</definedName>
    <definedName name="czxczx" localSheetId="69" hidden="1">#REF!</definedName>
    <definedName name="czxczx" localSheetId="70" hidden="1">#REF!</definedName>
    <definedName name="czxczx" localSheetId="71" hidden="1">#REF!</definedName>
    <definedName name="czxczx" localSheetId="3" hidden="1">#REF!</definedName>
    <definedName name="czxczx" localSheetId="0" hidden="1">#REF!</definedName>
    <definedName name="czxczx" hidden="1">#REF!</definedName>
    <definedName name="D">#REF!</definedName>
    <definedName name="dadada" localSheetId="72" hidden="1">#REF!</definedName>
    <definedName name="dadada" localSheetId="69" hidden="1">#REF!</definedName>
    <definedName name="dadada" localSheetId="70" hidden="1">#REF!</definedName>
    <definedName name="dadada" localSheetId="71" hidden="1">#REF!</definedName>
    <definedName name="dadada" localSheetId="3" hidden="1">#REF!</definedName>
    <definedName name="dadada" localSheetId="0" hidden="1">#REF!</definedName>
    <definedName name="dadada" hidden="1">#REF!</definedName>
    <definedName name="dadssa" localSheetId="7" hidden="1">#REF!</definedName>
    <definedName name="dadssa" localSheetId="19" hidden="1">#REF!</definedName>
    <definedName name="dadssa" localSheetId="20" hidden="1">#REF!</definedName>
    <definedName name="dadssa" localSheetId="21" hidden="1">#REF!</definedName>
    <definedName name="dadssa" localSheetId="22" hidden="1">#REF!</definedName>
    <definedName name="dadssa" localSheetId="23" hidden="1">#REF!</definedName>
    <definedName name="dadssa" localSheetId="24" hidden="1">#REF!</definedName>
    <definedName name="dadssa" localSheetId="25" hidden="1">#REF!</definedName>
    <definedName name="dadssa" localSheetId="26" hidden="1">#REF!</definedName>
    <definedName name="dadssa" localSheetId="27" hidden="1">#REF!</definedName>
    <definedName name="dadssa" localSheetId="28" hidden="1">#REF!</definedName>
    <definedName name="dadssa" localSheetId="29" hidden="1">#REF!</definedName>
    <definedName name="dadssa" localSheetId="30" hidden="1">#REF!</definedName>
    <definedName name="dadssa" localSheetId="31" hidden="1">#REF!</definedName>
    <definedName name="dadssa" localSheetId="32" hidden="1">#REF!</definedName>
    <definedName name="dadssa" localSheetId="33" hidden="1">#REF!</definedName>
    <definedName name="dadssa" localSheetId="35" hidden="1">#REF!</definedName>
    <definedName name="dadssa" localSheetId="36" hidden="1">#REF!</definedName>
    <definedName name="dadssa" localSheetId="37" hidden="1">#REF!</definedName>
    <definedName name="dadssa" localSheetId="65" hidden="1">#REF!</definedName>
    <definedName name="dadssa" localSheetId="66" hidden="1">#REF!</definedName>
    <definedName name="dadssa" localSheetId="67" hidden="1">#REF!</definedName>
    <definedName name="dadssa" localSheetId="38" hidden="1">#REF!</definedName>
    <definedName name="dadssa" localSheetId="39" hidden="1">#REF!</definedName>
    <definedName name="dadssa" localSheetId="40" hidden="1">#REF!</definedName>
    <definedName name="dadssa" localSheetId="41" hidden="1">#REF!</definedName>
    <definedName name="dadssa" localSheetId="42" hidden="1">#REF!</definedName>
    <definedName name="dadssa" localSheetId="43" hidden="1">#REF!</definedName>
    <definedName name="dadssa" localSheetId="44" hidden="1">#REF!</definedName>
    <definedName name="dadssa" localSheetId="45" hidden="1">#REF!</definedName>
    <definedName name="dadssa" localSheetId="46" hidden="1">#REF!</definedName>
    <definedName name="dadssa" localSheetId="48" hidden="1">#REF!</definedName>
    <definedName name="dadssa" localSheetId="49" hidden="1">#REF!</definedName>
    <definedName name="dadssa" localSheetId="47" hidden="1">#REF!</definedName>
    <definedName name="dadssa" localSheetId="50" hidden="1">#REF!</definedName>
    <definedName name="dadssa" localSheetId="51" hidden="1">#REF!</definedName>
    <definedName name="dadssa" localSheetId="52" hidden="1">#REF!</definedName>
    <definedName name="dadssa" localSheetId="53" hidden="1">#REF!</definedName>
    <definedName name="dadssa" localSheetId="54" hidden="1">#REF!</definedName>
    <definedName name="dadssa" localSheetId="55" hidden="1">#REF!</definedName>
    <definedName name="dadssa" localSheetId="56" hidden="1">#REF!</definedName>
    <definedName name="dadssa" localSheetId="57" hidden="1">#REF!</definedName>
    <definedName name="dadssa" localSheetId="58" hidden="1">#REF!</definedName>
    <definedName name="dadssa" localSheetId="60" hidden="1">#REF!</definedName>
    <definedName name="dadssa" localSheetId="61" hidden="1">#REF!</definedName>
    <definedName name="dadssa" localSheetId="59" hidden="1">#REF!</definedName>
    <definedName name="dadssa" localSheetId="63" hidden="1">#REF!</definedName>
    <definedName name="dadssa" localSheetId="64" hidden="1">#REF!</definedName>
    <definedName name="dadssa" localSheetId="62" hidden="1">#REF!</definedName>
    <definedName name="dadssa" localSheetId="15" hidden="1">#REF!</definedName>
    <definedName name="dadssa" localSheetId="16" hidden="1">#REF!</definedName>
    <definedName name="dadssa" localSheetId="17" hidden="1">#REF!</definedName>
    <definedName name="dadssa" localSheetId="72" hidden="1">#REF!</definedName>
    <definedName name="dadssa" localSheetId="69" hidden="1">#REF!</definedName>
    <definedName name="dadssa" localSheetId="70" hidden="1">#REF!</definedName>
    <definedName name="dadssa" localSheetId="71" hidden="1">#REF!</definedName>
    <definedName name="dadssa" hidden="1">#REF!</definedName>
    <definedName name="dadswfdf" hidden="1">#REF!</definedName>
    <definedName name="dasa" localSheetId="72">#REF!</definedName>
    <definedName name="dasa" localSheetId="69">#REF!</definedName>
    <definedName name="dasa" localSheetId="70">#REF!</definedName>
    <definedName name="dasa" localSheetId="71">#REF!</definedName>
    <definedName name="dasa">#REF!</definedName>
    <definedName name="dasfdsfdrfrdfdsfdsfds" localSheetId="7" hidden="1">#REF!</definedName>
    <definedName name="dasfdsfdrfrdfdsfdsfds" localSheetId="19" hidden="1">#REF!</definedName>
    <definedName name="dasfdsfdrfrdfdsfdsfds" localSheetId="20" hidden="1">#REF!</definedName>
    <definedName name="dasfdsfdrfrdfdsfdsfds" localSheetId="21" hidden="1">#REF!</definedName>
    <definedName name="dasfdsfdrfrdfdsfdsfds" localSheetId="22" hidden="1">#REF!</definedName>
    <definedName name="dasfdsfdrfrdfdsfdsfds" localSheetId="23" hidden="1">#REF!</definedName>
    <definedName name="dasfdsfdrfrdfdsfdsfds" localSheetId="24" hidden="1">#REF!</definedName>
    <definedName name="dasfdsfdrfrdfdsfdsfds" localSheetId="25" hidden="1">#REF!</definedName>
    <definedName name="dasfdsfdrfrdfdsfdsfds" localSheetId="26" hidden="1">#REF!</definedName>
    <definedName name="dasfdsfdrfrdfdsfdsfds" localSheetId="27" hidden="1">#REF!</definedName>
    <definedName name="dasfdsfdrfrdfdsfdsfds" localSheetId="28" hidden="1">#REF!</definedName>
    <definedName name="dasfdsfdrfrdfdsfdsfds" localSheetId="29" hidden="1">#REF!</definedName>
    <definedName name="dasfdsfdrfrdfdsfdsfds" localSheetId="30" hidden="1">#REF!</definedName>
    <definedName name="dasfdsfdrfrdfdsfdsfds" localSheetId="31" hidden="1">#REF!</definedName>
    <definedName name="dasfdsfdrfrdfdsfdsfds" localSheetId="32" hidden="1">#REF!</definedName>
    <definedName name="dasfdsfdrfrdfdsfdsfds" localSheetId="33" hidden="1">#REF!</definedName>
    <definedName name="dasfdsfdrfrdfdsfdsfds" localSheetId="35" hidden="1">#REF!</definedName>
    <definedName name="dasfdsfdrfrdfdsfdsfds" localSheetId="36" hidden="1">#REF!</definedName>
    <definedName name="dasfdsfdrfrdfdsfdsfds" localSheetId="37" hidden="1">#REF!</definedName>
    <definedName name="dasfdsfdrfrdfdsfdsfds" localSheetId="65" hidden="1">#REF!</definedName>
    <definedName name="dasfdsfdrfrdfdsfdsfds" localSheetId="66" hidden="1">#REF!</definedName>
    <definedName name="dasfdsfdrfrdfdsfdsfds" localSheetId="67" hidden="1">#REF!</definedName>
    <definedName name="dasfdsfdrfrdfdsfdsfds" localSheetId="38" hidden="1">#REF!</definedName>
    <definedName name="dasfdsfdrfrdfdsfdsfds" localSheetId="39" hidden="1">#REF!</definedName>
    <definedName name="dasfdsfdrfrdfdsfdsfds" localSheetId="40" hidden="1">#REF!</definedName>
    <definedName name="dasfdsfdrfrdfdsfdsfds" localSheetId="41" hidden="1">#REF!</definedName>
    <definedName name="dasfdsfdrfrdfdsfdsfds" localSheetId="42" hidden="1">#REF!</definedName>
    <definedName name="dasfdsfdrfrdfdsfdsfds" localSheetId="43" hidden="1">#REF!</definedName>
    <definedName name="dasfdsfdrfrdfdsfdsfds" localSheetId="44" hidden="1">#REF!</definedName>
    <definedName name="dasfdsfdrfrdfdsfdsfds" localSheetId="45" hidden="1">#REF!</definedName>
    <definedName name="dasfdsfdrfrdfdsfdsfds" localSheetId="46" hidden="1">#REF!</definedName>
    <definedName name="dasfdsfdrfrdfdsfdsfds" localSheetId="48" hidden="1">#REF!</definedName>
    <definedName name="dasfdsfdrfrdfdsfdsfds" localSheetId="49" hidden="1">#REF!</definedName>
    <definedName name="dasfdsfdrfrdfdsfdsfds" localSheetId="47" hidden="1">#REF!</definedName>
    <definedName name="dasfdsfdrfrdfdsfdsfds" localSheetId="50" hidden="1">#REF!</definedName>
    <definedName name="dasfdsfdrfrdfdsfdsfds" localSheetId="51" hidden="1">#REF!</definedName>
    <definedName name="dasfdsfdrfrdfdsfdsfds" localSheetId="52" hidden="1">#REF!</definedName>
    <definedName name="dasfdsfdrfrdfdsfdsfds" localSheetId="53" hidden="1">#REF!</definedName>
    <definedName name="dasfdsfdrfrdfdsfdsfds" localSheetId="54" hidden="1">#REF!</definedName>
    <definedName name="dasfdsfdrfrdfdsfdsfds" localSheetId="55" hidden="1">#REF!</definedName>
    <definedName name="dasfdsfdrfrdfdsfdsfds" localSheetId="56" hidden="1">#REF!</definedName>
    <definedName name="dasfdsfdrfrdfdsfdsfds" localSheetId="57" hidden="1">#REF!</definedName>
    <definedName name="dasfdsfdrfrdfdsfdsfds" localSheetId="58" hidden="1">#REF!</definedName>
    <definedName name="dasfdsfdrfrdfdsfdsfds" localSheetId="60" hidden="1">#REF!</definedName>
    <definedName name="dasfdsfdrfrdfdsfdsfds" localSheetId="61" hidden="1">#REF!</definedName>
    <definedName name="dasfdsfdrfrdfdsfdsfds" localSheetId="59" hidden="1">#REF!</definedName>
    <definedName name="dasfdsfdrfrdfdsfdsfds" localSheetId="63" hidden="1">#REF!</definedName>
    <definedName name="dasfdsfdrfrdfdsfdsfds" localSheetId="64" hidden="1">#REF!</definedName>
    <definedName name="dasfdsfdrfrdfdsfdsfds" localSheetId="62" hidden="1">#REF!</definedName>
    <definedName name="dasfdsfdrfrdfdsfdsfds" localSheetId="15" hidden="1">#REF!</definedName>
    <definedName name="dasfdsfdrfrdfdsfdsfds" localSheetId="16" hidden="1">#REF!</definedName>
    <definedName name="dasfdsfdrfrdfdsfdsfds" localSheetId="17" hidden="1">#REF!</definedName>
    <definedName name="dasfdsfdrfrdfdsfdsfds" localSheetId="72" hidden="1">#REF!</definedName>
    <definedName name="dasfdsfdrfrdfdsfdsfds" localSheetId="69" hidden="1">#REF!</definedName>
    <definedName name="dasfdsfdrfrdfdsfdsfds" localSheetId="70" hidden="1">#REF!</definedName>
    <definedName name="dasfdsfdrfrdfdsfdsfds" localSheetId="71" hidden="1">#REF!</definedName>
    <definedName name="dasfdsfdrfrdfdsfdsfds" hidden="1">#REF!</definedName>
    <definedName name="Data">#REF!</definedName>
    <definedName name="dbdtbtb">#REF!</definedName>
    <definedName name="dcfds" localSheetId="19">#REF!</definedName>
    <definedName name="dcfds" localSheetId="20">#REF!</definedName>
    <definedName name="dcfds" localSheetId="21">#REF!</definedName>
    <definedName name="dcfds" localSheetId="22">#REF!</definedName>
    <definedName name="dcfds" localSheetId="23">#REF!</definedName>
    <definedName name="dcfds" localSheetId="24">#REF!</definedName>
    <definedName name="dcfds" localSheetId="25">#REF!</definedName>
    <definedName name="dcfds" localSheetId="26">#REF!</definedName>
    <definedName name="dcfds" localSheetId="27">#REF!</definedName>
    <definedName name="dcfds" localSheetId="28">#REF!</definedName>
    <definedName name="dcfds" localSheetId="29">#REF!</definedName>
    <definedName name="dcfds" localSheetId="30">#REF!</definedName>
    <definedName name="dcfds" localSheetId="31">#REF!</definedName>
    <definedName name="dcfds" localSheetId="32">#REF!</definedName>
    <definedName name="dcfds" localSheetId="33">#REF!</definedName>
    <definedName name="dcfds" localSheetId="35">#REF!</definedName>
    <definedName name="dcfds" localSheetId="36">#REF!</definedName>
    <definedName name="dcfds" localSheetId="37">#REF!</definedName>
    <definedName name="dcfds" localSheetId="65">#REF!</definedName>
    <definedName name="dcfds" localSheetId="66">#REF!</definedName>
    <definedName name="dcfds" localSheetId="67">#REF!</definedName>
    <definedName name="dcfds" localSheetId="38">#REF!</definedName>
    <definedName name="dcfds" localSheetId="39">#REF!</definedName>
    <definedName name="dcfds" localSheetId="40">#REF!</definedName>
    <definedName name="dcfds" localSheetId="41">#REF!</definedName>
    <definedName name="dcfds" localSheetId="42">#REF!</definedName>
    <definedName name="dcfds" localSheetId="43">#REF!</definedName>
    <definedName name="dcfds" localSheetId="44">#REF!</definedName>
    <definedName name="dcfds" localSheetId="45">#REF!</definedName>
    <definedName name="dcfds" localSheetId="46">#REF!</definedName>
    <definedName name="dcfds" localSheetId="48">#REF!</definedName>
    <definedName name="dcfds" localSheetId="49">#REF!</definedName>
    <definedName name="dcfds" localSheetId="47">#REF!</definedName>
    <definedName name="dcfds" localSheetId="50">#REF!</definedName>
    <definedName name="dcfds" localSheetId="51">#REF!</definedName>
    <definedName name="dcfds" localSheetId="52">#REF!</definedName>
    <definedName name="dcfds" localSheetId="53">#REF!</definedName>
    <definedName name="dcfds" localSheetId="54">#REF!</definedName>
    <definedName name="dcfds" localSheetId="55">#REF!</definedName>
    <definedName name="dcfds" localSheetId="56">#REF!</definedName>
    <definedName name="dcfds" localSheetId="57">#REF!</definedName>
    <definedName name="dcfds" localSheetId="58">#REF!</definedName>
    <definedName name="dcfds" localSheetId="60">#REF!</definedName>
    <definedName name="dcfds" localSheetId="61">#REF!</definedName>
    <definedName name="dcfds" localSheetId="59">#REF!</definedName>
    <definedName name="dcfds" localSheetId="63">#REF!</definedName>
    <definedName name="dcfds" localSheetId="64">#REF!</definedName>
    <definedName name="dcfds" localSheetId="62">#REF!</definedName>
    <definedName name="dcfds">#REF!</definedName>
    <definedName name="dcxvfc">#REF!</definedName>
    <definedName name="dd" localSheetId="72" hidden="1">#REF!</definedName>
    <definedName name="dd" localSheetId="69" hidden="1">#REF!</definedName>
    <definedName name="dd" localSheetId="70" hidden="1">#REF!</definedName>
    <definedName name="dd" localSheetId="71" hidden="1">#REF!</definedName>
    <definedName name="dd" hidden="1">#REF!</definedName>
    <definedName name="ddd" localSheetId="72" hidden="1">#REF!</definedName>
    <definedName name="ddd" localSheetId="69" hidden="1">#REF!</definedName>
    <definedName name="ddd" localSheetId="70" hidden="1">#REF!</definedName>
    <definedName name="ddd" localSheetId="71" hidden="1">#REF!</definedName>
    <definedName name="ddd" hidden="1">#REF!</definedName>
    <definedName name="dddwdwd" localSheetId="72">#REF!</definedName>
    <definedName name="dddwdwd" localSheetId="69">#REF!</definedName>
    <definedName name="dddwdwd" localSheetId="70">#REF!</definedName>
    <definedName name="dddwdwd" localSheetId="71">#REF!</definedName>
    <definedName name="dddwdwd">#REF!</definedName>
    <definedName name="ddsdsdsdvsdvffef" localSheetId="72" hidden="1">#REF!</definedName>
    <definedName name="ddsdsdsdvsdvffef" localSheetId="69" hidden="1">#REF!</definedName>
    <definedName name="ddsdsdsdvsdvffef" localSheetId="70" hidden="1">#REF!</definedName>
    <definedName name="ddsdsdsdvsdvffef" localSheetId="71" hidden="1">#REF!</definedName>
    <definedName name="ddsdsdsdvsdvffef" hidden="1">#REF!</definedName>
    <definedName name="de" localSheetId="72" hidden="1">#REF!</definedName>
    <definedName name="de" localSheetId="69" hidden="1">#REF!</definedName>
    <definedName name="de" localSheetId="70" hidden="1">#REF!</definedName>
    <definedName name="de" localSheetId="71" hidden="1">#REF!</definedName>
    <definedName name="de" hidden="1">#REF!</definedName>
    <definedName name="defdsfcsdc" localSheetId="7" hidden="1">#REF!</definedName>
    <definedName name="defdsfcsdc" localSheetId="19" hidden="1">#REF!</definedName>
    <definedName name="defdsfcsdc" localSheetId="20" hidden="1">#REF!</definedName>
    <definedName name="defdsfcsdc" localSheetId="21" hidden="1">#REF!</definedName>
    <definedName name="defdsfcsdc" localSheetId="22" hidden="1">#REF!</definedName>
    <definedName name="defdsfcsdc" localSheetId="23" hidden="1">#REF!</definedName>
    <definedName name="defdsfcsdc" localSheetId="24" hidden="1">#REF!</definedName>
    <definedName name="defdsfcsdc" localSheetId="25" hidden="1">#REF!</definedName>
    <definedName name="defdsfcsdc" localSheetId="26" hidden="1">#REF!</definedName>
    <definedName name="defdsfcsdc" localSheetId="27" hidden="1">#REF!</definedName>
    <definedName name="defdsfcsdc" localSheetId="28" hidden="1">#REF!</definedName>
    <definedName name="defdsfcsdc" localSheetId="29" hidden="1">#REF!</definedName>
    <definedName name="defdsfcsdc" localSheetId="30" hidden="1">#REF!</definedName>
    <definedName name="defdsfcsdc" localSheetId="31" hidden="1">#REF!</definedName>
    <definedName name="defdsfcsdc" localSheetId="32" hidden="1">#REF!</definedName>
    <definedName name="defdsfcsdc" localSheetId="33" hidden="1">#REF!</definedName>
    <definedName name="defdsfcsdc" localSheetId="35" hidden="1">#REF!</definedName>
    <definedName name="defdsfcsdc" localSheetId="36" hidden="1">#REF!</definedName>
    <definedName name="defdsfcsdc" localSheetId="37" hidden="1">#REF!</definedName>
    <definedName name="defdsfcsdc" localSheetId="65" hidden="1">#REF!</definedName>
    <definedName name="defdsfcsdc" localSheetId="66" hidden="1">#REF!</definedName>
    <definedName name="defdsfcsdc" localSheetId="67" hidden="1">#REF!</definedName>
    <definedName name="defdsfcsdc" localSheetId="38" hidden="1">#REF!</definedName>
    <definedName name="defdsfcsdc" localSheetId="39" hidden="1">#REF!</definedName>
    <definedName name="defdsfcsdc" localSheetId="40" hidden="1">#REF!</definedName>
    <definedName name="defdsfcsdc" localSheetId="41" hidden="1">#REF!</definedName>
    <definedName name="defdsfcsdc" localSheetId="42" hidden="1">#REF!</definedName>
    <definedName name="defdsfcsdc" localSheetId="43" hidden="1">#REF!</definedName>
    <definedName name="defdsfcsdc" localSheetId="44" hidden="1">#REF!</definedName>
    <definedName name="defdsfcsdc" localSheetId="45" hidden="1">#REF!</definedName>
    <definedName name="defdsfcsdc" localSheetId="46" hidden="1">#REF!</definedName>
    <definedName name="defdsfcsdc" localSheetId="48" hidden="1">#REF!</definedName>
    <definedName name="defdsfcsdc" localSheetId="49" hidden="1">#REF!</definedName>
    <definedName name="defdsfcsdc" localSheetId="47" hidden="1">#REF!</definedName>
    <definedName name="defdsfcsdc" localSheetId="50" hidden="1">#REF!</definedName>
    <definedName name="defdsfcsdc" localSheetId="51" hidden="1">#REF!</definedName>
    <definedName name="defdsfcsdc" localSheetId="52" hidden="1">#REF!</definedName>
    <definedName name="defdsfcsdc" localSheetId="53" hidden="1">#REF!</definedName>
    <definedName name="defdsfcsdc" localSheetId="54" hidden="1">#REF!</definedName>
    <definedName name="defdsfcsdc" localSheetId="55" hidden="1">#REF!</definedName>
    <definedName name="defdsfcsdc" localSheetId="56" hidden="1">#REF!</definedName>
    <definedName name="defdsfcsdc" localSheetId="57" hidden="1">#REF!</definedName>
    <definedName name="defdsfcsdc" localSheetId="58" hidden="1">#REF!</definedName>
    <definedName name="defdsfcsdc" localSheetId="60" hidden="1">#REF!</definedName>
    <definedName name="defdsfcsdc" localSheetId="61" hidden="1">#REF!</definedName>
    <definedName name="defdsfcsdc" localSheetId="59" hidden="1">#REF!</definedName>
    <definedName name="defdsfcsdc" localSheetId="63" hidden="1">#REF!</definedName>
    <definedName name="defdsfcsdc" localSheetId="64" hidden="1">#REF!</definedName>
    <definedName name="defdsfcsdc" localSheetId="62" hidden="1">#REF!</definedName>
    <definedName name="defdsfcsdc" localSheetId="72" hidden="1">#REF!</definedName>
    <definedName name="defdsfcsdc" localSheetId="69" hidden="1">#REF!</definedName>
    <definedName name="defdsfcsdc" localSheetId="70" hidden="1">#REF!</definedName>
    <definedName name="defdsfcsdc" localSheetId="71" hidden="1">#REF!</definedName>
    <definedName name="defdsfcsdc" hidden="1">#REF!</definedName>
    <definedName name="df" localSheetId="7" hidden="1">#REF!</definedName>
    <definedName name="df" localSheetId="19" hidden="1">#REF!</definedName>
    <definedName name="df" localSheetId="20" hidden="1">#REF!</definedName>
    <definedName name="df" localSheetId="21" hidden="1">#REF!</definedName>
    <definedName name="df" localSheetId="22" hidden="1">#REF!</definedName>
    <definedName name="df" localSheetId="23" hidden="1">#REF!</definedName>
    <definedName name="df" localSheetId="24" hidden="1">#REF!</definedName>
    <definedName name="df" localSheetId="25" hidden="1">#REF!</definedName>
    <definedName name="df" localSheetId="26" hidden="1">#REF!</definedName>
    <definedName name="df" localSheetId="27" hidden="1">#REF!</definedName>
    <definedName name="df" localSheetId="28" hidden="1">#REF!</definedName>
    <definedName name="df" localSheetId="29" hidden="1">#REF!</definedName>
    <definedName name="df" localSheetId="30" hidden="1">#REF!</definedName>
    <definedName name="df" localSheetId="31" hidden="1">#REF!</definedName>
    <definedName name="df" localSheetId="32" hidden="1">#REF!</definedName>
    <definedName name="df" localSheetId="33" hidden="1">#REF!</definedName>
    <definedName name="df" localSheetId="35" hidden="1">#REF!</definedName>
    <definedName name="df" localSheetId="36" hidden="1">#REF!</definedName>
    <definedName name="df" localSheetId="37" hidden="1">#REF!</definedName>
    <definedName name="df" localSheetId="65" hidden="1">#REF!</definedName>
    <definedName name="df" localSheetId="66" hidden="1">#REF!</definedName>
    <definedName name="df" localSheetId="67" hidden="1">#REF!</definedName>
    <definedName name="df" localSheetId="38" hidden="1">#REF!</definedName>
    <definedName name="df" localSheetId="39" hidden="1">#REF!</definedName>
    <definedName name="df" localSheetId="40" hidden="1">#REF!</definedName>
    <definedName name="df" localSheetId="41" hidden="1">#REF!</definedName>
    <definedName name="df" localSheetId="42" hidden="1">#REF!</definedName>
    <definedName name="df" localSheetId="43" hidden="1">#REF!</definedName>
    <definedName name="df" localSheetId="44" hidden="1">#REF!</definedName>
    <definedName name="df" localSheetId="45" hidden="1">#REF!</definedName>
    <definedName name="df" localSheetId="46" hidden="1">#REF!</definedName>
    <definedName name="df" localSheetId="48" hidden="1">#REF!</definedName>
    <definedName name="df" localSheetId="49" hidden="1">#REF!</definedName>
    <definedName name="df" localSheetId="47" hidden="1">#REF!</definedName>
    <definedName name="df" localSheetId="50" hidden="1">#REF!</definedName>
    <definedName name="df" localSheetId="51" hidden="1">#REF!</definedName>
    <definedName name="df" localSheetId="52" hidden="1">#REF!</definedName>
    <definedName name="df" localSheetId="53" hidden="1">#REF!</definedName>
    <definedName name="df" localSheetId="54" hidden="1">#REF!</definedName>
    <definedName name="df" localSheetId="55" hidden="1">#REF!</definedName>
    <definedName name="df" localSheetId="56" hidden="1">#REF!</definedName>
    <definedName name="df" localSheetId="57" hidden="1">#REF!</definedName>
    <definedName name="df" localSheetId="58" hidden="1">#REF!</definedName>
    <definedName name="df" localSheetId="60" hidden="1">#REF!</definedName>
    <definedName name="df" localSheetId="61" hidden="1">#REF!</definedName>
    <definedName name="df" localSheetId="59" hidden="1">#REF!</definedName>
    <definedName name="df" localSheetId="63" hidden="1">#REF!</definedName>
    <definedName name="df" localSheetId="64" hidden="1">#REF!</definedName>
    <definedName name="df" localSheetId="62" hidden="1">#REF!</definedName>
    <definedName name="df" localSheetId="72" hidden="1">#REF!</definedName>
    <definedName name="df" localSheetId="69" hidden="1">#REF!</definedName>
    <definedName name="df" localSheetId="70" hidden="1">#REF!</definedName>
    <definedName name="df" localSheetId="71" hidden="1">#REF!</definedName>
    <definedName name="df" hidden="1">#REF!</definedName>
    <definedName name="dfds" localSheetId="72">#REF!</definedName>
    <definedName name="dfds" localSheetId="69">#REF!</definedName>
    <definedName name="dfds" localSheetId="70">#REF!</definedName>
    <definedName name="dfds" localSheetId="71">#REF!</definedName>
    <definedName name="dfds">#REF!</definedName>
    <definedName name="dfg" hidden="1">#REF!</definedName>
    <definedName name="DFVFVGDF" localSheetId="72">#REF!</definedName>
    <definedName name="DFVFVGDF" localSheetId="69">#REF!</definedName>
    <definedName name="DFVFVGDF" localSheetId="70">#REF!</definedName>
    <definedName name="DFVFVGDF" localSheetId="71">#REF!</definedName>
    <definedName name="DFVFVGDF">#REF!</definedName>
    <definedName name="dimebag" localSheetId="72">#REF!</definedName>
    <definedName name="dimebag" localSheetId="69">#REF!</definedName>
    <definedName name="dimebag" localSheetId="70">#REF!</definedName>
    <definedName name="dimebag" localSheetId="71">#REF!</definedName>
    <definedName name="dimebag">#REF!</definedName>
    <definedName name="drbtnyn">#REF!</definedName>
    <definedName name="drgbdb">#REF!</definedName>
    <definedName name="dsafs" localSheetId="72">#REF!</definedName>
    <definedName name="dsafs" localSheetId="69">#REF!</definedName>
    <definedName name="dsafs" localSheetId="70">#REF!</definedName>
    <definedName name="dsafs" localSheetId="71">#REF!</definedName>
    <definedName name="dsafs">#REF!</definedName>
    <definedName name="dsdad" localSheetId="72" hidden="1">#REF!</definedName>
    <definedName name="dsdad" localSheetId="69" hidden="1">#REF!</definedName>
    <definedName name="dsdad" localSheetId="70" hidden="1">#REF!</definedName>
    <definedName name="dsdad" localSheetId="71" hidden="1">#REF!</definedName>
    <definedName name="dsdad" hidden="1">#REF!</definedName>
    <definedName name="dsfdsawfklsdg" hidden="1">#REF!</definedName>
    <definedName name="dstg">#REF!</definedName>
    <definedName name="dtbtb">#REF!</definedName>
    <definedName name="dwaesfr" hidden="1">#REF!</definedName>
    <definedName name="dxtuftj">#REF!</definedName>
    <definedName name="dzcvx" hidden="1">#REF!</definedName>
    <definedName name="E">#REF!</definedName>
    <definedName name="edd" hidden="1">#REF!</definedName>
    <definedName name="ee" localSheetId="72" hidden="1">#REF!</definedName>
    <definedName name="ee" localSheetId="69" hidden="1">#REF!</definedName>
    <definedName name="ee" localSheetId="70" hidden="1">#REF!</definedName>
    <definedName name="ee" localSheetId="71" hidden="1">#REF!</definedName>
    <definedName name="ee" hidden="1">#REF!</definedName>
    <definedName name="EFRFREF" localSheetId="19">#REF!</definedName>
    <definedName name="EFRFREF" localSheetId="20">#REF!</definedName>
    <definedName name="EFRFREF" localSheetId="21">#REF!</definedName>
    <definedName name="EFRFREF" localSheetId="22">#REF!</definedName>
    <definedName name="EFRFREF" localSheetId="23">#REF!</definedName>
    <definedName name="EFRFREF" localSheetId="24">#REF!</definedName>
    <definedName name="EFRFREF" localSheetId="25">#REF!</definedName>
    <definedName name="EFRFREF" localSheetId="26">#REF!</definedName>
    <definedName name="EFRFREF" localSheetId="27">#REF!</definedName>
    <definedName name="EFRFREF" localSheetId="28">#REF!</definedName>
    <definedName name="EFRFREF" localSheetId="29">#REF!</definedName>
    <definedName name="EFRFREF" localSheetId="30">#REF!</definedName>
    <definedName name="EFRFREF" localSheetId="31">#REF!</definedName>
    <definedName name="EFRFREF" localSheetId="32">#REF!</definedName>
    <definedName name="EFRFREF" localSheetId="33">#REF!</definedName>
    <definedName name="EFRFREF" localSheetId="35">#REF!</definedName>
    <definedName name="EFRFREF" localSheetId="36">#REF!</definedName>
    <definedName name="EFRFREF" localSheetId="37">#REF!</definedName>
    <definedName name="EFRFREF" localSheetId="65">#REF!</definedName>
    <definedName name="EFRFREF" localSheetId="66">#REF!</definedName>
    <definedName name="EFRFREF" localSheetId="67">#REF!</definedName>
    <definedName name="EFRFREF" localSheetId="38">#REF!</definedName>
    <definedName name="EFRFREF" localSheetId="39">#REF!</definedName>
    <definedName name="EFRFREF" localSheetId="40">#REF!</definedName>
    <definedName name="EFRFREF" localSheetId="41">#REF!</definedName>
    <definedName name="EFRFREF" localSheetId="42">#REF!</definedName>
    <definedName name="EFRFREF" localSheetId="43">#REF!</definedName>
    <definedName name="EFRFREF" localSheetId="44">#REF!</definedName>
    <definedName name="EFRFREF" localSheetId="45">#REF!</definedName>
    <definedName name="EFRFREF" localSheetId="46">#REF!</definedName>
    <definedName name="EFRFREF" localSheetId="48">#REF!</definedName>
    <definedName name="EFRFREF" localSheetId="49">#REF!</definedName>
    <definedName name="EFRFREF" localSheetId="47">#REF!</definedName>
    <definedName name="EFRFREF" localSheetId="50">#REF!</definedName>
    <definedName name="EFRFREF" localSheetId="51">#REF!</definedName>
    <definedName name="EFRFREF" localSheetId="52">#REF!</definedName>
    <definedName name="EFRFREF" localSheetId="53">#REF!</definedName>
    <definedName name="EFRFREF" localSheetId="54">#REF!</definedName>
    <definedName name="EFRFREF" localSheetId="55">#REF!</definedName>
    <definedName name="EFRFREF" localSheetId="56">#REF!</definedName>
    <definedName name="EFRFREF" localSheetId="57">#REF!</definedName>
    <definedName name="EFRFREF" localSheetId="58">#REF!</definedName>
    <definedName name="EFRFREF" localSheetId="60">#REF!</definedName>
    <definedName name="EFRFREF" localSheetId="61">#REF!</definedName>
    <definedName name="EFRFREF" localSheetId="59">#REF!</definedName>
    <definedName name="EFRFREF" localSheetId="63">#REF!</definedName>
    <definedName name="EFRFREF" localSheetId="64">#REF!</definedName>
    <definedName name="EFRFREF" localSheetId="62">#REF!</definedName>
    <definedName name="EFRFREF" localSheetId="72">#REF!</definedName>
    <definedName name="EFRFREF" localSheetId="69">#REF!</definedName>
    <definedName name="EFRFREF" localSheetId="70">#REF!</definedName>
    <definedName name="EFRFREF" localSheetId="71">#REF!</definedName>
    <definedName name="EFRFREF">#REF!</definedName>
    <definedName name="efrg">#REF!</definedName>
    <definedName name="efsrdgtf">#REF!</definedName>
    <definedName name="Employment_499">#REF!</definedName>
    <definedName name="Employment_500">#REF!</definedName>
    <definedName name="Employment_Total">#REF!</definedName>
    <definedName name="End_Column" localSheetId="7">[4]Berkshire!#REF!</definedName>
    <definedName name="End_Column" localSheetId="68">#REF!</definedName>
    <definedName name="End_Column" localSheetId="15">#REF!</definedName>
    <definedName name="End_Column" localSheetId="16">#REF!</definedName>
    <definedName name="End_Column" localSheetId="17">#REF!</definedName>
    <definedName name="End_Column" localSheetId="1">[4]Berkshire!#REF!</definedName>
    <definedName name="End_Column" localSheetId="72">#REF!</definedName>
    <definedName name="End_Column" localSheetId="69">#REF!</definedName>
    <definedName name="End_Column" localSheetId="70">#REF!</definedName>
    <definedName name="End_Column" localSheetId="71">#REF!</definedName>
    <definedName name="End_Column" localSheetId="3">#REF!</definedName>
    <definedName name="End_Column" localSheetId="0">#REF!</definedName>
    <definedName name="End_Column">#REF!</definedName>
    <definedName name="er">#REF!</definedName>
    <definedName name="erewr" localSheetId="68">#REF!</definedName>
    <definedName name="erewr" localSheetId="73">#REF!</definedName>
    <definedName name="erewr" localSheetId="72">#REF!</definedName>
    <definedName name="erewr" localSheetId="69">#REF!</definedName>
    <definedName name="erewr" localSheetId="70">#REF!</definedName>
    <definedName name="erewr" localSheetId="71">#REF!</definedName>
    <definedName name="erewr" localSheetId="5">#REF!</definedName>
    <definedName name="erewr" localSheetId="8">#REF!</definedName>
    <definedName name="erewr" localSheetId="18">#REF!</definedName>
    <definedName name="erewr" localSheetId="34">#REF!</definedName>
    <definedName name="erewr" localSheetId="3">#REF!</definedName>
    <definedName name="erewr" localSheetId="0">#REF!</definedName>
    <definedName name="erewr">#REF!</definedName>
    <definedName name="ergegtg">#REF!</definedName>
    <definedName name="ergegthy">#REF!</definedName>
    <definedName name="Establishments_499">#REF!</definedName>
    <definedName name="Establishments_500">#REF!</definedName>
    <definedName name="Establishments_Total">#REF!</definedName>
    <definedName name="eswvfewfvewf" localSheetId="72">#REF!</definedName>
    <definedName name="eswvfewfvewf" localSheetId="69">#REF!</definedName>
    <definedName name="eswvfewfvewf" localSheetId="70">#REF!</definedName>
    <definedName name="eswvfewfvewf" localSheetId="71">#REF!</definedName>
    <definedName name="eswvfewfvewf" localSheetId="3">#REF!</definedName>
    <definedName name="eswvfewfvewf" localSheetId="0">#REF!</definedName>
    <definedName name="eswvfewfvewf">#REF!</definedName>
    <definedName name="etet">#REF!</definedName>
    <definedName name="ethetge">#REF!</definedName>
    <definedName name="Europe">#REF!</definedName>
    <definedName name="evrev" localSheetId="72">#REF!</definedName>
    <definedName name="evrev" localSheetId="69">#REF!</definedName>
    <definedName name="evrev" localSheetId="70">#REF!</definedName>
    <definedName name="evrev" localSheetId="71">#REF!</definedName>
    <definedName name="evrev" localSheetId="3">#REF!</definedName>
    <definedName name="evrev" localSheetId="0">#REF!</definedName>
    <definedName name="evrev">#REF!</definedName>
    <definedName name="ewcf" localSheetId="72" hidden="1">#REF!</definedName>
    <definedName name="ewcf" localSheetId="69" hidden="1">#REF!</definedName>
    <definedName name="ewcf" localSheetId="70" hidden="1">#REF!</definedName>
    <definedName name="ewcf" localSheetId="71" hidden="1">#REF!</definedName>
    <definedName name="ewcf" hidden="1">#REF!</definedName>
    <definedName name="ewr" hidden="1">#REF!</definedName>
    <definedName name="Exec">#REF!</definedName>
    <definedName name="F">#REF!</definedName>
    <definedName name="f233333333333333" localSheetId="72">#REF!</definedName>
    <definedName name="f233333333333333" localSheetId="69">#REF!</definedName>
    <definedName name="f233333333333333" localSheetId="70">#REF!</definedName>
    <definedName name="f233333333333333" localSheetId="71">#REF!</definedName>
    <definedName name="f233333333333333">#REF!</definedName>
    <definedName name="FDGFD" localSheetId="72">#REF!</definedName>
    <definedName name="FDGFD" localSheetId="69">#REF!</definedName>
    <definedName name="FDGFD" localSheetId="70">#REF!</definedName>
    <definedName name="FDGFD" localSheetId="71">#REF!</definedName>
    <definedName name="FDGFD">#REF!</definedName>
    <definedName name="fff" localSheetId="19">#REF!</definedName>
    <definedName name="fff" localSheetId="20">#REF!</definedName>
    <definedName name="fff" localSheetId="21">#REF!</definedName>
    <definedName name="fff" localSheetId="22">#REF!</definedName>
    <definedName name="fff" localSheetId="23">#REF!</definedName>
    <definedName name="fff" localSheetId="24">#REF!</definedName>
    <definedName name="fff" localSheetId="25">#REF!</definedName>
    <definedName name="fff" localSheetId="26">#REF!</definedName>
    <definedName name="fff" localSheetId="27">#REF!</definedName>
    <definedName name="fff" localSheetId="28">#REF!</definedName>
    <definedName name="fff" localSheetId="29">#REF!</definedName>
    <definedName name="fff" localSheetId="30">#REF!</definedName>
    <definedName name="fff" localSheetId="31">#REF!</definedName>
    <definedName name="fff" localSheetId="32">#REF!</definedName>
    <definedName name="fff" localSheetId="33">#REF!</definedName>
    <definedName name="fff" localSheetId="35">#REF!</definedName>
    <definedName name="fff" localSheetId="36">#REF!</definedName>
    <definedName name="fff" localSheetId="37">#REF!</definedName>
    <definedName name="fff" localSheetId="65">#REF!</definedName>
    <definedName name="fff" localSheetId="66">#REF!</definedName>
    <definedName name="fff" localSheetId="67">#REF!</definedName>
    <definedName name="fff" localSheetId="38">#REF!</definedName>
    <definedName name="fff" localSheetId="39">#REF!</definedName>
    <definedName name="fff" localSheetId="40">#REF!</definedName>
    <definedName name="fff" localSheetId="41">#REF!</definedName>
    <definedName name="fff" localSheetId="42">#REF!</definedName>
    <definedName name="fff" localSheetId="43">#REF!</definedName>
    <definedName name="fff" localSheetId="44">#REF!</definedName>
    <definedName name="fff" localSheetId="45">#REF!</definedName>
    <definedName name="fff" localSheetId="46">#REF!</definedName>
    <definedName name="fff" localSheetId="48">#REF!</definedName>
    <definedName name="fff" localSheetId="49">#REF!</definedName>
    <definedName name="fff" localSheetId="47">#REF!</definedName>
    <definedName name="fff" localSheetId="50">#REF!</definedName>
    <definedName name="fff" localSheetId="51">#REF!</definedName>
    <definedName name="fff" localSheetId="52">#REF!</definedName>
    <definedName name="fff" localSheetId="53">#REF!</definedName>
    <definedName name="fff" localSheetId="54">#REF!</definedName>
    <definedName name="fff" localSheetId="55">#REF!</definedName>
    <definedName name="fff" localSheetId="56">#REF!</definedName>
    <definedName name="fff" localSheetId="57">#REF!</definedName>
    <definedName name="fff" localSheetId="58">#REF!</definedName>
    <definedName name="fff" localSheetId="60">#REF!</definedName>
    <definedName name="fff" localSheetId="61">#REF!</definedName>
    <definedName name="fff" localSheetId="59">#REF!</definedName>
    <definedName name="fff" localSheetId="63">#REF!</definedName>
    <definedName name="fff" localSheetId="64">#REF!</definedName>
    <definedName name="fff" localSheetId="62">#REF!</definedName>
    <definedName name="fff" localSheetId="72">#REF!</definedName>
    <definedName name="fff" localSheetId="69">#REF!</definedName>
    <definedName name="fff" localSheetId="70">#REF!</definedName>
    <definedName name="fff" localSheetId="71">#REF!</definedName>
    <definedName name="fff">#REF!</definedName>
    <definedName name="fffffffffffff" localSheetId="72">#REF!</definedName>
    <definedName name="fffffffffffff" localSheetId="69">#REF!</definedName>
    <definedName name="fffffffffffff" localSheetId="70">#REF!</definedName>
    <definedName name="fffffffffffff" localSheetId="71">#REF!</definedName>
    <definedName name="fffffffffffff">#REF!</definedName>
    <definedName name="ffw" localSheetId="72">#REF!</definedName>
    <definedName name="ffw" localSheetId="69">#REF!</definedName>
    <definedName name="ffw" localSheetId="70">#REF!</definedName>
    <definedName name="ffw" localSheetId="71">#REF!</definedName>
    <definedName name="ffw">#REF!</definedName>
    <definedName name="FG" localSheetId="72">#REF!</definedName>
    <definedName name="FG" localSheetId="69">#REF!</definedName>
    <definedName name="FG" localSheetId="70">#REF!</definedName>
    <definedName name="FG" localSheetId="71">#REF!</definedName>
    <definedName name="FG">#REF!</definedName>
    <definedName name="fgdh" localSheetId="72">#REF!</definedName>
    <definedName name="fgdh" localSheetId="69">#REF!</definedName>
    <definedName name="fgdh" localSheetId="70">#REF!</definedName>
    <definedName name="fgdh" localSheetId="71">#REF!</definedName>
    <definedName name="fgdh">#REF!</definedName>
    <definedName name="final" hidden="1">#REF!</definedName>
    <definedName name="Firms_499">#REF!</definedName>
    <definedName name="Firms_500">#REF!</definedName>
    <definedName name="Firms_Total">#REF!</definedName>
    <definedName name="fnnmgf" localSheetId="72" hidden="1">#REF!</definedName>
    <definedName name="fnnmgf" localSheetId="69" hidden="1">#REF!</definedName>
    <definedName name="fnnmgf" localSheetId="70" hidden="1">#REF!</definedName>
    <definedName name="fnnmgf" localSheetId="71" hidden="1">#REF!</definedName>
    <definedName name="fnnmgf" hidden="1">#REF!</definedName>
    <definedName name="G">#REF!</definedName>
    <definedName name="GA">"GANU,Straight Connector 221"</definedName>
    <definedName name="ger" localSheetId="72" hidden="1">#REF!</definedName>
    <definedName name="ger" localSheetId="69" hidden="1">#REF!</definedName>
    <definedName name="ger" localSheetId="70" hidden="1">#REF!</definedName>
    <definedName name="ger" localSheetId="71" hidden="1">#REF!</definedName>
    <definedName name="ger" hidden="1">#REF!</definedName>
    <definedName name="gfdgds" localSheetId="72">#REF!</definedName>
    <definedName name="gfdgds" localSheetId="69">#REF!</definedName>
    <definedName name="gfdgds" localSheetId="70">#REF!</definedName>
    <definedName name="gfdgds" localSheetId="71">#REF!</definedName>
    <definedName name="gfdgds">#REF!</definedName>
    <definedName name="gg" localSheetId="72" hidden="1">#REF!</definedName>
    <definedName name="gg" localSheetId="69" hidden="1">#REF!</definedName>
    <definedName name="gg" localSheetId="70" hidden="1">#REF!</definedName>
    <definedName name="gg" localSheetId="71" hidden="1">#REF!</definedName>
    <definedName name="gg" hidden="1">#REF!</definedName>
    <definedName name="gh" hidden="1">#REF!</definedName>
    <definedName name="GR_1">#REF!</definedName>
    <definedName name="GR_2">#REF!</definedName>
    <definedName name="GR_3">#REF!</definedName>
    <definedName name="GR_4">#REF!</definedName>
    <definedName name="gtr" localSheetId="72">#REF!</definedName>
    <definedName name="gtr" localSheetId="69">#REF!</definedName>
    <definedName name="gtr" localSheetId="70">#REF!</definedName>
    <definedName name="gtr" localSheetId="71">#REF!</definedName>
    <definedName name="gtr">#REF!</definedName>
    <definedName name="H">#REF!</definedName>
    <definedName name="hazelnut">"Group 1"</definedName>
    <definedName name="hbilhilbh">#REF!</definedName>
    <definedName name="HEMANHRHRNHN">#REF!</definedName>
    <definedName name="hhhhhh" localSheetId="68" hidden="1">#REF!</definedName>
    <definedName name="hhhhhh" localSheetId="73" hidden="1">#REF!</definedName>
    <definedName name="hhhhhh" localSheetId="72" hidden="1">#REF!</definedName>
    <definedName name="hhhhhh" localSheetId="69" hidden="1">#REF!</definedName>
    <definedName name="hhhhhh" localSheetId="70" hidden="1">#REF!</definedName>
    <definedName name="hhhhhh" localSheetId="71" hidden="1">#REF!</definedName>
    <definedName name="hhhhhh" localSheetId="5" hidden="1">#REF!</definedName>
    <definedName name="hhhhhh" localSheetId="8" hidden="1">#REF!</definedName>
    <definedName name="hhhhhh" localSheetId="18" hidden="1">#REF!</definedName>
    <definedName name="hhhhhh" localSheetId="34" hidden="1">#REF!</definedName>
    <definedName name="hhhhhh" localSheetId="3" hidden="1">#REF!</definedName>
    <definedName name="hhhhhh" localSheetId="0" hidden="1">#REF!</definedName>
    <definedName name="hhhhhh" hidden="1">#REF!</definedName>
    <definedName name="hi">#REF!</definedName>
    <definedName name="hilbhilji" hidden="1">#REF!</definedName>
    <definedName name="hjkhhjkhjhjhkj" localSheetId="72" hidden="1">#REF!</definedName>
    <definedName name="hjkhhjkhjhjhkj" localSheetId="69" hidden="1">#REF!</definedName>
    <definedName name="hjkhhjkhjhjhkj" localSheetId="70" hidden="1">#REF!</definedName>
    <definedName name="hjkhhjkhjhjhkj" localSheetId="71" hidden="1">#REF!</definedName>
    <definedName name="hjkhhjkhjhjhkj" localSheetId="3" hidden="1">#REF!</definedName>
    <definedName name="hjkhhjkhjhjhkj" localSheetId="0" hidden="1">#REF!</definedName>
    <definedName name="hjkhhjkhjhjhkj" hidden="1">#REF!</definedName>
    <definedName name="i" localSheetId="7" hidden="1">#REF!</definedName>
    <definedName name="i" localSheetId="19" hidden="1">#REF!</definedName>
    <definedName name="i" localSheetId="20" hidden="1">#REF!</definedName>
    <definedName name="i" localSheetId="21" hidden="1">#REF!</definedName>
    <definedName name="i" localSheetId="22" hidden="1">#REF!</definedName>
    <definedName name="i" localSheetId="23" hidden="1">#REF!</definedName>
    <definedName name="i" localSheetId="24" hidden="1">#REF!</definedName>
    <definedName name="i" localSheetId="25" hidden="1">#REF!</definedName>
    <definedName name="i" localSheetId="26" hidden="1">#REF!</definedName>
    <definedName name="i" localSheetId="27" hidden="1">#REF!</definedName>
    <definedName name="i" localSheetId="28" hidden="1">#REF!</definedName>
    <definedName name="i" localSheetId="29" hidden="1">#REF!</definedName>
    <definedName name="i" localSheetId="30" hidden="1">#REF!</definedName>
    <definedName name="i" localSheetId="31" hidden="1">#REF!</definedName>
    <definedName name="i" localSheetId="32" hidden="1">#REF!</definedName>
    <definedName name="i" localSheetId="33" hidden="1">#REF!</definedName>
    <definedName name="i" localSheetId="35" hidden="1">#REF!</definedName>
    <definedName name="i" localSheetId="36" hidden="1">#REF!</definedName>
    <definedName name="i" localSheetId="37" hidden="1">#REF!</definedName>
    <definedName name="i" localSheetId="65" hidden="1">#REF!</definedName>
    <definedName name="i" localSheetId="66" hidden="1">#REF!</definedName>
    <definedName name="i" localSheetId="67" hidden="1">#REF!</definedName>
    <definedName name="i" localSheetId="38" hidden="1">#REF!</definedName>
    <definedName name="i" localSheetId="39" hidden="1">#REF!</definedName>
    <definedName name="i" localSheetId="40" hidden="1">#REF!</definedName>
    <definedName name="i" localSheetId="41" hidden="1">#REF!</definedName>
    <definedName name="i" localSheetId="42" hidden="1">#REF!</definedName>
    <definedName name="i" localSheetId="43" hidden="1">#REF!</definedName>
    <definedName name="i" localSheetId="44" hidden="1">#REF!</definedName>
    <definedName name="i" localSheetId="45" hidden="1">#REF!</definedName>
    <definedName name="i" localSheetId="46" hidden="1">#REF!</definedName>
    <definedName name="i" localSheetId="48" hidden="1">#REF!</definedName>
    <definedName name="i" localSheetId="49" hidden="1">#REF!</definedName>
    <definedName name="i" localSheetId="47" hidden="1">#REF!</definedName>
    <definedName name="i" localSheetId="50" hidden="1">#REF!</definedName>
    <definedName name="i" localSheetId="51" hidden="1">#REF!</definedName>
    <definedName name="i" localSheetId="52" hidden="1">#REF!</definedName>
    <definedName name="i" localSheetId="53" hidden="1">#REF!</definedName>
    <definedName name="i" localSheetId="54" hidden="1">#REF!</definedName>
    <definedName name="i" localSheetId="55" hidden="1">#REF!</definedName>
    <definedName name="i" localSheetId="56" hidden="1">#REF!</definedName>
    <definedName name="i" localSheetId="57" hidden="1">#REF!</definedName>
    <definedName name="i" localSheetId="58" hidden="1">#REF!</definedName>
    <definedName name="i" localSheetId="60" hidden="1">#REF!</definedName>
    <definedName name="i" localSheetId="61" hidden="1">#REF!</definedName>
    <definedName name="i" localSheetId="59" hidden="1">#REF!</definedName>
    <definedName name="i" localSheetId="63" hidden="1">#REF!</definedName>
    <definedName name="i" localSheetId="64" hidden="1">#REF!</definedName>
    <definedName name="i" localSheetId="62" hidden="1">#REF!</definedName>
    <definedName name="i" localSheetId="72" hidden="1">#REF!</definedName>
    <definedName name="i" localSheetId="69" hidden="1">#REF!</definedName>
    <definedName name="i" localSheetId="70" hidden="1">#REF!</definedName>
    <definedName name="i" localSheetId="71" hidden="1">#REF!</definedName>
    <definedName name="i" localSheetId="3" hidden="1">#REF!</definedName>
    <definedName name="i" hidden="1">#REF!</definedName>
    <definedName name="identify" localSheetId="72">#REF!</definedName>
    <definedName name="identify" localSheetId="69">#REF!</definedName>
    <definedName name="identify" localSheetId="70">#REF!</definedName>
    <definedName name="identify" localSheetId="71">#REF!</definedName>
    <definedName name="identify">#REF!</definedName>
    <definedName name="Inks" localSheetId="72">#REF!</definedName>
    <definedName name="Inks" localSheetId="69">#REF!</definedName>
    <definedName name="Inks" localSheetId="70">#REF!</definedName>
    <definedName name="Inks" localSheetId="71">#REF!</definedName>
    <definedName name="Inks">#REF!</definedName>
    <definedName name="international_spend" localSheetId="72">#REF!</definedName>
    <definedName name="international_spend" localSheetId="69">#REF!</definedName>
    <definedName name="international_spend" localSheetId="70">#REF!</definedName>
    <definedName name="international_spend" localSheetId="71">#REF!</definedName>
    <definedName name="international_spend">#REF!</definedName>
    <definedName name="international_volume" localSheetId="72">#REF!</definedName>
    <definedName name="international_volume" localSheetId="69">#REF!</definedName>
    <definedName name="international_volume" localSheetId="70">#REF!</definedName>
    <definedName name="international_volume" localSheetId="71">#REF!</definedName>
    <definedName name="international_volume">#REF!</definedName>
    <definedName name="Invalid" localSheetId="7" hidden="1">#REF!</definedName>
    <definedName name="Invalid" localSheetId="19" hidden="1">#REF!</definedName>
    <definedName name="Invalid" localSheetId="20" hidden="1">#REF!</definedName>
    <definedName name="Invalid" localSheetId="21" hidden="1">#REF!</definedName>
    <definedName name="Invalid" localSheetId="22" hidden="1">#REF!</definedName>
    <definedName name="Invalid" localSheetId="23" hidden="1">#REF!</definedName>
    <definedName name="Invalid" localSheetId="24" hidden="1">#REF!</definedName>
    <definedName name="Invalid" localSheetId="25" hidden="1">#REF!</definedName>
    <definedName name="Invalid" localSheetId="26" hidden="1">#REF!</definedName>
    <definedName name="Invalid" localSheetId="27" hidden="1">#REF!</definedName>
    <definedName name="Invalid" localSheetId="28" hidden="1">#REF!</definedName>
    <definedName name="Invalid" localSheetId="29" hidden="1">#REF!</definedName>
    <definedName name="Invalid" localSheetId="30" hidden="1">#REF!</definedName>
    <definedName name="Invalid" localSheetId="31" hidden="1">#REF!</definedName>
    <definedName name="Invalid" localSheetId="32" hidden="1">#REF!</definedName>
    <definedName name="Invalid" localSheetId="33" hidden="1">#REF!</definedName>
    <definedName name="Invalid" localSheetId="35" hidden="1">#REF!</definedName>
    <definedName name="Invalid" localSheetId="36" hidden="1">#REF!</definedName>
    <definedName name="Invalid" localSheetId="37" hidden="1">#REF!</definedName>
    <definedName name="Invalid" localSheetId="65" hidden="1">#REF!</definedName>
    <definedName name="Invalid" localSheetId="66" hidden="1">#REF!</definedName>
    <definedName name="Invalid" localSheetId="67" hidden="1">#REF!</definedName>
    <definedName name="Invalid" localSheetId="38" hidden="1">#REF!</definedName>
    <definedName name="Invalid" localSheetId="39" hidden="1">#REF!</definedName>
    <definedName name="Invalid" localSheetId="40" hidden="1">#REF!</definedName>
    <definedName name="Invalid" localSheetId="41" hidden="1">#REF!</definedName>
    <definedName name="Invalid" localSheetId="42" hidden="1">#REF!</definedName>
    <definedName name="Invalid" localSheetId="43" hidden="1">#REF!</definedName>
    <definedName name="Invalid" localSheetId="44" hidden="1">#REF!</definedName>
    <definedName name="Invalid" localSheetId="45" hidden="1">#REF!</definedName>
    <definedName name="Invalid" localSheetId="46" hidden="1">#REF!</definedName>
    <definedName name="Invalid" localSheetId="48" hidden="1">#REF!</definedName>
    <definedName name="Invalid" localSheetId="49" hidden="1">#REF!</definedName>
    <definedName name="Invalid" localSheetId="47" hidden="1">#REF!</definedName>
    <definedName name="Invalid" localSheetId="50" hidden="1">#REF!</definedName>
    <definedName name="Invalid" localSheetId="51" hidden="1">#REF!</definedName>
    <definedName name="Invalid" localSheetId="52" hidden="1">#REF!</definedName>
    <definedName name="Invalid" localSheetId="53" hidden="1">#REF!</definedName>
    <definedName name="Invalid" localSheetId="54" hidden="1">#REF!</definedName>
    <definedName name="Invalid" localSheetId="55" hidden="1">#REF!</definedName>
    <definedName name="Invalid" localSheetId="56" hidden="1">#REF!</definedName>
    <definedName name="Invalid" localSheetId="57" hidden="1">#REF!</definedName>
    <definedName name="Invalid" localSheetId="58" hidden="1">#REF!</definedName>
    <definedName name="Invalid" localSheetId="60" hidden="1">#REF!</definedName>
    <definedName name="Invalid" localSheetId="61" hidden="1">#REF!</definedName>
    <definedName name="Invalid" localSheetId="59" hidden="1">#REF!</definedName>
    <definedName name="Invalid" localSheetId="63" hidden="1">#REF!</definedName>
    <definedName name="Invalid" localSheetId="64" hidden="1">#REF!</definedName>
    <definedName name="Invalid" localSheetId="62" hidden="1">#REF!</definedName>
    <definedName name="Invalid" localSheetId="72" hidden="1">#REF!</definedName>
    <definedName name="Invalid" localSheetId="69" hidden="1">#REF!</definedName>
    <definedName name="Invalid" localSheetId="70" hidden="1">#REF!</definedName>
    <definedName name="Invalid" localSheetId="71" hidden="1">#REF!</definedName>
    <definedName name="Invalid" hidden="1">#REF!</definedName>
    <definedName name="IQ_CH">110000</definedName>
    <definedName name="IQ_CQ">5000</definedName>
    <definedName name="IQ_CY">10000</definedName>
    <definedName name="IQ_DAILY">500000</definedName>
    <definedName name="IQ_DNTM" hidden="1">700000</definedName>
    <definedName name="IQ_EXPENSE_CODE_" hidden="1">"019802400"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43446.449212963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gjhkb" localSheetId="72">#REF!</definedName>
    <definedName name="jgjhkb" localSheetId="69">#REF!</definedName>
    <definedName name="jgjhkb" localSheetId="70">#REF!</definedName>
    <definedName name="jgjhkb" localSheetId="71">#REF!</definedName>
    <definedName name="jgjhkb">#REF!</definedName>
    <definedName name="jh" hidden="1">#REF!</definedName>
    <definedName name="jhh" localSheetId="72">#REF!</definedName>
    <definedName name="jhh" localSheetId="69">#REF!</definedName>
    <definedName name="jhh" localSheetId="70">#REF!</definedName>
    <definedName name="jhh" localSheetId="71">#REF!</definedName>
    <definedName name="jhh">#REF!</definedName>
    <definedName name="jhhhhhhhh" localSheetId="72">#REF!</definedName>
    <definedName name="jhhhhhhhh" localSheetId="69">#REF!</definedName>
    <definedName name="jhhhhhhhh" localSheetId="70">#REF!</definedName>
    <definedName name="jhhhhhhhh" localSheetId="71">#REF!</definedName>
    <definedName name="jhhhhhhhh">#REF!</definedName>
    <definedName name="jhjh" localSheetId="72" hidden="1">#REF!</definedName>
    <definedName name="jhjh" localSheetId="69" hidden="1">#REF!</definedName>
    <definedName name="jhjh" localSheetId="70" hidden="1">#REF!</definedName>
    <definedName name="jhjh" localSheetId="71" hidden="1">#REF!</definedName>
    <definedName name="jhjh" hidden="1">#REF!</definedName>
    <definedName name="JHJJJJHJHJHJH">#REF!</definedName>
    <definedName name="jiljil">#REF!</definedName>
    <definedName name="JK" localSheetId="7" hidden="1">#REF!</definedName>
    <definedName name="JK" localSheetId="19" hidden="1">#REF!</definedName>
    <definedName name="JK" localSheetId="20" hidden="1">#REF!</definedName>
    <definedName name="JK" localSheetId="21" hidden="1">#REF!</definedName>
    <definedName name="JK" localSheetId="22" hidden="1">#REF!</definedName>
    <definedName name="JK" localSheetId="23" hidden="1">#REF!</definedName>
    <definedName name="JK" localSheetId="24" hidden="1">#REF!</definedName>
    <definedName name="JK" localSheetId="25" hidden="1">#REF!</definedName>
    <definedName name="JK" localSheetId="26" hidden="1">#REF!</definedName>
    <definedName name="JK" localSheetId="27" hidden="1">#REF!</definedName>
    <definedName name="JK" localSheetId="28" hidden="1">#REF!</definedName>
    <definedName name="JK" localSheetId="29" hidden="1">#REF!</definedName>
    <definedName name="JK" localSheetId="30" hidden="1">#REF!</definedName>
    <definedName name="JK" localSheetId="31" hidden="1">#REF!</definedName>
    <definedName name="JK" localSheetId="32" hidden="1">#REF!</definedName>
    <definedName name="JK" localSheetId="33" hidden="1">#REF!</definedName>
    <definedName name="JK" localSheetId="35" hidden="1">#REF!</definedName>
    <definedName name="JK" localSheetId="36" hidden="1">#REF!</definedName>
    <definedName name="JK" localSheetId="37" hidden="1">#REF!</definedName>
    <definedName name="JK" localSheetId="65" hidden="1">#REF!</definedName>
    <definedName name="JK" localSheetId="66" hidden="1">#REF!</definedName>
    <definedName name="JK" localSheetId="67" hidden="1">#REF!</definedName>
    <definedName name="JK" localSheetId="38" hidden="1">#REF!</definedName>
    <definedName name="JK" localSheetId="39" hidden="1">#REF!</definedName>
    <definedName name="JK" localSheetId="40" hidden="1">#REF!</definedName>
    <definedName name="JK" localSheetId="41" hidden="1">#REF!</definedName>
    <definedName name="JK" localSheetId="42" hidden="1">#REF!</definedName>
    <definedName name="JK" localSheetId="43" hidden="1">#REF!</definedName>
    <definedName name="JK" localSheetId="44" hidden="1">#REF!</definedName>
    <definedName name="JK" localSheetId="45" hidden="1">#REF!</definedName>
    <definedName name="JK" localSheetId="46" hidden="1">#REF!</definedName>
    <definedName name="JK" localSheetId="48" hidden="1">#REF!</definedName>
    <definedName name="JK" localSheetId="49" hidden="1">#REF!</definedName>
    <definedName name="JK" localSheetId="47" hidden="1">#REF!</definedName>
    <definedName name="JK" localSheetId="50" hidden="1">#REF!</definedName>
    <definedName name="JK" localSheetId="51" hidden="1">#REF!</definedName>
    <definedName name="JK" localSheetId="52" hidden="1">#REF!</definedName>
    <definedName name="JK" localSheetId="53" hidden="1">#REF!</definedName>
    <definedName name="JK" localSheetId="54" hidden="1">#REF!</definedName>
    <definedName name="JK" localSheetId="55" hidden="1">#REF!</definedName>
    <definedName name="JK" localSheetId="56" hidden="1">#REF!</definedName>
    <definedName name="JK" localSheetId="57" hidden="1">#REF!</definedName>
    <definedName name="JK" localSheetId="58" hidden="1">#REF!</definedName>
    <definedName name="JK" localSheetId="60" hidden="1">#REF!</definedName>
    <definedName name="JK" localSheetId="61" hidden="1">#REF!</definedName>
    <definedName name="JK" localSheetId="59" hidden="1">#REF!</definedName>
    <definedName name="JK" localSheetId="63" hidden="1">#REF!</definedName>
    <definedName name="JK" localSheetId="64" hidden="1">#REF!</definedName>
    <definedName name="JK" localSheetId="62" hidden="1">#REF!</definedName>
    <definedName name="JK" localSheetId="72" hidden="1">#REF!</definedName>
    <definedName name="JK" localSheetId="69" hidden="1">#REF!</definedName>
    <definedName name="JK" localSheetId="70" hidden="1">#REF!</definedName>
    <definedName name="JK" localSheetId="71" hidden="1">#REF!</definedName>
    <definedName name="JK" hidden="1">#REF!</definedName>
    <definedName name="jl" localSheetId="72">#REF!</definedName>
    <definedName name="jl" localSheetId="69">#REF!</definedName>
    <definedName name="jl" localSheetId="70">#REF!</definedName>
    <definedName name="jl" localSheetId="71">#REF!</definedName>
    <definedName name="jl">#REF!</definedName>
    <definedName name="jobj">#REF!</definedName>
    <definedName name="k">#REF!</definedName>
    <definedName name="kk" localSheetId="72" hidden="1">#REF!</definedName>
    <definedName name="kk" localSheetId="69" hidden="1">#REF!</definedName>
    <definedName name="kk" localSheetId="70" hidden="1">#REF!</definedName>
    <definedName name="kk" localSheetId="71" hidden="1">#REF!</definedName>
    <definedName name="kk" hidden="1">#REF!</definedName>
    <definedName name="kl" localSheetId="7">'[3]Request for Information'!#REF!</definedName>
    <definedName name="kl" localSheetId="68">#REF!</definedName>
    <definedName name="kl" localSheetId="73">#REF!</definedName>
    <definedName name="kl" localSheetId="1">#REF!</definedName>
    <definedName name="kl" localSheetId="72">#REF!</definedName>
    <definedName name="kl" localSheetId="69">#REF!</definedName>
    <definedName name="kl" localSheetId="70">#REF!</definedName>
    <definedName name="kl" localSheetId="71">#REF!</definedName>
    <definedName name="kl" localSheetId="5">#REF!</definedName>
    <definedName name="kl" localSheetId="8">#REF!</definedName>
    <definedName name="kl" localSheetId="18">#REF!</definedName>
    <definedName name="kl" localSheetId="34">#REF!</definedName>
    <definedName name="kl" localSheetId="3">#REF!</definedName>
    <definedName name="kl" localSheetId="0">#REF!</definedName>
    <definedName name="kl">#REF!</definedName>
    <definedName name="l" localSheetId="7" hidden="1">#REF!</definedName>
    <definedName name="l" localSheetId="19" hidden="1">#REF!</definedName>
    <definedName name="l" localSheetId="20" hidden="1">#REF!</definedName>
    <definedName name="l" localSheetId="21" hidden="1">#REF!</definedName>
    <definedName name="l" localSheetId="22" hidden="1">#REF!</definedName>
    <definedName name="l" localSheetId="23" hidden="1">#REF!</definedName>
    <definedName name="l" localSheetId="24" hidden="1">#REF!</definedName>
    <definedName name="l" localSheetId="25" hidden="1">#REF!</definedName>
    <definedName name="l" localSheetId="26" hidden="1">#REF!</definedName>
    <definedName name="l" localSheetId="27" hidden="1">#REF!</definedName>
    <definedName name="l" localSheetId="28" hidden="1">#REF!</definedName>
    <definedName name="l" localSheetId="29" hidden="1">#REF!</definedName>
    <definedName name="l" localSheetId="30" hidden="1">#REF!</definedName>
    <definedName name="l" localSheetId="31" hidden="1">#REF!</definedName>
    <definedName name="l" localSheetId="32" hidden="1">#REF!</definedName>
    <definedName name="l" localSheetId="33" hidden="1">#REF!</definedName>
    <definedName name="l" localSheetId="35" hidden="1">#REF!</definedName>
    <definedName name="l" localSheetId="36" hidden="1">#REF!</definedName>
    <definedName name="l" localSheetId="37" hidden="1">#REF!</definedName>
    <definedName name="l" localSheetId="65" hidden="1">#REF!</definedName>
    <definedName name="l" localSheetId="66" hidden="1">#REF!</definedName>
    <definedName name="l" localSheetId="67" hidden="1">#REF!</definedName>
    <definedName name="l" localSheetId="38" hidden="1">#REF!</definedName>
    <definedName name="l" localSheetId="39" hidden="1">#REF!</definedName>
    <definedName name="l" localSheetId="40" hidden="1">#REF!</definedName>
    <definedName name="l" localSheetId="41" hidden="1">#REF!</definedName>
    <definedName name="l" localSheetId="42" hidden="1">#REF!</definedName>
    <definedName name="l" localSheetId="43" hidden="1">#REF!</definedName>
    <definedName name="l" localSheetId="44" hidden="1">#REF!</definedName>
    <definedName name="l" localSheetId="45" hidden="1">#REF!</definedName>
    <definedName name="l" localSheetId="46" hidden="1">#REF!</definedName>
    <definedName name="l" localSheetId="48" hidden="1">#REF!</definedName>
    <definedName name="l" localSheetId="49" hidden="1">#REF!</definedName>
    <definedName name="l" localSheetId="47" hidden="1">#REF!</definedName>
    <definedName name="l" localSheetId="50" hidden="1">#REF!</definedName>
    <definedName name="l" localSheetId="51" hidden="1">#REF!</definedName>
    <definedName name="l" localSheetId="52" hidden="1">#REF!</definedName>
    <definedName name="l" localSheetId="53" hidden="1">#REF!</definedName>
    <definedName name="l" localSheetId="54" hidden="1">#REF!</definedName>
    <definedName name="l" localSheetId="55" hidden="1">#REF!</definedName>
    <definedName name="l" localSheetId="56" hidden="1">#REF!</definedName>
    <definedName name="l" localSheetId="57" hidden="1">#REF!</definedName>
    <definedName name="l" localSheetId="58" hidden="1">#REF!</definedName>
    <definedName name="l" localSheetId="60" hidden="1">#REF!</definedName>
    <definedName name="l" localSheetId="61" hidden="1">#REF!</definedName>
    <definedName name="l" localSheetId="59" hidden="1">#REF!</definedName>
    <definedName name="l" localSheetId="63" hidden="1">#REF!</definedName>
    <definedName name="l" localSheetId="64" hidden="1">#REF!</definedName>
    <definedName name="l" localSheetId="62" hidden="1">#REF!</definedName>
    <definedName name="l" localSheetId="15" hidden="1">#REF!</definedName>
    <definedName name="l" localSheetId="16" hidden="1">#REF!</definedName>
    <definedName name="l" localSheetId="17" hidden="1">#REF!</definedName>
    <definedName name="l" localSheetId="72" hidden="1">#REF!</definedName>
    <definedName name="l" localSheetId="69" hidden="1">#REF!</definedName>
    <definedName name="l" localSheetId="70" hidden="1">#REF!</definedName>
    <definedName name="l" localSheetId="71" hidden="1">#REF!</definedName>
    <definedName name="l" localSheetId="3" hidden="1">#REF!</definedName>
    <definedName name="l" localSheetId="0" hidden="1">#REF!</definedName>
    <definedName name="l" hidden="1">#REF!</definedName>
    <definedName name="LACA" hidden="1">#REF!</definedName>
    <definedName name="ll" localSheetId="15">#REF!</definedName>
    <definedName name="ll" localSheetId="16">#REF!</definedName>
    <definedName name="ll" localSheetId="17">#REF!</definedName>
    <definedName name="ll" localSheetId="72">#REF!</definedName>
    <definedName name="ll" localSheetId="69">#REF!</definedName>
    <definedName name="ll" localSheetId="70">#REF!</definedName>
    <definedName name="ll" localSheetId="71">#REF!</definedName>
    <definedName name="ll" localSheetId="0">#REF!</definedName>
    <definedName name="ll">#REF!</definedName>
    <definedName name="lll" localSheetId="72">#REF!</definedName>
    <definedName name="lll" localSheetId="69">#REF!</definedName>
    <definedName name="lll" localSheetId="70">#REF!</definedName>
    <definedName name="lll" localSheetId="71">#REF!</definedName>
    <definedName name="lll">#REF!</definedName>
    <definedName name="lo" hidden="1">#REF!</definedName>
    <definedName name="location" localSheetId="72">#REF!</definedName>
    <definedName name="location" localSheetId="69">#REF!</definedName>
    <definedName name="location" localSheetId="70">#REF!</definedName>
    <definedName name="location" localSheetId="71">#REF!</definedName>
    <definedName name="location">#REF!</definedName>
    <definedName name="location0" localSheetId="72">#REF!</definedName>
    <definedName name="location0" localSheetId="69">#REF!</definedName>
    <definedName name="location0" localSheetId="70">#REF!</definedName>
    <definedName name="location0" localSheetId="71">#REF!</definedName>
    <definedName name="location0">#REF!</definedName>
    <definedName name="Location1" localSheetId="19">#REF!</definedName>
    <definedName name="Location1" localSheetId="20">#REF!</definedName>
    <definedName name="Location1" localSheetId="21">#REF!</definedName>
    <definedName name="Location1" localSheetId="22">#REF!</definedName>
    <definedName name="Location1" localSheetId="23">#REF!</definedName>
    <definedName name="Location1" localSheetId="24">#REF!</definedName>
    <definedName name="Location1" localSheetId="25">#REF!</definedName>
    <definedName name="Location1" localSheetId="26">#REF!</definedName>
    <definedName name="Location1" localSheetId="27">#REF!</definedName>
    <definedName name="Location1" localSheetId="28">#REF!</definedName>
    <definedName name="Location1" localSheetId="29">#REF!</definedName>
    <definedName name="Location1" localSheetId="30">#REF!</definedName>
    <definedName name="Location1" localSheetId="31">#REF!</definedName>
    <definedName name="Location1" localSheetId="32">#REF!</definedName>
    <definedName name="Location1" localSheetId="33">#REF!</definedName>
    <definedName name="Location1" localSheetId="35">#REF!</definedName>
    <definedName name="Location1" localSheetId="36">#REF!</definedName>
    <definedName name="Location1" localSheetId="37">#REF!</definedName>
    <definedName name="Location1" localSheetId="65">#REF!</definedName>
    <definedName name="Location1" localSheetId="66">#REF!</definedName>
    <definedName name="Location1" localSheetId="67">#REF!</definedName>
    <definedName name="Location1" localSheetId="38">#REF!</definedName>
    <definedName name="Location1" localSheetId="39">#REF!</definedName>
    <definedName name="Location1" localSheetId="40">#REF!</definedName>
    <definedName name="Location1" localSheetId="41">#REF!</definedName>
    <definedName name="Location1" localSheetId="42">#REF!</definedName>
    <definedName name="Location1" localSheetId="43">#REF!</definedName>
    <definedName name="Location1" localSheetId="44">#REF!</definedName>
    <definedName name="Location1" localSheetId="45">#REF!</definedName>
    <definedName name="Location1" localSheetId="46">#REF!</definedName>
    <definedName name="Location1" localSheetId="48">#REF!</definedName>
    <definedName name="Location1" localSheetId="49">#REF!</definedName>
    <definedName name="Location1" localSheetId="47">#REF!</definedName>
    <definedName name="Location1" localSheetId="50">#REF!</definedName>
    <definedName name="Location1" localSheetId="51">#REF!</definedName>
    <definedName name="Location1" localSheetId="52">#REF!</definedName>
    <definedName name="Location1" localSheetId="53">#REF!</definedName>
    <definedName name="Location1" localSheetId="54">#REF!</definedName>
    <definedName name="Location1" localSheetId="55">#REF!</definedName>
    <definedName name="Location1" localSheetId="56">#REF!</definedName>
    <definedName name="Location1" localSheetId="57">#REF!</definedName>
    <definedName name="Location1" localSheetId="58">#REF!</definedName>
    <definedName name="Location1" localSheetId="60">#REF!</definedName>
    <definedName name="Location1" localSheetId="61">#REF!</definedName>
    <definedName name="Location1" localSheetId="59">#REF!</definedName>
    <definedName name="Location1" localSheetId="63">#REF!</definedName>
    <definedName name="Location1" localSheetId="64">#REF!</definedName>
    <definedName name="Location1" localSheetId="62">#REF!</definedName>
    <definedName name="location1" localSheetId="72" hidden="1">#REF!</definedName>
    <definedName name="location1" localSheetId="69" hidden="1">#REF!</definedName>
    <definedName name="location1" localSheetId="70" hidden="1">#REF!</definedName>
    <definedName name="location1" localSheetId="71" hidden="1">#REF!</definedName>
    <definedName name="Location1">#REF!</definedName>
    <definedName name="location12" localSheetId="19">#REF!</definedName>
    <definedName name="location12" localSheetId="20">#REF!</definedName>
    <definedName name="location12" localSheetId="21">#REF!</definedName>
    <definedName name="location12" localSheetId="22">#REF!</definedName>
    <definedName name="location12" localSheetId="23">#REF!</definedName>
    <definedName name="location12" localSheetId="24">#REF!</definedName>
    <definedName name="location12" localSheetId="25">#REF!</definedName>
    <definedName name="location12" localSheetId="26">#REF!</definedName>
    <definedName name="location12" localSheetId="27">#REF!</definedName>
    <definedName name="location12" localSheetId="28">#REF!</definedName>
    <definedName name="location12" localSheetId="29">#REF!</definedName>
    <definedName name="location12" localSheetId="30">#REF!</definedName>
    <definedName name="location12" localSheetId="31">#REF!</definedName>
    <definedName name="location12" localSheetId="32">#REF!</definedName>
    <definedName name="location12" localSheetId="33">#REF!</definedName>
    <definedName name="location12" localSheetId="35">#REF!</definedName>
    <definedName name="location12" localSheetId="36">#REF!</definedName>
    <definedName name="location12" localSheetId="37">#REF!</definedName>
    <definedName name="location12" localSheetId="65">#REF!</definedName>
    <definedName name="location12" localSheetId="66">#REF!</definedName>
    <definedName name="location12" localSheetId="67">#REF!</definedName>
    <definedName name="location12" localSheetId="38">#REF!</definedName>
    <definedName name="location12" localSheetId="39">#REF!</definedName>
    <definedName name="location12" localSheetId="40">#REF!</definedName>
    <definedName name="location12" localSheetId="41">#REF!</definedName>
    <definedName name="location12" localSheetId="42">#REF!</definedName>
    <definedName name="location12" localSheetId="43">#REF!</definedName>
    <definedName name="location12" localSheetId="44">#REF!</definedName>
    <definedName name="location12" localSheetId="45">#REF!</definedName>
    <definedName name="location12" localSheetId="46">#REF!</definedName>
    <definedName name="location12" localSheetId="48">#REF!</definedName>
    <definedName name="location12" localSheetId="49">#REF!</definedName>
    <definedName name="location12" localSheetId="47">#REF!</definedName>
    <definedName name="location12" localSheetId="50">#REF!</definedName>
    <definedName name="location12" localSheetId="51">#REF!</definedName>
    <definedName name="location12" localSheetId="52">#REF!</definedName>
    <definedName name="location12" localSheetId="53">#REF!</definedName>
    <definedName name="location12" localSheetId="54">#REF!</definedName>
    <definedName name="location12" localSheetId="55">#REF!</definedName>
    <definedName name="location12" localSheetId="56">#REF!</definedName>
    <definedName name="location12" localSheetId="57">#REF!</definedName>
    <definedName name="location12" localSheetId="58">#REF!</definedName>
    <definedName name="location12" localSheetId="60">#REF!</definedName>
    <definedName name="location12" localSheetId="61">#REF!</definedName>
    <definedName name="location12" localSheetId="59">#REF!</definedName>
    <definedName name="location12" localSheetId="63">#REF!</definedName>
    <definedName name="location12" localSheetId="64">#REF!</definedName>
    <definedName name="location12" localSheetId="62">#REF!</definedName>
    <definedName name="location12" localSheetId="72">#REF!</definedName>
    <definedName name="location12" localSheetId="69">#REF!</definedName>
    <definedName name="location12" localSheetId="70">#REF!</definedName>
    <definedName name="location12" localSheetId="71">#REF!</definedName>
    <definedName name="location12">#REF!</definedName>
    <definedName name="location122122" localSheetId="19">#REF!</definedName>
    <definedName name="location122122" localSheetId="20">#REF!</definedName>
    <definedName name="location122122" localSheetId="21">#REF!</definedName>
    <definedName name="location122122" localSheetId="22">#REF!</definedName>
    <definedName name="location122122" localSheetId="23">#REF!</definedName>
    <definedName name="location122122" localSheetId="24">#REF!</definedName>
    <definedName name="location122122" localSheetId="25">#REF!</definedName>
    <definedName name="location122122" localSheetId="26">#REF!</definedName>
    <definedName name="location122122" localSheetId="27">#REF!</definedName>
    <definedName name="location122122" localSheetId="28">#REF!</definedName>
    <definedName name="location122122" localSheetId="29">#REF!</definedName>
    <definedName name="location122122" localSheetId="30">#REF!</definedName>
    <definedName name="location122122" localSheetId="31">#REF!</definedName>
    <definedName name="location122122" localSheetId="32">#REF!</definedName>
    <definedName name="location122122" localSheetId="33">#REF!</definedName>
    <definedName name="location122122" localSheetId="35">#REF!</definedName>
    <definedName name="location122122" localSheetId="36">#REF!</definedName>
    <definedName name="location122122" localSheetId="37">#REF!</definedName>
    <definedName name="location122122" localSheetId="65">#REF!</definedName>
    <definedName name="location122122" localSheetId="66">#REF!</definedName>
    <definedName name="location122122" localSheetId="67">#REF!</definedName>
    <definedName name="location122122" localSheetId="38">#REF!</definedName>
    <definedName name="location122122" localSheetId="39">#REF!</definedName>
    <definedName name="location122122" localSheetId="40">#REF!</definedName>
    <definedName name="location122122" localSheetId="41">#REF!</definedName>
    <definedName name="location122122" localSheetId="42">#REF!</definedName>
    <definedName name="location122122" localSheetId="43">#REF!</definedName>
    <definedName name="location122122" localSheetId="44">#REF!</definedName>
    <definedName name="location122122" localSheetId="45">#REF!</definedName>
    <definedName name="location122122" localSheetId="46">#REF!</definedName>
    <definedName name="location122122" localSheetId="48">#REF!</definedName>
    <definedName name="location122122" localSheetId="49">#REF!</definedName>
    <definedName name="location122122" localSheetId="47">#REF!</definedName>
    <definedName name="location122122" localSheetId="50">#REF!</definedName>
    <definedName name="location122122" localSheetId="51">#REF!</definedName>
    <definedName name="location122122" localSheetId="52">#REF!</definedName>
    <definedName name="location122122" localSheetId="53">#REF!</definedName>
    <definedName name="location122122" localSheetId="54">#REF!</definedName>
    <definedName name="location122122" localSheetId="55">#REF!</definedName>
    <definedName name="location122122" localSheetId="56">#REF!</definedName>
    <definedName name="location122122" localSheetId="57">#REF!</definedName>
    <definedName name="location122122" localSheetId="58">#REF!</definedName>
    <definedName name="location122122" localSheetId="60">#REF!</definedName>
    <definedName name="location122122" localSheetId="61">#REF!</definedName>
    <definedName name="location122122" localSheetId="59">#REF!</definedName>
    <definedName name="location122122" localSheetId="63">#REF!</definedName>
    <definedName name="location122122" localSheetId="64">#REF!</definedName>
    <definedName name="location122122" localSheetId="62">#REF!</definedName>
    <definedName name="location122122">#REF!</definedName>
    <definedName name="location1222" localSheetId="19">#REF!</definedName>
    <definedName name="location1222" localSheetId="20">#REF!</definedName>
    <definedName name="location1222" localSheetId="21">#REF!</definedName>
    <definedName name="location1222" localSheetId="22">#REF!</definedName>
    <definedName name="location1222" localSheetId="23">#REF!</definedName>
    <definedName name="location1222" localSheetId="24">#REF!</definedName>
    <definedName name="location1222" localSheetId="25">#REF!</definedName>
    <definedName name="location1222" localSheetId="26">#REF!</definedName>
    <definedName name="location1222" localSheetId="27">#REF!</definedName>
    <definedName name="location1222" localSheetId="28">#REF!</definedName>
    <definedName name="location1222" localSheetId="29">#REF!</definedName>
    <definedName name="location1222" localSheetId="30">#REF!</definedName>
    <definedName name="location1222" localSheetId="31">#REF!</definedName>
    <definedName name="location1222" localSheetId="32">#REF!</definedName>
    <definedName name="location1222" localSheetId="33">#REF!</definedName>
    <definedName name="location1222" localSheetId="35">#REF!</definedName>
    <definedName name="location1222" localSheetId="36">#REF!</definedName>
    <definedName name="location1222" localSheetId="37">#REF!</definedName>
    <definedName name="location1222" localSheetId="65">#REF!</definedName>
    <definedName name="location1222" localSheetId="66">#REF!</definedName>
    <definedName name="location1222" localSheetId="67">#REF!</definedName>
    <definedName name="location1222" localSheetId="38">#REF!</definedName>
    <definedName name="location1222" localSheetId="39">#REF!</definedName>
    <definedName name="location1222" localSheetId="40">#REF!</definedName>
    <definedName name="location1222" localSheetId="41">#REF!</definedName>
    <definedName name="location1222" localSheetId="42">#REF!</definedName>
    <definedName name="location1222" localSheetId="43">#REF!</definedName>
    <definedName name="location1222" localSheetId="44">#REF!</definedName>
    <definedName name="location1222" localSheetId="45">#REF!</definedName>
    <definedName name="location1222" localSheetId="46">#REF!</definedName>
    <definedName name="location1222" localSheetId="48">#REF!</definedName>
    <definedName name="location1222" localSheetId="49">#REF!</definedName>
    <definedName name="location1222" localSheetId="47">#REF!</definedName>
    <definedName name="location1222" localSheetId="50">#REF!</definedName>
    <definedName name="location1222" localSheetId="51">#REF!</definedName>
    <definedName name="location1222" localSheetId="52">#REF!</definedName>
    <definedName name="location1222" localSheetId="53">#REF!</definedName>
    <definedName name="location1222" localSheetId="54">#REF!</definedName>
    <definedName name="location1222" localSheetId="55">#REF!</definedName>
    <definedName name="location1222" localSheetId="56">#REF!</definedName>
    <definedName name="location1222" localSheetId="57">#REF!</definedName>
    <definedName name="location1222" localSheetId="58">#REF!</definedName>
    <definedName name="location1222" localSheetId="60">#REF!</definedName>
    <definedName name="location1222" localSheetId="61">#REF!</definedName>
    <definedName name="location1222" localSheetId="59">#REF!</definedName>
    <definedName name="location1222" localSheetId="63">#REF!</definedName>
    <definedName name="location1222" localSheetId="64">#REF!</definedName>
    <definedName name="location1222" localSheetId="62">#REF!</definedName>
    <definedName name="location1222">#REF!</definedName>
    <definedName name="location13" localSheetId="72">#REF!</definedName>
    <definedName name="location13" localSheetId="69">#REF!</definedName>
    <definedName name="location13" localSheetId="70">#REF!</definedName>
    <definedName name="location13" localSheetId="71">#REF!</definedName>
    <definedName name="location13">#REF!</definedName>
    <definedName name="location2" localSheetId="19">#REF!</definedName>
    <definedName name="location2" localSheetId="20">#REF!</definedName>
    <definedName name="location2" localSheetId="21">#REF!</definedName>
    <definedName name="location2" localSheetId="22">#REF!</definedName>
    <definedName name="location2" localSheetId="23">#REF!</definedName>
    <definedName name="location2" localSheetId="24">#REF!</definedName>
    <definedName name="location2" localSheetId="25">#REF!</definedName>
    <definedName name="location2" localSheetId="26">#REF!</definedName>
    <definedName name="location2" localSheetId="27">#REF!</definedName>
    <definedName name="location2" localSheetId="28">#REF!</definedName>
    <definedName name="location2" localSheetId="29">#REF!</definedName>
    <definedName name="location2" localSheetId="30">#REF!</definedName>
    <definedName name="location2" localSheetId="31">#REF!</definedName>
    <definedName name="location2" localSheetId="32">#REF!</definedName>
    <definedName name="location2" localSheetId="33">#REF!</definedName>
    <definedName name="location2" localSheetId="35">#REF!</definedName>
    <definedName name="location2" localSheetId="36">#REF!</definedName>
    <definedName name="location2" localSheetId="37">#REF!</definedName>
    <definedName name="location2" localSheetId="65">#REF!</definedName>
    <definedName name="location2" localSheetId="66">#REF!</definedName>
    <definedName name="location2" localSheetId="67">#REF!</definedName>
    <definedName name="location2" localSheetId="38">#REF!</definedName>
    <definedName name="location2" localSheetId="39">#REF!</definedName>
    <definedName name="location2" localSheetId="40">#REF!</definedName>
    <definedName name="location2" localSheetId="41">#REF!</definedName>
    <definedName name="location2" localSheetId="42">#REF!</definedName>
    <definedName name="location2" localSheetId="43">#REF!</definedName>
    <definedName name="location2" localSheetId="44">#REF!</definedName>
    <definedName name="location2" localSheetId="45">#REF!</definedName>
    <definedName name="location2" localSheetId="46">#REF!</definedName>
    <definedName name="location2" localSheetId="48">#REF!</definedName>
    <definedName name="location2" localSheetId="49">#REF!</definedName>
    <definedName name="location2" localSheetId="47">#REF!</definedName>
    <definedName name="location2" localSheetId="50">#REF!</definedName>
    <definedName name="location2" localSheetId="51">#REF!</definedName>
    <definedName name="location2" localSheetId="52">#REF!</definedName>
    <definedName name="location2" localSheetId="53">#REF!</definedName>
    <definedName name="location2" localSheetId="54">#REF!</definedName>
    <definedName name="location2" localSheetId="55">#REF!</definedName>
    <definedName name="location2" localSheetId="56">#REF!</definedName>
    <definedName name="location2" localSheetId="57">#REF!</definedName>
    <definedName name="location2" localSheetId="58">#REF!</definedName>
    <definedName name="location2" localSheetId="60">#REF!</definedName>
    <definedName name="location2" localSheetId="61">#REF!</definedName>
    <definedName name="location2" localSheetId="59">#REF!</definedName>
    <definedName name="location2" localSheetId="63">#REF!</definedName>
    <definedName name="location2" localSheetId="64">#REF!</definedName>
    <definedName name="location2" localSheetId="62">#REF!</definedName>
    <definedName name="location2" localSheetId="72">#REF!</definedName>
    <definedName name="location2" localSheetId="69">#REF!</definedName>
    <definedName name="location2" localSheetId="70">#REF!</definedName>
    <definedName name="location2" localSheetId="71">#REF!</definedName>
    <definedName name="location2">#REF!</definedName>
    <definedName name="location2222" localSheetId="19">#REF!</definedName>
    <definedName name="location2222" localSheetId="20">#REF!</definedName>
    <definedName name="location2222" localSheetId="21">#REF!</definedName>
    <definedName name="location2222" localSheetId="22">#REF!</definedName>
    <definedName name="location2222" localSheetId="23">#REF!</definedName>
    <definedName name="location2222" localSheetId="24">#REF!</definedName>
    <definedName name="location2222" localSheetId="25">#REF!</definedName>
    <definedName name="location2222" localSheetId="26">#REF!</definedName>
    <definedName name="location2222" localSheetId="27">#REF!</definedName>
    <definedName name="location2222" localSheetId="28">#REF!</definedName>
    <definedName name="location2222" localSheetId="29">#REF!</definedName>
    <definedName name="location2222" localSheetId="30">#REF!</definedName>
    <definedName name="location2222" localSheetId="31">#REF!</definedName>
    <definedName name="location2222" localSheetId="32">#REF!</definedName>
    <definedName name="location2222" localSheetId="33">#REF!</definedName>
    <definedName name="location2222" localSheetId="35">#REF!</definedName>
    <definedName name="location2222" localSheetId="36">#REF!</definedName>
    <definedName name="location2222" localSheetId="37">#REF!</definedName>
    <definedName name="location2222" localSheetId="65">#REF!</definedName>
    <definedName name="location2222" localSheetId="66">#REF!</definedName>
    <definedName name="location2222" localSheetId="67">#REF!</definedName>
    <definedName name="location2222" localSheetId="38">#REF!</definedName>
    <definedName name="location2222" localSheetId="39">#REF!</definedName>
    <definedName name="location2222" localSheetId="40">#REF!</definedName>
    <definedName name="location2222" localSheetId="41">#REF!</definedName>
    <definedName name="location2222" localSheetId="42">#REF!</definedName>
    <definedName name="location2222" localSheetId="43">#REF!</definedName>
    <definedName name="location2222" localSheetId="44">#REF!</definedName>
    <definedName name="location2222" localSheetId="45">#REF!</definedName>
    <definedName name="location2222" localSheetId="46">#REF!</definedName>
    <definedName name="location2222" localSheetId="48">#REF!</definedName>
    <definedName name="location2222" localSheetId="49">#REF!</definedName>
    <definedName name="location2222" localSheetId="47">#REF!</definedName>
    <definedName name="location2222" localSheetId="50">#REF!</definedName>
    <definedName name="location2222" localSheetId="51">#REF!</definedName>
    <definedName name="location2222" localSheetId="52">#REF!</definedName>
    <definedName name="location2222" localSheetId="53">#REF!</definedName>
    <definedName name="location2222" localSheetId="54">#REF!</definedName>
    <definedName name="location2222" localSheetId="55">#REF!</definedName>
    <definedName name="location2222" localSheetId="56">#REF!</definedName>
    <definedName name="location2222" localSheetId="57">#REF!</definedName>
    <definedName name="location2222" localSheetId="58">#REF!</definedName>
    <definedName name="location2222" localSheetId="60">#REF!</definedName>
    <definedName name="location2222" localSheetId="61">#REF!</definedName>
    <definedName name="location2222" localSheetId="59">#REF!</definedName>
    <definedName name="location2222" localSheetId="63">#REF!</definedName>
    <definedName name="location2222" localSheetId="64">#REF!</definedName>
    <definedName name="location2222" localSheetId="62">#REF!</definedName>
    <definedName name="location2222">#REF!</definedName>
    <definedName name="location3" localSheetId="19">#REF!</definedName>
    <definedName name="location3" localSheetId="20">#REF!</definedName>
    <definedName name="location3" localSheetId="21">#REF!</definedName>
    <definedName name="location3" localSheetId="22">#REF!</definedName>
    <definedName name="location3" localSheetId="23">#REF!</definedName>
    <definedName name="location3" localSheetId="24">#REF!</definedName>
    <definedName name="location3" localSheetId="25">#REF!</definedName>
    <definedName name="location3" localSheetId="26">#REF!</definedName>
    <definedName name="location3" localSheetId="27">#REF!</definedName>
    <definedName name="location3" localSheetId="28">#REF!</definedName>
    <definedName name="location3" localSheetId="29">#REF!</definedName>
    <definedName name="location3" localSheetId="30">#REF!</definedName>
    <definedName name="location3" localSheetId="31">#REF!</definedName>
    <definedName name="location3" localSheetId="32">#REF!</definedName>
    <definedName name="location3" localSheetId="33">#REF!</definedName>
    <definedName name="location3" localSheetId="35">#REF!</definedName>
    <definedName name="location3" localSheetId="36">#REF!</definedName>
    <definedName name="location3" localSheetId="37">#REF!</definedName>
    <definedName name="location3" localSheetId="65">#REF!</definedName>
    <definedName name="location3" localSheetId="66">#REF!</definedName>
    <definedName name="location3" localSheetId="67">#REF!</definedName>
    <definedName name="location3" localSheetId="38">#REF!</definedName>
    <definedName name="location3" localSheetId="39">#REF!</definedName>
    <definedName name="location3" localSheetId="40">#REF!</definedName>
    <definedName name="location3" localSheetId="41">#REF!</definedName>
    <definedName name="location3" localSheetId="42">#REF!</definedName>
    <definedName name="location3" localSheetId="43">#REF!</definedName>
    <definedName name="location3" localSheetId="44">#REF!</definedName>
    <definedName name="location3" localSheetId="45">#REF!</definedName>
    <definedName name="location3" localSheetId="46">#REF!</definedName>
    <definedName name="location3" localSheetId="48">#REF!</definedName>
    <definedName name="location3" localSheetId="49">#REF!</definedName>
    <definedName name="location3" localSheetId="47">#REF!</definedName>
    <definedName name="location3" localSheetId="50">#REF!</definedName>
    <definedName name="location3" localSheetId="51">#REF!</definedName>
    <definedName name="location3" localSheetId="52">#REF!</definedName>
    <definedName name="location3" localSheetId="53">#REF!</definedName>
    <definedName name="location3" localSheetId="54">#REF!</definedName>
    <definedName name="location3" localSheetId="55">#REF!</definedName>
    <definedName name="location3" localSheetId="56">#REF!</definedName>
    <definedName name="location3" localSheetId="57">#REF!</definedName>
    <definedName name="location3" localSheetId="58">#REF!</definedName>
    <definedName name="location3" localSheetId="60">#REF!</definedName>
    <definedName name="location3" localSheetId="61">#REF!</definedName>
    <definedName name="location3" localSheetId="59">#REF!</definedName>
    <definedName name="location3" localSheetId="63">#REF!</definedName>
    <definedName name="location3" localSheetId="64">#REF!</definedName>
    <definedName name="location3" localSheetId="62">#REF!</definedName>
    <definedName name="location3" localSheetId="72">#REF!</definedName>
    <definedName name="location3" localSheetId="69">#REF!</definedName>
    <definedName name="location3" localSheetId="70">#REF!</definedName>
    <definedName name="location3" localSheetId="71">#REF!</definedName>
    <definedName name="location3">#REF!</definedName>
    <definedName name="location4" localSheetId="19">#REF!</definedName>
    <definedName name="location4" localSheetId="20">#REF!</definedName>
    <definedName name="location4" localSheetId="21">#REF!</definedName>
    <definedName name="location4" localSheetId="22">#REF!</definedName>
    <definedName name="location4" localSheetId="23">#REF!</definedName>
    <definedName name="location4" localSheetId="24">#REF!</definedName>
    <definedName name="location4" localSheetId="25">#REF!</definedName>
    <definedName name="location4" localSheetId="26">#REF!</definedName>
    <definedName name="location4" localSheetId="27">#REF!</definedName>
    <definedName name="location4" localSheetId="28">#REF!</definedName>
    <definedName name="location4" localSheetId="29">#REF!</definedName>
    <definedName name="location4" localSheetId="30">#REF!</definedName>
    <definedName name="location4" localSheetId="31">#REF!</definedName>
    <definedName name="location4" localSheetId="32">#REF!</definedName>
    <definedName name="location4" localSheetId="33">#REF!</definedName>
    <definedName name="location4" localSheetId="35">#REF!</definedName>
    <definedName name="location4" localSheetId="36">#REF!</definedName>
    <definedName name="location4" localSheetId="37">#REF!</definedName>
    <definedName name="location4" localSheetId="65">#REF!</definedName>
    <definedName name="location4" localSheetId="66">#REF!</definedName>
    <definedName name="location4" localSheetId="67">#REF!</definedName>
    <definedName name="location4" localSheetId="38">#REF!</definedName>
    <definedName name="location4" localSheetId="39">#REF!</definedName>
    <definedName name="location4" localSheetId="40">#REF!</definedName>
    <definedName name="location4" localSheetId="41">#REF!</definedName>
    <definedName name="location4" localSheetId="42">#REF!</definedName>
    <definedName name="location4" localSheetId="43">#REF!</definedName>
    <definedName name="location4" localSheetId="44">#REF!</definedName>
    <definedName name="location4" localSheetId="45">#REF!</definedName>
    <definedName name="location4" localSheetId="46">#REF!</definedName>
    <definedName name="location4" localSheetId="48">#REF!</definedName>
    <definedName name="location4" localSheetId="49">#REF!</definedName>
    <definedName name="location4" localSheetId="47">#REF!</definedName>
    <definedName name="location4" localSheetId="50">#REF!</definedName>
    <definedName name="location4" localSheetId="51">#REF!</definedName>
    <definedName name="location4" localSheetId="52">#REF!</definedName>
    <definedName name="location4" localSheetId="53">#REF!</definedName>
    <definedName name="location4" localSheetId="54">#REF!</definedName>
    <definedName name="location4" localSheetId="55">#REF!</definedName>
    <definedName name="location4" localSheetId="56">#REF!</definedName>
    <definedName name="location4" localSheetId="57">#REF!</definedName>
    <definedName name="location4" localSheetId="58">#REF!</definedName>
    <definedName name="location4" localSheetId="60">#REF!</definedName>
    <definedName name="location4" localSheetId="61">#REF!</definedName>
    <definedName name="location4" localSheetId="59">#REF!</definedName>
    <definedName name="location4" localSheetId="63">#REF!</definedName>
    <definedName name="location4" localSheetId="64">#REF!</definedName>
    <definedName name="location4" localSheetId="62">#REF!</definedName>
    <definedName name="location4" localSheetId="72">#REF!</definedName>
    <definedName name="location4" localSheetId="69">#REF!</definedName>
    <definedName name="location4" localSheetId="70">#REF!</definedName>
    <definedName name="location4" localSheetId="71">#REF!</definedName>
    <definedName name="location4">#REF!</definedName>
    <definedName name="location5" localSheetId="19">#REF!</definedName>
    <definedName name="location5" localSheetId="20">#REF!</definedName>
    <definedName name="location5" localSheetId="21">#REF!</definedName>
    <definedName name="location5" localSheetId="22">#REF!</definedName>
    <definedName name="location5" localSheetId="23">#REF!</definedName>
    <definedName name="location5" localSheetId="24">#REF!</definedName>
    <definedName name="location5" localSheetId="25">#REF!</definedName>
    <definedName name="location5" localSheetId="26">#REF!</definedName>
    <definedName name="location5" localSheetId="27">#REF!</definedName>
    <definedName name="location5" localSheetId="28">#REF!</definedName>
    <definedName name="location5" localSheetId="29">#REF!</definedName>
    <definedName name="location5" localSheetId="30">#REF!</definedName>
    <definedName name="location5" localSheetId="31">#REF!</definedName>
    <definedName name="location5" localSheetId="32">#REF!</definedName>
    <definedName name="location5" localSheetId="33">#REF!</definedName>
    <definedName name="location5" localSheetId="35">#REF!</definedName>
    <definedName name="location5" localSheetId="36">#REF!</definedName>
    <definedName name="location5" localSheetId="37">#REF!</definedName>
    <definedName name="location5" localSheetId="65">#REF!</definedName>
    <definedName name="location5" localSheetId="66">#REF!</definedName>
    <definedName name="location5" localSheetId="67">#REF!</definedName>
    <definedName name="location5" localSheetId="38">#REF!</definedName>
    <definedName name="location5" localSheetId="39">#REF!</definedName>
    <definedName name="location5" localSheetId="40">#REF!</definedName>
    <definedName name="location5" localSheetId="41">#REF!</definedName>
    <definedName name="location5" localSheetId="42">#REF!</definedName>
    <definedName name="location5" localSheetId="43">#REF!</definedName>
    <definedName name="location5" localSheetId="44">#REF!</definedName>
    <definedName name="location5" localSheetId="45">#REF!</definedName>
    <definedName name="location5" localSheetId="46">#REF!</definedName>
    <definedName name="location5" localSheetId="48">#REF!</definedName>
    <definedName name="location5" localSheetId="49">#REF!</definedName>
    <definedName name="location5" localSheetId="47">#REF!</definedName>
    <definedName name="location5" localSheetId="50">#REF!</definedName>
    <definedName name="location5" localSheetId="51">#REF!</definedName>
    <definedName name="location5" localSheetId="52">#REF!</definedName>
    <definedName name="location5" localSheetId="53">#REF!</definedName>
    <definedName name="location5" localSheetId="54">#REF!</definedName>
    <definedName name="location5" localSheetId="55">#REF!</definedName>
    <definedName name="location5" localSheetId="56">#REF!</definedName>
    <definedName name="location5" localSheetId="57">#REF!</definedName>
    <definedName name="location5" localSheetId="58">#REF!</definedName>
    <definedName name="location5" localSheetId="60">#REF!</definedName>
    <definedName name="location5" localSheetId="61">#REF!</definedName>
    <definedName name="location5" localSheetId="59">#REF!</definedName>
    <definedName name="location5" localSheetId="63">#REF!</definedName>
    <definedName name="location5" localSheetId="64">#REF!</definedName>
    <definedName name="location5" localSheetId="62">#REF!</definedName>
    <definedName name="location5" localSheetId="72">#REF!</definedName>
    <definedName name="location5" localSheetId="69">#REF!</definedName>
    <definedName name="location5" localSheetId="70">#REF!</definedName>
    <definedName name="location5" localSheetId="71">#REF!</definedName>
    <definedName name="location5">#REF!</definedName>
    <definedName name="location6" localSheetId="19">#REF!</definedName>
    <definedName name="location6" localSheetId="20">#REF!</definedName>
    <definedName name="location6" localSheetId="21">#REF!</definedName>
    <definedName name="location6" localSheetId="22">#REF!</definedName>
    <definedName name="location6" localSheetId="23">#REF!</definedName>
    <definedName name="location6" localSheetId="24">#REF!</definedName>
    <definedName name="location6" localSheetId="25">#REF!</definedName>
    <definedName name="location6" localSheetId="26">#REF!</definedName>
    <definedName name="location6" localSheetId="27">#REF!</definedName>
    <definedName name="location6" localSheetId="28">#REF!</definedName>
    <definedName name="location6" localSheetId="29">#REF!</definedName>
    <definedName name="location6" localSheetId="30">#REF!</definedName>
    <definedName name="location6" localSheetId="31">#REF!</definedName>
    <definedName name="location6" localSheetId="32">#REF!</definedName>
    <definedName name="location6" localSheetId="33">#REF!</definedName>
    <definedName name="location6" localSheetId="35">#REF!</definedName>
    <definedName name="location6" localSheetId="36">#REF!</definedName>
    <definedName name="location6" localSheetId="37">#REF!</definedName>
    <definedName name="location6" localSheetId="65">#REF!</definedName>
    <definedName name="location6" localSheetId="66">#REF!</definedName>
    <definedName name="location6" localSheetId="67">#REF!</definedName>
    <definedName name="location6" localSheetId="38">#REF!</definedName>
    <definedName name="location6" localSheetId="39">#REF!</definedName>
    <definedName name="location6" localSheetId="40">#REF!</definedName>
    <definedName name="location6" localSheetId="41">#REF!</definedName>
    <definedName name="location6" localSheetId="42">#REF!</definedName>
    <definedName name="location6" localSheetId="43">#REF!</definedName>
    <definedName name="location6" localSheetId="44">#REF!</definedName>
    <definedName name="location6" localSheetId="45">#REF!</definedName>
    <definedName name="location6" localSheetId="46">#REF!</definedName>
    <definedName name="location6" localSheetId="48">#REF!</definedName>
    <definedName name="location6" localSheetId="49">#REF!</definedName>
    <definedName name="location6" localSheetId="47">#REF!</definedName>
    <definedName name="location6" localSheetId="50">#REF!</definedName>
    <definedName name="location6" localSheetId="51">#REF!</definedName>
    <definedName name="location6" localSheetId="52">#REF!</definedName>
    <definedName name="location6" localSheetId="53">#REF!</definedName>
    <definedName name="location6" localSheetId="54">#REF!</definedName>
    <definedName name="location6" localSheetId="55">#REF!</definedName>
    <definedName name="location6" localSheetId="56">#REF!</definedName>
    <definedName name="location6" localSheetId="57">#REF!</definedName>
    <definedName name="location6" localSheetId="58">#REF!</definedName>
    <definedName name="location6" localSheetId="60">#REF!</definedName>
    <definedName name="location6" localSheetId="61">#REF!</definedName>
    <definedName name="location6" localSheetId="59">#REF!</definedName>
    <definedName name="location6" localSheetId="63">#REF!</definedName>
    <definedName name="location6" localSheetId="64">#REF!</definedName>
    <definedName name="location6" localSheetId="62">#REF!</definedName>
    <definedName name="location6" localSheetId="72">#REF!</definedName>
    <definedName name="location6" localSheetId="69">#REF!</definedName>
    <definedName name="location6" localSheetId="70">#REF!</definedName>
    <definedName name="location6" localSheetId="71">#REF!</definedName>
    <definedName name="location6">#REF!</definedName>
    <definedName name="location7" localSheetId="19">#REF!</definedName>
    <definedName name="location7" localSheetId="20">#REF!</definedName>
    <definedName name="location7" localSheetId="21">#REF!</definedName>
    <definedName name="location7" localSheetId="22">#REF!</definedName>
    <definedName name="location7" localSheetId="23">#REF!</definedName>
    <definedName name="location7" localSheetId="24">#REF!</definedName>
    <definedName name="location7" localSheetId="25">#REF!</definedName>
    <definedName name="location7" localSheetId="26">#REF!</definedName>
    <definedName name="location7" localSheetId="27">#REF!</definedName>
    <definedName name="location7" localSheetId="28">#REF!</definedName>
    <definedName name="location7" localSheetId="29">#REF!</definedName>
    <definedName name="location7" localSheetId="30">#REF!</definedName>
    <definedName name="location7" localSheetId="31">#REF!</definedName>
    <definedName name="location7" localSheetId="32">#REF!</definedName>
    <definedName name="location7" localSheetId="33">#REF!</definedName>
    <definedName name="location7" localSheetId="35">#REF!</definedName>
    <definedName name="location7" localSheetId="36">#REF!</definedName>
    <definedName name="location7" localSheetId="37">#REF!</definedName>
    <definedName name="location7" localSheetId="65">#REF!</definedName>
    <definedName name="location7" localSheetId="66">#REF!</definedName>
    <definedName name="location7" localSheetId="67">#REF!</definedName>
    <definedName name="location7" localSheetId="38">#REF!</definedName>
    <definedName name="location7" localSheetId="39">#REF!</definedName>
    <definedName name="location7" localSheetId="40">#REF!</definedName>
    <definedName name="location7" localSheetId="41">#REF!</definedName>
    <definedName name="location7" localSheetId="42">#REF!</definedName>
    <definedName name="location7" localSheetId="43">#REF!</definedName>
    <definedName name="location7" localSheetId="44">#REF!</definedName>
    <definedName name="location7" localSheetId="45">#REF!</definedName>
    <definedName name="location7" localSheetId="46">#REF!</definedName>
    <definedName name="location7" localSheetId="48">#REF!</definedName>
    <definedName name="location7" localSheetId="49">#REF!</definedName>
    <definedName name="location7" localSheetId="47">#REF!</definedName>
    <definedName name="location7" localSheetId="50">#REF!</definedName>
    <definedName name="location7" localSheetId="51">#REF!</definedName>
    <definedName name="location7" localSheetId="52">#REF!</definedName>
    <definedName name="location7" localSheetId="53">#REF!</definedName>
    <definedName name="location7" localSheetId="54">#REF!</definedName>
    <definedName name="location7" localSheetId="55">#REF!</definedName>
    <definedName name="location7" localSheetId="56">#REF!</definedName>
    <definedName name="location7" localSheetId="57">#REF!</definedName>
    <definedName name="location7" localSheetId="58">#REF!</definedName>
    <definedName name="location7" localSheetId="60">#REF!</definedName>
    <definedName name="location7" localSheetId="61">#REF!</definedName>
    <definedName name="location7" localSheetId="59">#REF!</definedName>
    <definedName name="location7" localSheetId="63">#REF!</definedName>
    <definedName name="location7" localSheetId="64">#REF!</definedName>
    <definedName name="location7" localSheetId="62">#REF!</definedName>
    <definedName name="location7" localSheetId="72">#REF!</definedName>
    <definedName name="location7" localSheetId="69">#REF!</definedName>
    <definedName name="location7" localSheetId="70">#REF!</definedName>
    <definedName name="location7" localSheetId="71">#REF!</definedName>
    <definedName name="location7">#REF!</definedName>
    <definedName name="location8" localSheetId="19">#REF!</definedName>
    <definedName name="location8" localSheetId="20">#REF!</definedName>
    <definedName name="location8" localSheetId="21">#REF!</definedName>
    <definedName name="location8" localSheetId="22">#REF!</definedName>
    <definedName name="location8" localSheetId="23">#REF!</definedName>
    <definedName name="location8" localSheetId="24">#REF!</definedName>
    <definedName name="location8" localSheetId="25">#REF!</definedName>
    <definedName name="location8" localSheetId="26">#REF!</definedName>
    <definedName name="location8" localSheetId="27">#REF!</definedName>
    <definedName name="location8" localSheetId="28">#REF!</definedName>
    <definedName name="location8" localSheetId="29">#REF!</definedName>
    <definedName name="location8" localSheetId="30">#REF!</definedName>
    <definedName name="location8" localSheetId="31">#REF!</definedName>
    <definedName name="location8" localSheetId="32">#REF!</definedName>
    <definedName name="location8" localSheetId="33">#REF!</definedName>
    <definedName name="location8" localSheetId="35">#REF!</definedName>
    <definedName name="location8" localSheetId="36">#REF!</definedName>
    <definedName name="location8" localSheetId="37">#REF!</definedName>
    <definedName name="location8" localSheetId="65">#REF!</definedName>
    <definedName name="location8" localSheetId="66">#REF!</definedName>
    <definedName name="location8" localSheetId="67">#REF!</definedName>
    <definedName name="location8" localSheetId="38">#REF!</definedName>
    <definedName name="location8" localSheetId="39">#REF!</definedName>
    <definedName name="location8" localSheetId="40">#REF!</definedName>
    <definedName name="location8" localSheetId="41">#REF!</definedName>
    <definedName name="location8" localSheetId="42">#REF!</definedName>
    <definedName name="location8" localSheetId="43">#REF!</definedName>
    <definedName name="location8" localSheetId="44">#REF!</definedName>
    <definedName name="location8" localSheetId="45">#REF!</definedName>
    <definedName name="location8" localSheetId="46">#REF!</definedName>
    <definedName name="location8" localSheetId="48">#REF!</definedName>
    <definedName name="location8" localSheetId="49">#REF!</definedName>
    <definedName name="location8" localSheetId="47">#REF!</definedName>
    <definedName name="location8" localSheetId="50">#REF!</definedName>
    <definedName name="location8" localSheetId="51">#REF!</definedName>
    <definedName name="location8" localSheetId="52">#REF!</definedName>
    <definedName name="location8" localSheetId="53">#REF!</definedName>
    <definedName name="location8" localSheetId="54">#REF!</definedName>
    <definedName name="location8" localSheetId="55">#REF!</definedName>
    <definedName name="location8" localSheetId="56">#REF!</definedName>
    <definedName name="location8" localSheetId="57">#REF!</definedName>
    <definedName name="location8" localSheetId="58">#REF!</definedName>
    <definedName name="location8" localSheetId="60">#REF!</definedName>
    <definedName name="location8" localSheetId="61">#REF!</definedName>
    <definedName name="location8" localSheetId="59">#REF!</definedName>
    <definedName name="location8" localSheetId="63">#REF!</definedName>
    <definedName name="location8" localSheetId="64">#REF!</definedName>
    <definedName name="location8" localSheetId="62">#REF!</definedName>
    <definedName name="location8" localSheetId="72">#REF!</definedName>
    <definedName name="location8" localSheetId="69">#REF!</definedName>
    <definedName name="location8" localSheetId="70">#REF!</definedName>
    <definedName name="location8" localSheetId="71">#REF!</definedName>
    <definedName name="location8">#REF!</definedName>
    <definedName name="location9" localSheetId="19">#REF!</definedName>
    <definedName name="location9" localSheetId="20">#REF!</definedName>
    <definedName name="location9" localSheetId="21">#REF!</definedName>
    <definedName name="location9" localSheetId="22">#REF!</definedName>
    <definedName name="location9" localSheetId="23">#REF!</definedName>
    <definedName name="location9" localSheetId="24">#REF!</definedName>
    <definedName name="location9" localSheetId="25">#REF!</definedName>
    <definedName name="location9" localSheetId="26">#REF!</definedName>
    <definedName name="location9" localSheetId="27">#REF!</definedName>
    <definedName name="location9" localSheetId="28">#REF!</definedName>
    <definedName name="location9" localSheetId="29">#REF!</definedName>
    <definedName name="location9" localSheetId="30">#REF!</definedName>
    <definedName name="location9" localSheetId="31">#REF!</definedName>
    <definedName name="location9" localSheetId="32">#REF!</definedName>
    <definedName name="location9" localSheetId="33">#REF!</definedName>
    <definedName name="location9" localSheetId="35">#REF!</definedName>
    <definedName name="location9" localSheetId="36">#REF!</definedName>
    <definedName name="location9" localSheetId="37">#REF!</definedName>
    <definedName name="location9" localSheetId="65">#REF!</definedName>
    <definedName name="location9" localSheetId="66">#REF!</definedName>
    <definedName name="location9" localSheetId="67">#REF!</definedName>
    <definedName name="location9" localSheetId="38">#REF!</definedName>
    <definedName name="location9" localSheetId="39">#REF!</definedName>
    <definedName name="location9" localSheetId="40">#REF!</definedName>
    <definedName name="location9" localSheetId="41">#REF!</definedName>
    <definedName name="location9" localSheetId="42">#REF!</definedName>
    <definedName name="location9" localSheetId="43">#REF!</definedName>
    <definedName name="location9" localSheetId="44">#REF!</definedName>
    <definedName name="location9" localSheetId="45">#REF!</definedName>
    <definedName name="location9" localSheetId="46">#REF!</definedName>
    <definedName name="location9" localSheetId="48">#REF!</definedName>
    <definedName name="location9" localSheetId="49">#REF!</definedName>
    <definedName name="location9" localSheetId="47">#REF!</definedName>
    <definedName name="location9" localSheetId="50">#REF!</definedName>
    <definedName name="location9" localSheetId="51">#REF!</definedName>
    <definedName name="location9" localSheetId="52">#REF!</definedName>
    <definedName name="location9" localSheetId="53">#REF!</definedName>
    <definedName name="location9" localSheetId="54">#REF!</definedName>
    <definedName name="location9" localSheetId="55">#REF!</definedName>
    <definedName name="location9" localSheetId="56">#REF!</definedName>
    <definedName name="location9" localSheetId="57">#REF!</definedName>
    <definedName name="location9" localSheetId="58">#REF!</definedName>
    <definedName name="location9" localSheetId="60">#REF!</definedName>
    <definedName name="location9" localSheetId="61">#REF!</definedName>
    <definedName name="location9" localSheetId="59">#REF!</definedName>
    <definedName name="location9" localSheetId="63">#REF!</definedName>
    <definedName name="location9" localSheetId="64">#REF!</definedName>
    <definedName name="location9" localSheetId="62">#REF!</definedName>
    <definedName name="location9" localSheetId="72">#REF!</definedName>
    <definedName name="location9" localSheetId="69">#REF!</definedName>
    <definedName name="location9" localSheetId="70">#REF!</definedName>
    <definedName name="location9" localSheetId="71">#REF!</definedName>
    <definedName name="location9">#REF!</definedName>
    <definedName name="locationa6" localSheetId="72">#REF!</definedName>
    <definedName name="locationa6" localSheetId="69">#REF!</definedName>
    <definedName name="locationa6" localSheetId="70">#REF!</definedName>
    <definedName name="locationa6" localSheetId="71">#REF!</definedName>
    <definedName name="locationa6">#REF!</definedName>
    <definedName name="locations" localSheetId="72">#REF!</definedName>
    <definedName name="locations" localSheetId="69">#REF!</definedName>
    <definedName name="locations" localSheetId="70">#REF!</definedName>
    <definedName name="locations" localSheetId="71">#REF!</definedName>
    <definedName name="locations">#REF!</definedName>
    <definedName name="Logo2">INDEX([8]Logos!$D$7:$D$90,MATCH([8]Logos!$J$11,[8]Logos!$C$7:$C$90,0))</definedName>
    <definedName name="Logo3">INDEX([8]Logos!$D$7:$D$90,MATCH([8]Logos!$J$12,[8]Logos!$C$7:$C$90,0))</definedName>
    <definedName name="LogoOne">INDEX([8]Logos!$D$7:$D$90,MATCH([8]Logos!$J$10,[8]Logos!$C$7:$C$90,0))</definedName>
    <definedName name="m_1" localSheetId="7">'[3]Request for Information'!#REF!</definedName>
    <definedName name="m_1" localSheetId="19">#REF!</definedName>
    <definedName name="m_1" localSheetId="20">#REF!</definedName>
    <definedName name="m_1" localSheetId="21">#REF!</definedName>
    <definedName name="m_1" localSheetId="22">#REF!</definedName>
    <definedName name="m_1" localSheetId="23">#REF!</definedName>
    <definedName name="m_1" localSheetId="24">#REF!</definedName>
    <definedName name="m_1" localSheetId="25">#REF!</definedName>
    <definedName name="m_1" localSheetId="26">#REF!</definedName>
    <definedName name="m_1" localSheetId="27">#REF!</definedName>
    <definedName name="m_1" localSheetId="28">#REF!</definedName>
    <definedName name="m_1" localSheetId="29">#REF!</definedName>
    <definedName name="m_1" localSheetId="30">#REF!</definedName>
    <definedName name="m_1" localSheetId="31">#REF!</definedName>
    <definedName name="m_1" localSheetId="32">#REF!</definedName>
    <definedName name="m_1" localSheetId="33">#REF!</definedName>
    <definedName name="m_1" localSheetId="35">#REF!</definedName>
    <definedName name="m_1" localSheetId="36">#REF!</definedName>
    <definedName name="m_1" localSheetId="37">#REF!</definedName>
    <definedName name="m_1" localSheetId="65">#REF!</definedName>
    <definedName name="m_1" localSheetId="66">#REF!</definedName>
    <definedName name="m_1" localSheetId="67">#REF!</definedName>
    <definedName name="m_1" localSheetId="38">#REF!</definedName>
    <definedName name="m_1" localSheetId="39">#REF!</definedName>
    <definedName name="m_1" localSheetId="40">#REF!</definedName>
    <definedName name="m_1" localSheetId="41">#REF!</definedName>
    <definedName name="m_1" localSheetId="42">#REF!</definedName>
    <definedName name="m_1" localSheetId="43">#REF!</definedName>
    <definedName name="m_1" localSheetId="44">#REF!</definedName>
    <definedName name="m_1" localSheetId="45">#REF!</definedName>
    <definedName name="m_1" localSheetId="46">#REF!</definedName>
    <definedName name="m_1" localSheetId="48">#REF!</definedName>
    <definedName name="m_1" localSheetId="49">#REF!</definedName>
    <definedName name="m_1" localSheetId="47">#REF!</definedName>
    <definedName name="m_1" localSheetId="50">#REF!</definedName>
    <definedName name="m_1" localSheetId="51">#REF!</definedName>
    <definedName name="m_1" localSheetId="52">#REF!</definedName>
    <definedName name="m_1" localSheetId="53">#REF!</definedName>
    <definedName name="m_1" localSheetId="54">#REF!</definedName>
    <definedName name="m_1" localSheetId="55">#REF!</definedName>
    <definedName name="m_1" localSheetId="56">#REF!</definedName>
    <definedName name="m_1" localSheetId="57">#REF!</definedName>
    <definedName name="m_1" localSheetId="58">#REF!</definedName>
    <definedName name="m_1" localSheetId="60">#REF!</definedName>
    <definedName name="m_1" localSheetId="61">#REF!</definedName>
    <definedName name="m_1" localSheetId="59">#REF!</definedName>
    <definedName name="m_1" localSheetId="63">#REF!</definedName>
    <definedName name="m_1" localSheetId="64">#REF!</definedName>
    <definedName name="m_1" localSheetId="62">#REF!</definedName>
    <definedName name="m_1" localSheetId="15">#REF!</definedName>
    <definedName name="m_1" localSheetId="16">#REF!</definedName>
    <definedName name="m_1" localSheetId="17">#REF!</definedName>
    <definedName name="m_1" localSheetId="1">#REF!</definedName>
    <definedName name="m_1" localSheetId="72">#REF!</definedName>
    <definedName name="m_1" localSheetId="69">#REF!</definedName>
    <definedName name="m_1" localSheetId="70">#REF!</definedName>
    <definedName name="m_1" localSheetId="71">#REF!</definedName>
    <definedName name="m_1" localSheetId="3">#REF!</definedName>
    <definedName name="m_1" localSheetId="0">#REF!</definedName>
    <definedName name="m_1">#REF!</definedName>
    <definedName name="m_1h2" localSheetId="7">'[3]Request for Information'!#REF!</definedName>
    <definedName name="m_1h2" localSheetId="19">#REF!</definedName>
    <definedName name="m_1h2" localSheetId="20">#REF!</definedName>
    <definedName name="m_1h2" localSheetId="21">#REF!</definedName>
    <definedName name="m_1h2" localSheetId="22">#REF!</definedName>
    <definedName name="m_1h2" localSheetId="23">#REF!</definedName>
    <definedName name="m_1h2" localSheetId="24">#REF!</definedName>
    <definedName name="m_1h2" localSheetId="25">#REF!</definedName>
    <definedName name="m_1h2" localSheetId="26">#REF!</definedName>
    <definedName name="m_1h2" localSheetId="27">#REF!</definedName>
    <definedName name="m_1h2" localSheetId="28">#REF!</definedName>
    <definedName name="m_1h2" localSheetId="29">#REF!</definedName>
    <definedName name="m_1h2" localSheetId="30">#REF!</definedName>
    <definedName name="m_1h2" localSheetId="31">#REF!</definedName>
    <definedName name="m_1h2" localSheetId="32">#REF!</definedName>
    <definedName name="m_1h2" localSheetId="33">#REF!</definedName>
    <definedName name="m_1h2" localSheetId="35">#REF!</definedName>
    <definedName name="m_1h2" localSheetId="36">#REF!</definedName>
    <definedName name="m_1h2" localSheetId="37">#REF!</definedName>
    <definedName name="m_1h2" localSheetId="65">#REF!</definedName>
    <definedName name="m_1h2" localSheetId="66">#REF!</definedName>
    <definedName name="m_1h2" localSheetId="67">#REF!</definedName>
    <definedName name="m_1h2" localSheetId="38">#REF!</definedName>
    <definedName name="m_1h2" localSheetId="39">#REF!</definedName>
    <definedName name="m_1h2" localSheetId="40">#REF!</definedName>
    <definedName name="m_1h2" localSheetId="41">#REF!</definedName>
    <definedName name="m_1h2" localSheetId="42">#REF!</definedName>
    <definedName name="m_1h2" localSheetId="43">#REF!</definedName>
    <definedName name="m_1h2" localSheetId="44">#REF!</definedName>
    <definedName name="m_1h2" localSheetId="45">#REF!</definedName>
    <definedName name="m_1h2" localSheetId="46">#REF!</definedName>
    <definedName name="m_1h2" localSheetId="48">#REF!</definedName>
    <definedName name="m_1h2" localSheetId="49">#REF!</definedName>
    <definedName name="m_1h2" localSheetId="47">#REF!</definedName>
    <definedName name="m_1h2" localSheetId="50">#REF!</definedName>
    <definedName name="m_1h2" localSheetId="51">#REF!</definedName>
    <definedName name="m_1h2" localSheetId="52">#REF!</definedName>
    <definedName name="m_1h2" localSheetId="53">#REF!</definedName>
    <definedName name="m_1h2" localSheetId="54">#REF!</definedName>
    <definedName name="m_1h2" localSheetId="55">#REF!</definedName>
    <definedName name="m_1h2" localSheetId="56">#REF!</definedName>
    <definedName name="m_1h2" localSheetId="57">#REF!</definedName>
    <definedName name="m_1h2" localSheetId="58">#REF!</definedName>
    <definedName name="m_1h2" localSheetId="60">#REF!</definedName>
    <definedName name="m_1h2" localSheetId="61">#REF!</definedName>
    <definedName name="m_1h2" localSheetId="59">#REF!</definedName>
    <definedName name="m_1h2" localSheetId="63">#REF!</definedName>
    <definedName name="m_1h2" localSheetId="64">#REF!</definedName>
    <definedName name="m_1h2" localSheetId="62">#REF!</definedName>
    <definedName name="m_1h2" localSheetId="15">#REF!</definedName>
    <definedName name="m_1h2" localSheetId="16">#REF!</definedName>
    <definedName name="m_1h2" localSheetId="17">#REF!</definedName>
    <definedName name="m_1h2" localSheetId="1">#REF!</definedName>
    <definedName name="m_1h2" localSheetId="72">#REF!</definedName>
    <definedName name="m_1h2" localSheetId="69">#REF!</definedName>
    <definedName name="m_1h2" localSheetId="70">#REF!</definedName>
    <definedName name="m_1h2" localSheetId="71">#REF!</definedName>
    <definedName name="m_1h2" localSheetId="3">#REF!</definedName>
    <definedName name="m_1h2" localSheetId="0">#REF!</definedName>
    <definedName name="m_1h2">#REF!</definedName>
    <definedName name="m_1h3" localSheetId="7">'[3]Request for Information'!#REF!</definedName>
    <definedName name="m_1h3" localSheetId="19">#REF!</definedName>
    <definedName name="m_1h3" localSheetId="20">#REF!</definedName>
    <definedName name="m_1h3" localSheetId="21">#REF!</definedName>
    <definedName name="m_1h3" localSheetId="22">#REF!</definedName>
    <definedName name="m_1h3" localSheetId="23">#REF!</definedName>
    <definedName name="m_1h3" localSheetId="24">#REF!</definedName>
    <definedName name="m_1h3" localSheetId="25">#REF!</definedName>
    <definedName name="m_1h3" localSheetId="26">#REF!</definedName>
    <definedName name="m_1h3" localSheetId="27">#REF!</definedName>
    <definedName name="m_1h3" localSheetId="28">#REF!</definedName>
    <definedName name="m_1h3" localSheetId="29">#REF!</definedName>
    <definedName name="m_1h3" localSheetId="30">#REF!</definedName>
    <definedName name="m_1h3" localSheetId="31">#REF!</definedName>
    <definedName name="m_1h3" localSheetId="32">#REF!</definedName>
    <definedName name="m_1h3" localSheetId="33">#REF!</definedName>
    <definedName name="m_1h3" localSheetId="35">#REF!</definedName>
    <definedName name="m_1h3" localSheetId="36">#REF!</definedName>
    <definedName name="m_1h3" localSheetId="37">#REF!</definedName>
    <definedName name="m_1h3" localSheetId="65">#REF!</definedName>
    <definedName name="m_1h3" localSheetId="66">#REF!</definedName>
    <definedName name="m_1h3" localSheetId="67">#REF!</definedName>
    <definedName name="m_1h3" localSheetId="38">#REF!</definedName>
    <definedName name="m_1h3" localSheetId="39">#REF!</definedName>
    <definedName name="m_1h3" localSheetId="40">#REF!</definedName>
    <definedName name="m_1h3" localSheetId="41">#REF!</definedName>
    <definedName name="m_1h3" localSheetId="42">#REF!</definedName>
    <definedName name="m_1h3" localSheetId="43">#REF!</definedName>
    <definedName name="m_1h3" localSheetId="44">#REF!</definedName>
    <definedName name="m_1h3" localSheetId="45">#REF!</definedName>
    <definedName name="m_1h3" localSheetId="46">#REF!</definedName>
    <definedName name="m_1h3" localSheetId="48">#REF!</definedName>
    <definedName name="m_1h3" localSheetId="49">#REF!</definedName>
    <definedName name="m_1h3" localSheetId="47">#REF!</definedName>
    <definedName name="m_1h3" localSheetId="50">#REF!</definedName>
    <definedName name="m_1h3" localSheetId="51">#REF!</definedName>
    <definedName name="m_1h3" localSheetId="52">#REF!</definedName>
    <definedName name="m_1h3" localSheetId="53">#REF!</definedName>
    <definedName name="m_1h3" localSheetId="54">#REF!</definedName>
    <definedName name="m_1h3" localSheetId="55">#REF!</definedName>
    <definedName name="m_1h3" localSheetId="56">#REF!</definedName>
    <definedName name="m_1h3" localSheetId="57">#REF!</definedName>
    <definedName name="m_1h3" localSheetId="58">#REF!</definedName>
    <definedName name="m_1h3" localSheetId="60">#REF!</definedName>
    <definedName name="m_1h3" localSheetId="61">#REF!</definedName>
    <definedName name="m_1h3" localSheetId="59">#REF!</definedName>
    <definedName name="m_1h3" localSheetId="63">#REF!</definedName>
    <definedName name="m_1h3" localSheetId="64">#REF!</definedName>
    <definedName name="m_1h3" localSheetId="62">#REF!</definedName>
    <definedName name="m_1h3" localSheetId="1">#REF!</definedName>
    <definedName name="m_1h3" localSheetId="72">#REF!</definedName>
    <definedName name="m_1h3" localSheetId="69">#REF!</definedName>
    <definedName name="m_1h3" localSheetId="70">#REF!</definedName>
    <definedName name="m_1h3" localSheetId="71">#REF!</definedName>
    <definedName name="m_1h3" localSheetId="3">#REF!</definedName>
    <definedName name="m_1h3" localSheetId="0">#REF!</definedName>
    <definedName name="m_1h3">#REF!</definedName>
    <definedName name="m_1h4" localSheetId="7">'[3]Request for Information'!#REF!</definedName>
    <definedName name="m_1h4" localSheetId="19">#REF!</definedName>
    <definedName name="m_1h4" localSheetId="20">#REF!</definedName>
    <definedName name="m_1h4" localSheetId="21">#REF!</definedName>
    <definedName name="m_1h4" localSheetId="22">#REF!</definedName>
    <definedName name="m_1h4" localSheetId="23">#REF!</definedName>
    <definedName name="m_1h4" localSheetId="24">#REF!</definedName>
    <definedName name="m_1h4" localSheetId="25">#REF!</definedName>
    <definedName name="m_1h4" localSheetId="26">#REF!</definedName>
    <definedName name="m_1h4" localSheetId="27">#REF!</definedName>
    <definedName name="m_1h4" localSheetId="28">#REF!</definedName>
    <definedName name="m_1h4" localSheetId="29">#REF!</definedName>
    <definedName name="m_1h4" localSheetId="30">#REF!</definedName>
    <definedName name="m_1h4" localSheetId="31">#REF!</definedName>
    <definedName name="m_1h4" localSheetId="32">#REF!</definedName>
    <definedName name="m_1h4" localSheetId="33">#REF!</definedName>
    <definedName name="m_1h4" localSheetId="35">#REF!</definedName>
    <definedName name="m_1h4" localSheetId="36">#REF!</definedName>
    <definedName name="m_1h4" localSheetId="37">#REF!</definedName>
    <definedName name="m_1h4" localSheetId="65">#REF!</definedName>
    <definedName name="m_1h4" localSheetId="66">#REF!</definedName>
    <definedName name="m_1h4" localSheetId="67">#REF!</definedName>
    <definedName name="m_1h4" localSheetId="38">#REF!</definedName>
    <definedName name="m_1h4" localSheetId="39">#REF!</definedName>
    <definedName name="m_1h4" localSheetId="40">#REF!</definedName>
    <definedName name="m_1h4" localSheetId="41">#REF!</definedName>
    <definedName name="m_1h4" localSheetId="42">#REF!</definedName>
    <definedName name="m_1h4" localSheetId="43">#REF!</definedName>
    <definedName name="m_1h4" localSheetId="44">#REF!</definedName>
    <definedName name="m_1h4" localSheetId="45">#REF!</definedName>
    <definedName name="m_1h4" localSheetId="46">#REF!</definedName>
    <definedName name="m_1h4" localSheetId="48">#REF!</definedName>
    <definedName name="m_1h4" localSheetId="49">#REF!</definedName>
    <definedName name="m_1h4" localSheetId="47">#REF!</definedName>
    <definedName name="m_1h4" localSheetId="50">#REF!</definedName>
    <definedName name="m_1h4" localSheetId="51">#REF!</definedName>
    <definedName name="m_1h4" localSheetId="52">#REF!</definedName>
    <definedName name="m_1h4" localSheetId="53">#REF!</definedName>
    <definedName name="m_1h4" localSheetId="54">#REF!</definedName>
    <definedName name="m_1h4" localSheetId="55">#REF!</definedName>
    <definedName name="m_1h4" localSheetId="56">#REF!</definedName>
    <definedName name="m_1h4" localSheetId="57">#REF!</definedName>
    <definedName name="m_1h4" localSheetId="58">#REF!</definedName>
    <definedName name="m_1h4" localSheetId="60">#REF!</definedName>
    <definedName name="m_1h4" localSheetId="61">#REF!</definedName>
    <definedName name="m_1h4" localSheetId="59">#REF!</definedName>
    <definedName name="m_1h4" localSheetId="63">#REF!</definedName>
    <definedName name="m_1h4" localSheetId="64">#REF!</definedName>
    <definedName name="m_1h4" localSheetId="62">#REF!</definedName>
    <definedName name="m_1h4" localSheetId="1">#REF!</definedName>
    <definedName name="m_1h4" localSheetId="72">#REF!</definedName>
    <definedName name="m_1h4" localSheetId="69">#REF!</definedName>
    <definedName name="m_1h4" localSheetId="70">#REF!</definedName>
    <definedName name="m_1h4" localSheetId="71">#REF!</definedName>
    <definedName name="m_1h4" localSheetId="3">#REF!</definedName>
    <definedName name="m_1h4" localSheetId="0">#REF!</definedName>
    <definedName name="m_1h4">#REF!</definedName>
    <definedName name="m_1h5" localSheetId="7">'[3]Request for Information'!#REF!</definedName>
    <definedName name="m_1h5" localSheetId="19">#REF!</definedName>
    <definedName name="m_1h5" localSheetId="20">#REF!</definedName>
    <definedName name="m_1h5" localSheetId="21">#REF!</definedName>
    <definedName name="m_1h5" localSheetId="22">#REF!</definedName>
    <definedName name="m_1h5" localSheetId="23">#REF!</definedName>
    <definedName name="m_1h5" localSheetId="24">#REF!</definedName>
    <definedName name="m_1h5" localSheetId="25">#REF!</definedName>
    <definedName name="m_1h5" localSheetId="26">#REF!</definedName>
    <definedName name="m_1h5" localSheetId="27">#REF!</definedName>
    <definedName name="m_1h5" localSheetId="28">#REF!</definedName>
    <definedName name="m_1h5" localSheetId="29">#REF!</definedName>
    <definedName name="m_1h5" localSheetId="30">#REF!</definedName>
    <definedName name="m_1h5" localSheetId="31">#REF!</definedName>
    <definedName name="m_1h5" localSheetId="32">#REF!</definedName>
    <definedName name="m_1h5" localSheetId="33">#REF!</definedName>
    <definedName name="m_1h5" localSheetId="35">#REF!</definedName>
    <definedName name="m_1h5" localSheetId="36">#REF!</definedName>
    <definedName name="m_1h5" localSheetId="37">#REF!</definedName>
    <definedName name="m_1h5" localSheetId="65">#REF!</definedName>
    <definedName name="m_1h5" localSheetId="66">#REF!</definedName>
    <definedName name="m_1h5" localSheetId="67">#REF!</definedName>
    <definedName name="m_1h5" localSheetId="38">#REF!</definedName>
    <definedName name="m_1h5" localSheetId="39">#REF!</definedName>
    <definedName name="m_1h5" localSheetId="40">#REF!</definedName>
    <definedName name="m_1h5" localSheetId="41">#REF!</definedName>
    <definedName name="m_1h5" localSheetId="42">#REF!</definedName>
    <definedName name="m_1h5" localSheetId="43">#REF!</definedName>
    <definedName name="m_1h5" localSheetId="44">#REF!</definedName>
    <definedName name="m_1h5" localSheetId="45">#REF!</definedName>
    <definedName name="m_1h5" localSheetId="46">#REF!</definedName>
    <definedName name="m_1h5" localSheetId="48">#REF!</definedName>
    <definedName name="m_1h5" localSheetId="49">#REF!</definedName>
    <definedName name="m_1h5" localSheetId="47">#REF!</definedName>
    <definedName name="m_1h5" localSheetId="50">#REF!</definedName>
    <definedName name="m_1h5" localSheetId="51">#REF!</definedName>
    <definedName name="m_1h5" localSheetId="52">#REF!</definedName>
    <definedName name="m_1h5" localSheetId="53">#REF!</definedName>
    <definedName name="m_1h5" localSheetId="54">#REF!</definedName>
    <definedName name="m_1h5" localSheetId="55">#REF!</definedName>
    <definedName name="m_1h5" localSheetId="56">#REF!</definedName>
    <definedName name="m_1h5" localSheetId="57">#REF!</definedName>
    <definedName name="m_1h5" localSheetId="58">#REF!</definedName>
    <definedName name="m_1h5" localSheetId="60">#REF!</definedName>
    <definedName name="m_1h5" localSheetId="61">#REF!</definedName>
    <definedName name="m_1h5" localSheetId="59">#REF!</definedName>
    <definedName name="m_1h5" localSheetId="63">#REF!</definedName>
    <definedName name="m_1h5" localSheetId="64">#REF!</definedName>
    <definedName name="m_1h5" localSheetId="62">#REF!</definedName>
    <definedName name="m_1h5" localSheetId="1">#REF!</definedName>
    <definedName name="m_1h5" localSheetId="72">#REF!</definedName>
    <definedName name="m_1h5" localSheetId="69">#REF!</definedName>
    <definedName name="m_1h5" localSheetId="70">#REF!</definedName>
    <definedName name="m_1h5" localSheetId="71">#REF!</definedName>
    <definedName name="m_1h5" localSheetId="3">#REF!</definedName>
    <definedName name="m_1h5" localSheetId="0">#REF!</definedName>
    <definedName name="m_1h5">#REF!</definedName>
    <definedName name="m_1q1" localSheetId="7">'[3]Request for Information'!#REF!</definedName>
    <definedName name="m_1q1" localSheetId="19">#REF!</definedName>
    <definedName name="m_1q1" localSheetId="20">#REF!</definedName>
    <definedName name="m_1q1" localSheetId="21">#REF!</definedName>
    <definedName name="m_1q1" localSheetId="22">#REF!</definedName>
    <definedName name="m_1q1" localSheetId="23">#REF!</definedName>
    <definedName name="m_1q1" localSheetId="24">#REF!</definedName>
    <definedName name="m_1q1" localSheetId="25">#REF!</definedName>
    <definedName name="m_1q1" localSheetId="26">#REF!</definedName>
    <definedName name="m_1q1" localSheetId="27">#REF!</definedName>
    <definedName name="m_1q1" localSheetId="28">#REF!</definedName>
    <definedName name="m_1q1" localSheetId="29">#REF!</definedName>
    <definedName name="m_1q1" localSheetId="30">#REF!</definedName>
    <definedName name="m_1q1" localSheetId="31">#REF!</definedName>
    <definedName name="m_1q1" localSheetId="32">#REF!</definedName>
    <definedName name="m_1q1" localSheetId="33">#REF!</definedName>
    <definedName name="m_1q1" localSheetId="35">#REF!</definedName>
    <definedName name="m_1q1" localSheetId="36">#REF!</definedName>
    <definedName name="m_1q1" localSheetId="37">#REF!</definedName>
    <definedName name="m_1q1" localSheetId="65">#REF!</definedName>
    <definedName name="m_1q1" localSheetId="66">#REF!</definedName>
    <definedName name="m_1q1" localSheetId="67">#REF!</definedName>
    <definedName name="m_1q1" localSheetId="38">#REF!</definedName>
    <definedName name="m_1q1" localSheetId="39">#REF!</definedName>
    <definedName name="m_1q1" localSheetId="40">#REF!</definedName>
    <definedName name="m_1q1" localSheetId="41">#REF!</definedName>
    <definedName name="m_1q1" localSheetId="42">#REF!</definedName>
    <definedName name="m_1q1" localSheetId="43">#REF!</definedName>
    <definedName name="m_1q1" localSheetId="44">#REF!</definedName>
    <definedName name="m_1q1" localSheetId="45">#REF!</definedName>
    <definedName name="m_1q1" localSheetId="46">#REF!</definedName>
    <definedName name="m_1q1" localSheetId="48">#REF!</definedName>
    <definedName name="m_1q1" localSheetId="49">#REF!</definedName>
    <definedName name="m_1q1" localSheetId="47">#REF!</definedName>
    <definedName name="m_1q1" localSheetId="50">#REF!</definedName>
    <definedName name="m_1q1" localSheetId="51">#REF!</definedName>
    <definedName name="m_1q1" localSheetId="52">#REF!</definedName>
    <definedName name="m_1q1" localSheetId="53">#REF!</definedName>
    <definedName name="m_1q1" localSheetId="54">#REF!</definedName>
    <definedName name="m_1q1" localSheetId="55">#REF!</definedName>
    <definedName name="m_1q1" localSheetId="56">#REF!</definedName>
    <definedName name="m_1q1" localSheetId="57">#REF!</definedName>
    <definedName name="m_1q1" localSheetId="58">#REF!</definedName>
    <definedName name="m_1q1" localSheetId="60">#REF!</definedName>
    <definedName name="m_1q1" localSheetId="61">#REF!</definedName>
    <definedName name="m_1q1" localSheetId="59">#REF!</definedName>
    <definedName name="m_1q1" localSheetId="63">#REF!</definedName>
    <definedName name="m_1q1" localSheetId="64">#REF!</definedName>
    <definedName name="m_1q1" localSheetId="62">#REF!</definedName>
    <definedName name="m_1q1" localSheetId="1">#REF!</definedName>
    <definedName name="m_1q1" localSheetId="72">#REF!</definedName>
    <definedName name="m_1q1" localSheetId="69">#REF!</definedName>
    <definedName name="m_1q1" localSheetId="70">#REF!</definedName>
    <definedName name="m_1q1" localSheetId="71">#REF!</definedName>
    <definedName name="m_1q1" localSheetId="3">#REF!</definedName>
    <definedName name="m_1q1" localSheetId="0">#REF!</definedName>
    <definedName name="m_1q1">#REF!</definedName>
    <definedName name="m_1q1a1" localSheetId="7">'[3]Request for Information'!#REF!</definedName>
    <definedName name="m_1q1a1" localSheetId="19">#REF!</definedName>
    <definedName name="m_1q1a1" localSheetId="20">#REF!</definedName>
    <definedName name="m_1q1a1" localSheetId="21">#REF!</definedName>
    <definedName name="m_1q1a1" localSheetId="22">#REF!</definedName>
    <definedName name="m_1q1a1" localSheetId="23">#REF!</definedName>
    <definedName name="m_1q1a1" localSheetId="24">#REF!</definedName>
    <definedName name="m_1q1a1" localSheetId="25">#REF!</definedName>
    <definedName name="m_1q1a1" localSheetId="26">#REF!</definedName>
    <definedName name="m_1q1a1" localSheetId="27">#REF!</definedName>
    <definedName name="m_1q1a1" localSheetId="28">#REF!</definedName>
    <definedName name="m_1q1a1" localSheetId="29">#REF!</definedName>
    <definedName name="m_1q1a1" localSheetId="30">#REF!</definedName>
    <definedName name="m_1q1a1" localSheetId="31">#REF!</definedName>
    <definedName name="m_1q1a1" localSheetId="32">#REF!</definedName>
    <definedName name="m_1q1a1" localSheetId="33">#REF!</definedName>
    <definedName name="m_1q1a1" localSheetId="35">#REF!</definedName>
    <definedName name="m_1q1a1" localSheetId="36">#REF!</definedName>
    <definedName name="m_1q1a1" localSheetId="37">#REF!</definedName>
    <definedName name="m_1q1a1" localSheetId="65">#REF!</definedName>
    <definedName name="m_1q1a1" localSheetId="66">#REF!</definedName>
    <definedName name="m_1q1a1" localSheetId="67">#REF!</definedName>
    <definedName name="m_1q1a1" localSheetId="38">#REF!</definedName>
    <definedName name="m_1q1a1" localSheetId="39">#REF!</definedName>
    <definedName name="m_1q1a1" localSheetId="40">#REF!</definedName>
    <definedName name="m_1q1a1" localSheetId="41">#REF!</definedName>
    <definedName name="m_1q1a1" localSheetId="42">#REF!</definedName>
    <definedName name="m_1q1a1" localSheetId="43">#REF!</definedName>
    <definedName name="m_1q1a1" localSheetId="44">#REF!</definedName>
    <definedName name="m_1q1a1" localSheetId="45">#REF!</definedName>
    <definedName name="m_1q1a1" localSheetId="46">#REF!</definedName>
    <definedName name="m_1q1a1" localSheetId="48">#REF!</definedName>
    <definedName name="m_1q1a1" localSheetId="49">#REF!</definedName>
    <definedName name="m_1q1a1" localSheetId="47">#REF!</definedName>
    <definedName name="m_1q1a1" localSheetId="50">#REF!</definedName>
    <definedName name="m_1q1a1" localSheetId="51">#REF!</definedName>
    <definedName name="m_1q1a1" localSheetId="52">#REF!</definedName>
    <definedName name="m_1q1a1" localSheetId="53">#REF!</definedName>
    <definedName name="m_1q1a1" localSheetId="54">#REF!</definedName>
    <definedName name="m_1q1a1" localSheetId="55">#REF!</definedName>
    <definedName name="m_1q1a1" localSheetId="56">#REF!</definedName>
    <definedName name="m_1q1a1" localSheetId="57">#REF!</definedName>
    <definedName name="m_1q1a1" localSheetId="58">#REF!</definedName>
    <definedName name="m_1q1a1" localSheetId="60">#REF!</definedName>
    <definedName name="m_1q1a1" localSheetId="61">#REF!</definedName>
    <definedName name="m_1q1a1" localSheetId="59">#REF!</definedName>
    <definedName name="m_1q1a1" localSheetId="63">#REF!</definedName>
    <definedName name="m_1q1a1" localSheetId="64">#REF!</definedName>
    <definedName name="m_1q1a1" localSheetId="62">#REF!</definedName>
    <definedName name="m_1q1a1" localSheetId="1">#REF!</definedName>
    <definedName name="m_1q1a1" localSheetId="72">#REF!</definedName>
    <definedName name="m_1q1a1" localSheetId="69">#REF!</definedName>
    <definedName name="m_1q1a1" localSheetId="70">#REF!</definedName>
    <definedName name="m_1q1a1" localSheetId="71">#REF!</definedName>
    <definedName name="m_1q1a1" localSheetId="3">#REF!</definedName>
    <definedName name="m_1q1a1" localSheetId="0">#REF!</definedName>
    <definedName name="m_1q1a1">#REF!</definedName>
    <definedName name="m_1q1a2" localSheetId="7">'[3]Request for Information'!#REF!</definedName>
    <definedName name="m_1q1a2" localSheetId="19">#REF!</definedName>
    <definedName name="m_1q1a2" localSheetId="20">#REF!</definedName>
    <definedName name="m_1q1a2" localSheetId="21">#REF!</definedName>
    <definedName name="m_1q1a2" localSheetId="22">#REF!</definedName>
    <definedName name="m_1q1a2" localSheetId="23">#REF!</definedName>
    <definedName name="m_1q1a2" localSheetId="24">#REF!</definedName>
    <definedName name="m_1q1a2" localSheetId="25">#REF!</definedName>
    <definedName name="m_1q1a2" localSheetId="26">#REF!</definedName>
    <definedName name="m_1q1a2" localSheetId="27">#REF!</definedName>
    <definedName name="m_1q1a2" localSheetId="28">#REF!</definedName>
    <definedName name="m_1q1a2" localSheetId="29">#REF!</definedName>
    <definedName name="m_1q1a2" localSheetId="30">#REF!</definedName>
    <definedName name="m_1q1a2" localSheetId="31">#REF!</definedName>
    <definedName name="m_1q1a2" localSheetId="32">#REF!</definedName>
    <definedName name="m_1q1a2" localSheetId="33">#REF!</definedName>
    <definedName name="m_1q1a2" localSheetId="35">#REF!</definedName>
    <definedName name="m_1q1a2" localSheetId="36">#REF!</definedName>
    <definedName name="m_1q1a2" localSheetId="37">#REF!</definedName>
    <definedName name="m_1q1a2" localSheetId="65">#REF!</definedName>
    <definedName name="m_1q1a2" localSheetId="66">#REF!</definedName>
    <definedName name="m_1q1a2" localSheetId="67">#REF!</definedName>
    <definedName name="m_1q1a2" localSheetId="38">#REF!</definedName>
    <definedName name="m_1q1a2" localSheetId="39">#REF!</definedName>
    <definedName name="m_1q1a2" localSheetId="40">#REF!</definedName>
    <definedName name="m_1q1a2" localSheetId="41">#REF!</definedName>
    <definedName name="m_1q1a2" localSheetId="42">#REF!</definedName>
    <definedName name="m_1q1a2" localSheetId="43">#REF!</definedName>
    <definedName name="m_1q1a2" localSheetId="44">#REF!</definedName>
    <definedName name="m_1q1a2" localSheetId="45">#REF!</definedName>
    <definedName name="m_1q1a2" localSheetId="46">#REF!</definedName>
    <definedName name="m_1q1a2" localSheetId="48">#REF!</definedName>
    <definedName name="m_1q1a2" localSheetId="49">#REF!</definedName>
    <definedName name="m_1q1a2" localSheetId="47">#REF!</definedName>
    <definedName name="m_1q1a2" localSheetId="50">#REF!</definedName>
    <definedName name="m_1q1a2" localSheetId="51">#REF!</definedName>
    <definedName name="m_1q1a2" localSheetId="52">#REF!</definedName>
    <definedName name="m_1q1a2" localSheetId="53">#REF!</definedName>
    <definedName name="m_1q1a2" localSheetId="54">#REF!</definedName>
    <definedName name="m_1q1a2" localSheetId="55">#REF!</definedName>
    <definedName name="m_1q1a2" localSheetId="56">#REF!</definedName>
    <definedName name="m_1q1a2" localSheetId="57">#REF!</definedName>
    <definedName name="m_1q1a2" localSheetId="58">#REF!</definedName>
    <definedName name="m_1q1a2" localSheetId="60">#REF!</definedName>
    <definedName name="m_1q1a2" localSheetId="61">#REF!</definedName>
    <definedName name="m_1q1a2" localSheetId="59">#REF!</definedName>
    <definedName name="m_1q1a2" localSheetId="63">#REF!</definedName>
    <definedName name="m_1q1a2" localSheetId="64">#REF!</definedName>
    <definedName name="m_1q1a2" localSheetId="62">#REF!</definedName>
    <definedName name="m_1q1a2" localSheetId="1">#REF!</definedName>
    <definedName name="m_1q1a2" localSheetId="72">#REF!</definedName>
    <definedName name="m_1q1a2" localSheetId="69">#REF!</definedName>
    <definedName name="m_1q1a2" localSheetId="70">#REF!</definedName>
    <definedName name="m_1q1a2" localSheetId="71">#REF!</definedName>
    <definedName name="m_1q1a2" localSheetId="3">#REF!</definedName>
    <definedName name="m_1q1a2" localSheetId="0">#REF!</definedName>
    <definedName name="m_1q1a2">#REF!</definedName>
    <definedName name="m_1q1a3" localSheetId="7">'[3]Request for Information'!#REF!</definedName>
    <definedName name="m_1q1a3" localSheetId="19">#REF!</definedName>
    <definedName name="m_1q1a3" localSheetId="20">#REF!</definedName>
    <definedName name="m_1q1a3" localSheetId="21">#REF!</definedName>
    <definedName name="m_1q1a3" localSheetId="22">#REF!</definedName>
    <definedName name="m_1q1a3" localSheetId="23">#REF!</definedName>
    <definedName name="m_1q1a3" localSheetId="24">#REF!</definedName>
    <definedName name="m_1q1a3" localSheetId="25">#REF!</definedName>
    <definedName name="m_1q1a3" localSheetId="26">#REF!</definedName>
    <definedName name="m_1q1a3" localSheetId="27">#REF!</definedName>
    <definedName name="m_1q1a3" localSheetId="28">#REF!</definedName>
    <definedName name="m_1q1a3" localSheetId="29">#REF!</definedName>
    <definedName name="m_1q1a3" localSheetId="30">#REF!</definedName>
    <definedName name="m_1q1a3" localSheetId="31">#REF!</definedName>
    <definedName name="m_1q1a3" localSheetId="32">#REF!</definedName>
    <definedName name="m_1q1a3" localSheetId="33">#REF!</definedName>
    <definedName name="m_1q1a3" localSheetId="35">#REF!</definedName>
    <definedName name="m_1q1a3" localSheetId="36">#REF!</definedName>
    <definedName name="m_1q1a3" localSheetId="37">#REF!</definedName>
    <definedName name="m_1q1a3" localSheetId="65">#REF!</definedName>
    <definedName name="m_1q1a3" localSheetId="66">#REF!</definedName>
    <definedName name="m_1q1a3" localSheetId="67">#REF!</definedName>
    <definedName name="m_1q1a3" localSheetId="38">#REF!</definedName>
    <definedName name="m_1q1a3" localSheetId="39">#REF!</definedName>
    <definedName name="m_1q1a3" localSheetId="40">#REF!</definedName>
    <definedName name="m_1q1a3" localSheetId="41">#REF!</definedName>
    <definedName name="m_1q1a3" localSheetId="42">#REF!</definedName>
    <definedName name="m_1q1a3" localSheetId="43">#REF!</definedName>
    <definedName name="m_1q1a3" localSheetId="44">#REF!</definedName>
    <definedName name="m_1q1a3" localSheetId="45">#REF!</definedName>
    <definedName name="m_1q1a3" localSheetId="46">#REF!</definedName>
    <definedName name="m_1q1a3" localSheetId="48">#REF!</definedName>
    <definedName name="m_1q1a3" localSheetId="49">#REF!</definedName>
    <definedName name="m_1q1a3" localSheetId="47">#REF!</definedName>
    <definedName name="m_1q1a3" localSheetId="50">#REF!</definedName>
    <definedName name="m_1q1a3" localSheetId="51">#REF!</definedName>
    <definedName name="m_1q1a3" localSheetId="52">#REF!</definedName>
    <definedName name="m_1q1a3" localSheetId="53">#REF!</definedName>
    <definedName name="m_1q1a3" localSheetId="54">#REF!</definedName>
    <definedName name="m_1q1a3" localSheetId="55">#REF!</definedName>
    <definedName name="m_1q1a3" localSheetId="56">#REF!</definedName>
    <definedName name="m_1q1a3" localSheetId="57">#REF!</definedName>
    <definedName name="m_1q1a3" localSheetId="58">#REF!</definedName>
    <definedName name="m_1q1a3" localSheetId="60">#REF!</definedName>
    <definedName name="m_1q1a3" localSheetId="61">#REF!</definedName>
    <definedName name="m_1q1a3" localSheetId="59">#REF!</definedName>
    <definedName name="m_1q1a3" localSheetId="63">#REF!</definedName>
    <definedName name="m_1q1a3" localSheetId="64">#REF!</definedName>
    <definedName name="m_1q1a3" localSheetId="62">#REF!</definedName>
    <definedName name="m_1q1a3" localSheetId="1">#REF!</definedName>
    <definedName name="m_1q1a3" localSheetId="72">#REF!</definedName>
    <definedName name="m_1q1a3" localSheetId="69">#REF!</definedName>
    <definedName name="m_1q1a3" localSheetId="70">#REF!</definedName>
    <definedName name="m_1q1a3" localSheetId="71">#REF!</definedName>
    <definedName name="m_1q1a3" localSheetId="3">#REF!</definedName>
    <definedName name="m_1q1a3" localSheetId="0">#REF!</definedName>
    <definedName name="m_1q1a3">#REF!</definedName>
    <definedName name="m_1q1a4" localSheetId="7">'[3]Request for Information'!#REF!</definedName>
    <definedName name="m_1q1a4" localSheetId="19">#REF!</definedName>
    <definedName name="m_1q1a4" localSheetId="20">#REF!</definedName>
    <definedName name="m_1q1a4" localSheetId="21">#REF!</definedName>
    <definedName name="m_1q1a4" localSheetId="22">#REF!</definedName>
    <definedName name="m_1q1a4" localSheetId="23">#REF!</definedName>
    <definedName name="m_1q1a4" localSheetId="24">#REF!</definedName>
    <definedName name="m_1q1a4" localSheetId="25">#REF!</definedName>
    <definedName name="m_1q1a4" localSheetId="26">#REF!</definedName>
    <definedName name="m_1q1a4" localSheetId="27">#REF!</definedName>
    <definedName name="m_1q1a4" localSheetId="28">#REF!</definedName>
    <definedName name="m_1q1a4" localSheetId="29">#REF!</definedName>
    <definedName name="m_1q1a4" localSheetId="30">#REF!</definedName>
    <definedName name="m_1q1a4" localSheetId="31">#REF!</definedName>
    <definedName name="m_1q1a4" localSheetId="32">#REF!</definedName>
    <definedName name="m_1q1a4" localSheetId="33">#REF!</definedName>
    <definedName name="m_1q1a4" localSheetId="35">#REF!</definedName>
    <definedName name="m_1q1a4" localSheetId="36">#REF!</definedName>
    <definedName name="m_1q1a4" localSheetId="37">#REF!</definedName>
    <definedName name="m_1q1a4" localSheetId="65">#REF!</definedName>
    <definedName name="m_1q1a4" localSheetId="66">#REF!</definedName>
    <definedName name="m_1q1a4" localSheetId="67">#REF!</definedName>
    <definedName name="m_1q1a4" localSheetId="38">#REF!</definedName>
    <definedName name="m_1q1a4" localSheetId="39">#REF!</definedName>
    <definedName name="m_1q1a4" localSheetId="40">#REF!</definedName>
    <definedName name="m_1q1a4" localSheetId="41">#REF!</definedName>
    <definedName name="m_1q1a4" localSheetId="42">#REF!</definedName>
    <definedName name="m_1q1a4" localSheetId="43">#REF!</definedName>
    <definedName name="m_1q1a4" localSheetId="44">#REF!</definedName>
    <definedName name="m_1q1a4" localSheetId="45">#REF!</definedName>
    <definedName name="m_1q1a4" localSheetId="46">#REF!</definedName>
    <definedName name="m_1q1a4" localSheetId="48">#REF!</definedName>
    <definedName name="m_1q1a4" localSheetId="49">#REF!</definedName>
    <definedName name="m_1q1a4" localSheetId="47">#REF!</definedName>
    <definedName name="m_1q1a4" localSheetId="50">#REF!</definedName>
    <definedName name="m_1q1a4" localSheetId="51">#REF!</definedName>
    <definedName name="m_1q1a4" localSheetId="52">#REF!</definedName>
    <definedName name="m_1q1a4" localSheetId="53">#REF!</definedName>
    <definedName name="m_1q1a4" localSheetId="54">#REF!</definedName>
    <definedName name="m_1q1a4" localSheetId="55">#REF!</definedName>
    <definedName name="m_1q1a4" localSheetId="56">#REF!</definedName>
    <definedName name="m_1q1a4" localSheetId="57">#REF!</definedName>
    <definedName name="m_1q1a4" localSheetId="58">#REF!</definedName>
    <definedName name="m_1q1a4" localSheetId="60">#REF!</definedName>
    <definedName name="m_1q1a4" localSheetId="61">#REF!</definedName>
    <definedName name="m_1q1a4" localSheetId="59">#REF!</definedName>
    <definedName name="m_1q1a4" localSheetId="63">#REF!</definedName>
    <definedName name="m_1q1a4" localSheetId="64">#REF!</definedName>
    <definedName name="m_1q1a4" localSheetId="62">#REF!</definedName>
    <definedName name="m_1q1a4" localSheetId="1">#REF!</definedName>
    <definedName name="m_1q1a4" localSheetId="72">#REF!</definedName>
    <definedName name="m_1q1a4" localSheetId="69">#REF!</definedName>
    <definedName name="m_1q1a4" localSheetId="70">#REF!</definedName>
    <definedName name="m_1q1a4" localSheetId="71">#REF!</definedName>
    <definedName name="m_1q1a4" localSheetId="3">#REF!</definedName>
    <definedName name="m_1q1a4" localSheetId="0">#REF!</definedName>
    <definedName name="m_1q1a4">#REF!</definedName>
    <definedName name="m_1q2" localSheetId="7">'[3]Request for Information'!#REF!</definedName>
    <definedName name="m_1q2" localSheetId="19">#REF!</definedName>
    <definedName name="m_1q2" localSheetId="20">#REF!</definedName>
    <definedName name="m_1q2" localSheetId="21">#REF!</definedName>
    <definedName name="m_1q2" localSheetId="22">#REF!</definedName>
    <definedName name="m_1q2" localSheetId="23">#REF!</definedName>
    <definedName name="m_1q2" localSheetId="24">#REF!</definedName>
    <definedName name="m_1q2" localSheetId="25">#REF!</definedName>
    <definedName name="m_1q2" localSheetId="26">#REF!</definedName>
    <definedName name="m_1q2" localSheetId="27">#REF!</definedName>
    <definedName name="m_1q2" localSheetId="28">#REF!</definedName>
    <definedName name="m_1q2" localSheetId="29">#REF!</definedName>
    <definedName name="m_1q2" localSheetId="30">#REF!</definedName>
    <definedName name="m_1q2" localSheetId="31">#REF!</definedName>
    <definedName name="m_1q2" localSheetId="32">#REF!</definedName>
    <definedName name="m_1q2" localSheetId="33">#REF!</definedName>
    <definedName name="m_1q2" localSheetId="35">#REF!</definedName>
    <definedName name="m_1q2" localSheetId="36">#REF!</definedName>
    <definedName name="m_1q2" localSheetId="37">#REF!</definedName>
    <definedName name="m_1q2" localSheetId="65">#REF!</definedName>
    <definedName name="m_1q2" localSheetId="66">#REF!</definedName>
    <definedName name="m_1q2" localSheetId="67">#REF!</definedName>
    <definedName name="m_1q2" localSheetId="38">#REF!</definedName>
    <definedName name="m_1q2" localSheetId="39">#REF!</definedName>
    <definedName name="m_1q2" localSheetId="40">#REF!</definedName>
    <definedName name="m_1q2" localSheetId="41">#REF!</definedName>
    <definedName name="m_1q2" localSheetId="42">#REF!</definedName>
    <definedName name="m_1q2" localSheetId="43">#REF!</definedName>
    <definedName name="m_1q2" localSheetId="44">#REF!</definedName>
    <definedName name="m_1q2" localSheetId="45">#REF!</definedName>
    <definedName name="m_1q2" localSheetId="46">#REF!</definedName>
    <definedName name="m_1q2" localSheetId="48">#REF!</definedName>
    <definedName name="m_1q2" localSheetId="49">#REF!</definedName>
    <definedName name="m_1q2" localSheetId="47">#REF!</definedName>
    <definedName name="m_1q2" localSheetId="50">#REF!</definedName>
    <definedName name="m_1q2" localSheetId="51">#REF!</definedName>
    <definedName name="m_1q2" localSheetId="52">#REF!</definedName>
    <definedName name="m_1q2" localSheetId="53">#REF!</definedName>
    <definedName name="m_1q2" localSheetId="54">#REF!</definedName>
    <definedName name="m_1q2" localSheetId="55">#REF!</definedName>
    <definedName name="m_1q2" localSheetId="56">#REF!</definedName>
    <definedName name="m_1q2" localSheetId="57">#REF!</definedName>
    <definedName name="m_1q2" localSheetId="58">#REF!</definedName>
    <definedName name="m_1q2" localSheetId="60">#REF!</definedName>
    <definedName name="m_1q2" localSheetId="61">#REF!</definedName>
    <definedName name="m_1q2" localSheetId="59">#REF!</definedName>
    <definedName name="m_1q2" localSheetId="63">#REF!</definedName>
    <definedName name="m_1q2" localSheetId="64">#REF!</definedName>
    <definedName name="m_1q2" localSheetId="62">#REF!</definedName>
    <definedName name="m_1q2" localSheetId="1">#REF!</definedName>
    <definedName name="m_1q2" localSheetId="72">#REF!</definedName>
    <definedName name="m_1q2" localSheetId="69">#REF!</definedName>
    <definedName name="m_1q2" localSheetId="70">#REF!</definedName>
    <definedName name="m_1q2" localSheetId="71">#REF!</definedName>
    <definedName name="m_1q2" localSheetId="3">#REF!</definedName>
    <definedName name="m_1q2" localSheetId="0">#REF!</definedName>
    <definedName name="m_1q2">#REF!</definedName>
    <definedName name="m_1q2a1" localSheetId="7">'[3]Request for Information'!#REF!</definedName>
    <definedName name="m_1q2a1" localSheetId="19">#REF!</definedName>
    <definedName name="m_1q2a1" localSheetId="20">#REF!</definedName>
    <definedName name="m_1q2a1" localSheetId="21">#REF!</definedName>
    <definedName name="m_1q2a1" localSheetId="22">#REF!</definedName>
    <definedName name="m_1q2a1" localSheetId="23">#REF!</definedName>
    <definedName name="m_1q2a1" localSheetId="24">#REF!</definedName>
    <definedName name="m_1q2a1" localSheetId="25">#REF!</definedName>
    <definedName name="m_1q2a1" localSheetId="26">#REF!</definedName>
    <definedName name="m_1q2a1" localSheetId="27">#REF!</definedName>
    <definedName name="m_1q2a1" localSheetId="28">#REF!</definedName>
    <definedName name="m_1q2a1" localSheetId="29">#REF!</definedName>
    <definedName name="m_1q2a1" localSheetId="30">#REF!</definedName>
    <definedName name="m_1q2a1" localSheetId="31">#REF!</definedName>
    <definedName name="m_1q2a1" localSheetId="32">#REF!</definedName>
    <definedName name="m_1q2a1" localSheetId="33">#REF!</definedName>
    <definedName name="m_1q2a1" localSheetId="35">#REF!</definedName>
    <definedName name="m_1q2a1" localSheetId="36">#REF!</definedName>
    <definedName name="m_1q2a1" localSheetId="37">#REF!</definedName>
    <definedName name="m_1q2a1" localSheetId="65">#REF!</definedName>
    <definedName name="m_1q2a1" localSheetId="66">#REF!</definedName>
    <definedName name="m_1q2a1" localSheetId="67">#REF!</definedName>
    <definedName name="m_1q2a1" localSheetId="38">#REF!</definedName>
    <definedName name="m_1q2a1" localSheetId="39">#REF!</definedName>
    <definedName name="m_1q2a1" localSheetId="40">#REF!</definedName>
    <definedName name="m_1q2a1" localSheetId="41">#REF!</definedName>
    <definedName name="m_1q2a1" localSheetId="42">#REF!</definedName>
    <definedName name="m_1q2a1" localSheetId="43">#REF!</definedName>
    <definedName name="m_1q2a1" localSheetId="44">#REF!</definedName>
    <definedName name="m_1q2a1" localSheetId="45">#REF!</definedName>
    <definedName name="m_1q2a1" localSheetId="46">#REF!</definedName>
    <definedName name="m_1q2a1" localSheetId="48">#REF!</definedName>
    <definedName name="m_1q2a1" localSheetId="49">#REF!</definedName>
    <definedName name="m_1q2a1" localSheetId="47">#REF!</definedName>
    <definedName name="m_1q2a1" localSheetId="50">#REF!</definedName>
    <definedName name="m_1q2a1" localSheetId="51">#REF!</definedName>
    <definedName name="m_1q2a1" localSheetId="52">#REF!</definedName>
    <definedName name="m_1q2a1" localSheetId="53">#REF!</definedName>
    <definedName name="m_1q2a1" localSheetId="54">#REF!</definedName>
    <definedName name="m_1q2a1" localSheetId="55">#REF!</definedName>
    <definedName name="m_1q2a1" localSheetId="56">#REF!</definedName>
    <definedName name="m_1q2a1" localSheetId="57">#REF!</definedName>
    <definedName name="m_1q2a1" localSheetId="58">#REF!</definedName>
    <definedName name="m_1q2a1" localSheetId="60">#REF!</definedName>
    <definedName name="m_1q2a1" localSheetId="61">#REF!</definedName>
    <definedName name="m_1q2a1" localSheetId="59">#REF!</definedName>
    <definedName name="m_1q2a1" localSheetId="63">#REF!</definedName>
    <definedName name="m_1q2a1" localSheetId="64">#REF!</definedName>
    <definedName name="m_1q2a1" localSheetId="62">#REF!</definedName>
    <definedName name="m_1q2a1" localSheetId="1">#REF!</definedName>
    <definedName name="m_1q2a1" localSheetId="72">#REF!</definedName>
    <definedName name="m_1q2a1" localSheetId="69">#REF!</definedName>
    <definedName name="m_1q2a1" localSheetId="70">#REF!</definedName>
    <definedName name="m_1q2a1" localSheetId="71">#REF!</definedName>
    <definedName name="m_1q2a1" localSheetId="3">#REF!</definedName>
    <definedName name="m_1q2a1" localSheetId="0">#REF!</definedName>
    <definedName name="m_1q2a1">#REF!</definedName>
    <definedName name="m_1q2a2" localSheetId="7">'[3]Request for Information'!#REF!</definedName>
    <definedName name="m_1q2a2" localSheetId="19">#REF!</definedName>
    <definedName name="m_1q2a2" localSheetId="20">#REF!</definedName>
    <definedName name="m_1q2a2" localSheetId="21">#REF!</definedName>
    <definedName name="m_1q2a2" localSheetId="22">#REF!</definedName>
    <definedName name="m_1q2a2" localSheetId="23">#REF!</definedName>
    <definedName name="m_1q2a2" localSheetId="24">#REF!</definedName>
    <definedName name="m_1q2a2" localSheetId="25">#REF!</definedName>
    <definedName name="m_1q2a2" localSheetId="26">#REF!</definedName>
    <definedName name="m_1q2a2" localSheetId="27">#REF!</definedName>
    <definedName name="m_1q2a2" localSheetId="28">#REF!</definedName>
    <definedName name="m_1q2a2" localSheetId="29">#REF!</definedName>
    <definedName name="m_1q2a2" localSheetId="30">#REF!</definedName>
    <definedName name="m_1q2a2" localSheetId="31">#REF!</definedName>
    <definedName name="m_1q2a2" localSheetId="32">#REF!</definedName>
    <definedName name="m_1q2a2" localSheetId="33">#REF!</definedName>
    <definedName name="m_1q2a2" localSheetId="35">#REF!</definedName>
    <definedName name="m_1q2a2" localSheetId="36">#REF!</definedName>
    <definedName name="m_1q2a2" localSheetId="37">#REF!</definedName>
    <definedName name="m_1q2a2" localSheetId="65">#REF!</definedName>
    <definedName name="m_1q2a2" localSheetId="66">#REF!</definedName>
    <definedName name="m_1q2a2" localSheetId="67">#REF!</definedName>
    <definedName name="m_1q2a2" localSheetId="38">#REF!</definedName>
    <definedName name="m_1q2a2" localSheetId="39">#REF!</definedName>
    <definedName name="m_1q2a2" localSheetId="40">#REF!</definedName>
    <definedName name="m_1q2a2" localSheetId="41">#REF!</definedName>
    <definedName name="m_1q2a2" localSheetId="42">#REF!</definedName>
    <definedName name="m_1q2a2" localSheetId="43">#REF!</definedName>
    <definedName name="m_1q2a2" localSheetId="44">#REF!</definedName>
    <definedName name="m_1q2a2" localSheetId="45">#REF!</definedName>
    <definedName name="m_1q2a2" localSheetId="46">#REF!</definedName>
    <definedName name="m_1q2a2" localSheetId="48">#REF!</definedName>
    <definedName name="m_1q2a2" localSheetId="49">#REF!</definedName>
    <definedName name="m_1q2a2" localSheetId="47">#REF!</definedName>
    <definedName name="m_1q2a2" localSheetId="50">#REF!</definedName>
    <definedName name="m_1q2a2" localSheetId="51">#REF!</definedName>
    <definedName name="m_1q2a2" localSheetId="52">#REF!</definedName>
    <definedName name="m_1q2a2" localSheetId="53">#REF!</definedName>
    <definedName name="m_1q2a2" localSheetId="54">#REF!</definedName>
    <definedName name="m_1q2a2" localSheetId="55">#REF!</definedName>
    <definedName name="m_1q2a2" localSheetId="56">#REF!</definedName>
    <definedName name="m_1q2a2" localSheetId="57">#REF!</definedName>
    <definedName name="m_1q2a2" localSheetId="58">#REF!</definedName>
    <definedName name="m_1q2a2" localSheetId="60">#REF!</definedName>
    <definedName name="m_1q2a2" localSheetId="61">#REF!</definedName>
    <definedName name="m_1q2a2" localSheetId="59">#REF!</definedName>
    <definedName name="m_1q2a2" localSheetId="63">#REF!</definedName>
    <definedName name="m_1q2a2" localSheetId="64">#REF!</definedName>
    <definedName name="m_1q2a2" localSheetId="62">#REF!</definedName>
    <definedName name="m_1q2a2" localSheetId="1">#REF!</definedName>
    <definedName name="m_1q2a2" localSheetId="72">#REF!</definedName>
    <definedName name="m_1q2a2" localSheetId="69">#REF!</definedName>
    <definedName name="m_1q2a2" localSheetId="70">#REF!</definedName>
    <definedName name="m_1q2a2" localSheetId="71">#REF!</definedName>
    <definedName name="m_1q2a2" localSheetId="3">#REF!</definedName>
    <definedName name="m_1q2a2" localSheetId="0">#REF!</definedName>
    <definedName name="m_1q2a2">#REF!</definedName>
    <definedName name="m_1q2a3" localSheetId="7">'[3]Request for Information'!#REF!</definedName>
    <definedName name="m_1q2a3" localSheetId="19">#REF!</definedName>
    <definedName name="m_1q2a3" localSheetId="20">#REF!</definedName>
    <definedName name="m_1q2a3" localSheetId="21">#REF!</definedName>
    <definedName name="m_1q2a3" localSheetId="22">#REF!</definedName>
    <definedName name="m_1q2a3" localSheetId="23">#REF!</definedName>
    <definedName name="m_1q2a3" localSheetId="24">#REF!</definedName>
    <definedName name="m_1q2a3" localSheetId="25">#REF!</definedName>
    <definedName name="m_1q2a3" localSheetId="26">#REF!</definedName>
    <definedName name="m_1q2a3" localSheetId="27">#REF!</definedName>
    <definedName name="m_1q2a3" localSheetId="28">#REF!</definedName>
    <definedName name="m_1q2a3" localSheetId="29">#REF!</definedName>
    <definedName name="m_1q2a3" localSheetId="30">#REF!</definedName>
    <definedName name="m_1q2a3" localSheetId="31">#REF!</definedName>
    <definedName name="m_1q2a3" localSheetId="32">#REF!</definedName>
    <definedName name="m_1q2a3" localSheetId="33">#REF!</definedName>
    <definedName name="m_1q2a3" localSheetId="35">#REF!</definedName>
    <definedName name="m_1q2a3" localSheetId="36">#REF!</definedName>
    <definedName name="m_1q2a3" localSheetId="37">#REF!</definedName>
    <definedName name="m_1q2a3" localSheetId="65">#REF!</definedName>
    <definedName name="m_1q2a3" localSheetId="66">#REF!</definedName>
    <definedName name="m_1q2a3" localSheetId="67">#REF!</definedName>
    <definedName name="m_1q2a3" localSheetId="38">#REF!</definedName>
    <definedName name="m_1q2a3" localSheetId="39">#REF!</definedName>
    <definedName name="m_1q2a3" localSheetId="40">#REF!</definedName>
    <definedName name="m_1q2a3" localSheetId="41">#REF!</definedName>
    <definedName name="m_1q2a3" localSheetId="42">#REF!</definedName>
    <definedName name="m_1q2a3" localSheetId="43">#REF!</definedName>
    <definedName name="m_1q2a3" localSheetId="44">#REF!</definedName>
    <definedName name="m_1q2a3" localSheetId="45">#REF!</definedName>
    <definedName name="m_1q2a3" localSheetId="46">#REF!</definedName>
    <definedName name="m_1q2a3" localSheetId="48">#REF!</definedName>
    <definedName name="m_1q2a3" localSheetId="49">#REF!</definedName>
    <definedName name="m_1q2a3" localSheetId="47">#REF!</definedName>
    <definedName name="m_1q2a3" localSheetId="50">#REF!</definedName>
    <definedName name="m_1q2a3" localSheetId="51">#REF!</definedName>
    <definedName name="m_1q2a3" localSheetId="52">#REF!</definedName>
    <definedName name="m_1q2a3" localSheetId="53">#REF!</definedName>
    <definedName name="m_1q2a3" localSheetId="54">#REF!</definedName>
    <definedName name="m_1q2a3" localSheetId="55">#REF!</definedName>
    <definedName name="m_1q2a3" localSheetId="56">#REF!</definedName>
    <definedName name="m_1q2a3" localSheetId="57">#REF!</definedName>
    <definedName name="m_1q2a3" localSheetId="58">#REF!</definedName>
    <definedName name="m_1q2a3" localSheetId="60">#REF!</definedName>
    <definedName name="m_1q2a3" localSheetId="61">#REF!</definedName>
    <definedName name="m_1q2a3" localSheetId="59">#REF!</definedName>
    <definedName name="m_1q2a3" localSheetId="63">#REF!</definedName>
    <definedName name="m_1q2a3" localSheetId="64">#REF!</definedName>
    <definedName name="m_1q2a3" localSheetId="62">#REF!</definedName>
    <definedName name="m_1q2a3" localSheetId="1">#REF!</definedName>
    <definedName name="m_1q2a3" localSheetId="72">#REF!</definedName>
    <definedName name="m_1q2a3" localSheetId="69">#REF!</definedName>
    <definedName name="m_1q2a3" localSheetId="70">#REF!</definedName>
    <definedName name="m_1q2a3" localSheetId="71">#REF!</definedName>
    <definedName name="m_1q2a3" localSheetId="3">#REF!</definedName>
    <definedName name="m_1q2a3" localSheetId="0">#REF!</definedName>
    <definedName name="m_1q2a3">#REF!</definedName>
    <definedName name="m_1q2a4" localSheetId="7">'[3]Request for Information'!#REF!</definedName>
    <definedName name="m_1q2a4" localSheetId="19">#REF!</definedName>
    <definedName name="m_1q2a4" localSheetId="20">#REF!</definedName>
    <definedName name="m_1q2a4" localSheetId="21">#REF!</definedName>
    <definedName name="m_1q2a4" localSheetId="22">#REF!</definedName>
    <definedName name="m_1q2a4" localSheetId="23">#REF!</definedName>
    <definedName name="m_1q2a4" localSheetId="24">#REF!</definedName>
    <definedName name="m_1q2a4" localSheetId="25">#REF!</definedName>
    <definedName name="m_1q2a4" localSheetId="26">#REF!</definedName>
    <definedName name="m_1q2a4" localSheetId="27">#REF!</definedName>
    <definedName name="m_1q2a4" localSheetId="28">#REF!</definedName>
    <definedName name="m_1q2a4" localSheetId="29">#REF!</definedName>
    <definedName name="m_1q2a4" localSheetId="30">#REF!</definedName>
    <definedName name="m_1q2a4" localSheetId="31">#REF!</definedName>
    <definedName name="m_1q2a4" localSheetId="32">#REF!</definedName>
    <definedName name="m_1q2a4" localSheetId="33">#REF!</definedName>
    <definedName name="m_1q2a4" localSheetId="35">#REF!</definedName>
    <definedName name="m_1q2a4" localSheetId="36">#REF!</definedName>
    <definedName name="m_1q2a4" localSheetId="37">#REF!</definedName>
    <definedName name="m_1q2a4" localSheetId="65">#REF!</definedName>
    <definedName name="m_1q2a4" localSheetId="66">#REF!</definedName>
    <definedName name="m_1q2a4" localSheetId="67">#REF!</definedName>
    <definedName name="m_1q2a4" localSheetId="38">#REF!</definedName>
    <definedName name="m_1q2a4" localSheetId="39">#REF!</definedName>
    <definedName name="m_1q2a4" localSheetId="40">#REF!</definedName>
    <definedName name="m_1q2a4" localSheetId="41">#REF!</definedName>
    <definedName name="m_1q2a4" localSheetId="42">#REF!</definedName>
    <definedName name="m_1q2a4" localSheetId="43">#REF!</definedName>
    <definedName name="m_1q2a4" localSheetId="44">#REF!</definedName>
    <definedName name="m_1q2a4" localSheetId="45">#REF!</definedName>
    <definedName name="m_1q2a4" localSheetId="46">#REF!</definedName>
    <definedName name="m_1q2a4" localSheetId="48">#REF!</definedName>
    <definedName name="m_1q2a4" localSheetId="49">#REF!</definedName>
    <definedName name="m_1q2a4" localSheetId="47">#REF!</definedName>
    <definedName name="m_1q2a4" localSheetId="50">#REF!</definedName>
    <definedName name="m_1q2a4" localSheetId="51">#REF!</definedName>
    <definedName name="m_1q2a4" localSheetId="52">#REF!</definedName>
    <definedName name="m_1q2a4" localSheetId="53">#REF!</definedName>
    <definedName name="m_1q2a4" localSheetId="54">#REF!</definedName>
    <definedName name="m_1q2a4" localSheetId="55">#REF!</definedName>
    <definedName name="m_1q2a4" localSheetId="56">#REF!</definedName>
    <definedName name="m_1q2a4" localSheetId="57">#REF!</definedName>
    <definedName name="m_1q2a4" localSheetId="58">#REF!</definedName>
    <definedName name="m_1q2a4" localSheetId="60">#REF!</definedName>
    <definedName name="m_1q2a4" localSheetId="61">#REF!</definedName>
    <definedName name="m_1q2a4" localSheetId="59">#REF!</definedName>
    <definedName name="m_1q2a4" localSheetId="63">#REF!</definedName>
    <definedName name="m_1q2a4" localSheetId="64">#REF!</definedName>
    <definedName name="m_1q2a4" localSheetId="62">#REF!</definedName>
    <definedName name="m_1q2a4" localSheetId="1">#REF!</definedName>
    <definedName name="m_1q2a4" localSheetId="72">#REF!</definedName>
    <definedName name="m_1q2a4" localSheetId="69">#REF!</definedName>
    <definedName name="m_1q2a4" localSheetId="70">#REF!</definedName>
    <definedName name="m_1q2a4" localSheetId="71">#REF!</definedName>
    <definedName name="m_1q2a4" localSheetId="3">#REF!</definedName>
    <definedName name="m_1q2a4" localSheetId="0">#REF!</definedName>
    <definedName name="m_1q2a4">#REF!</definedName>
    <definedName name="m_1q3" localSheetId="7">'[3]Request for Information'!#REF!</definedName>
    <definedName name="m_1q3" localSheetId="19">#REF!</definedName>
    <definedName name="m_1q3" localSheetId="20">#REF!</definedName>
    <definedName name="m_1q3" localSheetId="21">#REF!</definedName>
    <definedName name="m_1q3" localSheetId="22">#REF!</definedName>
    <definedName name="m_1q3" localSheetId="23">#REF!</definedName>
    <definedName name="m_1q3" localSheetId="24">#REF!</definedName>
    <definedName name="m_1q3" localSheetId="25">#REF!</definedName>
    <definedName name="m_1q3" localSheetId="26">#REF!</definedName>
    <definedName name="m_1q3" localSheetId="27">#REF!</definedName>
    <definedName name="m_1q3" localSheetId="28">#REF!</definedName>
    <definedName name="m_1q3" localSheetId="29">#REF!</definedName>
    <definedName name="m_1q3" localSheetId="30">#REF!</definedName>
    <definedName name="m_1q3" localSheetId="31">#REF!</definedName>
    <definedName name="m_1q3" localSheetId="32">#REF!</definedName>
    <definedName name="m_1q3" localSheetId="33">#REF!</definedName>
    <definedName name="m_1q3" localSheetId="35">#REF!</definedName>
    <definedName name="m_1q3" localSheetId="36">#REF!</definedName>
    <definedName name="m_1q3" localSheetId="37">#REF!</definedName>
    <definedName name="m_1q3" localSheetId="65">#REF!</definedName>
    <definedName name="m_1q3" localSheetId="66">#REF!</definedName>
    <definedName name="m_1q3" localSheetId="67">#REF!</definedName>
    <definedName name="m_1q3" localSheetId="38">#REF!</definedName>
    <definedName name="m_1q3" localSheetId="39">#REF!</definedName>
    <definedName name="m_1q3" localSheetId="40">#REF!</definedName>
    <definedName name="m_1q3" localSheetId="41">#REF!</definedName>
    <definedName name="m_1q3" localSheetId="42">#REF!</definedName>
    <definedName name="m_1q3" localSheetId="43">#REF!</definedName>
    <definedName name="m_1q3" localSheetId="44">#REF!</definedName>
    <definedName name="m_1q3" localSheetId="45">#REF!</definedName>
    <definedName name="m_1q3" localSheetId="46">#REF!</definedName>
    <definedName name="m_1q3" localSheetId="48">#REF!</definedName>
    <definedName name="m_1q3" localSheetId="49">#REF!</definedName>
    <definedName name="m_1q3" localSheetId="47">#REF!</definedName>
    <definedName name="m_1q3" localSheetId="50">#REF!</definedName>
    <definedName name="m_1q3" localSheetId="51">#REF!</definedName>
    <definedName name="m_1q3" localSheetId="52">#REF!</definedName>
    <definedName name="m_1q3" localSheetId="53">#REF!</definedName>
    <definedName name="m_1q3" localSheetId="54">#REF!</definedName>
    <definedName name="m_1q3" localSheetId="55">#REF!</definedName>
    <definedName name="m_1q3" localSheetId="56">#REF!</definedName>
    <definedName name="m_1q3" localSheetId="57">#REF!</definedName>
    <definedName name="m_1q3" localSheetId="58">#REF!</definedName>
    <definedName name="m_1q3" localSheetId="60">#REF!</definedName>
    <definedName name="m_1q3" localSheetId="61">#REF!</definedName>
    <definedName name="m_1q3" localSheetId="59">#REF!</definedName>
    <definedName name="m_1q3" localSheetId="63">#REF!</definedName>
    <definedName name="m_1q3" localSheetId="64">#REF!</definedName>
    <definedName name="m_1q3" localSheetId="62">#REF!</definedName>
    <definedName name="m_1q3" localSheetId="1">#REF!</definedName>
    <definedName name="m_1q3" localSheetId="72">#REF!</definedName>
    <definedName name="m_1q3" localSheetId="69">#REF!</definedName>
    <definedName name="m_1q3" localSheetId="70">#REF!</definedName>
    <definedName name="m_1q3" localSheetId="71">#REF!</definedName>
    <definedName name="m_1q3" localSheetId="3">#REF!</definedName>
    <definedName name="m_1q3" localSheetId="0">#REF!</definedName>
    <definedName name="m_1q3">#REF!</definedName>
    <definedName name="m_1q3a1" localSheetId="7">'[3]Request for Information'!#REF!</definedName>
    <definedName name="m_1q3a1" localSheetId="19">#REF!</definedName>
    <definedName name="m_1q3a1" localSheetId="20">#REF!</definedName>
    <definedName name="m_1q3a1" localSheetId="21">#REF!</definedName>
    <definedName name="m_1q3a1" localSheetId="22">#REF!</definedName>
    <definedName name="m_1q3a1" localSheetId="23">#REF!</definedName>
    <definedName name="m_1q3a1" localSheetId="24">#REF!</definedName>
    <definedName name="m_1q3a1" localSheetId="25">#REF!</definedName>
    <definedName name="m_1q3a1" localSheetId="26">#REF!</definedName>
    <definedName name="m_1q3a1" localSheetId="27">#REF!</definedName>
    <definedName name="m_1q3a1" localSheetId="28">#REF!</definedName>
    <definedName name="m_1q3a1" localSheetId="29">#REF!</definedName>
    <definedName name="m_1q3a1" localSheetId="30">#REF!</definedName>
    <definedName name="m_1q3a1" localSheetId="31">#REF!</definedName>
    <definedName name="m_1q3a1" localSheetId="32">#REF!</definedName>
    <definedName name="m_1q3a1" localSheetId="33">#REF!</definedName>
    <definedName name="m_1q3a1" localSheetId="35">#REF!</definedName>
    <definedName name="m_1q3a1" localSheetId="36">#REF!</definedName>
    <definedName name="m_1q3a1" localSheetId="37">#REF!</definedName>
    <definedName name="m_1q3a1" localSheetId="65">#REF!</definedName>
    <definedName name="m_1q3a1" localSheetId="66">#REF!</definedName>
    <definedName name="m_1q3a1" localSheetId="67">#REF!</definedName>
    <definedName name="m_1q3a1" localSheetId="38">#REF!</definedName>
    <definedName name="m_1q3a1" localSheetId="39">#REF!</definedName>
    <definedName name="m_1q3a1" localSheetId="40">#REF!</definedName>
    <definedName name="m_1q3a1" localSheetId="41">#REF!</definedName>
    <definedName name="m_1q3a1" localSheetId="42">#REF!</definedName>
    <definedName name="m_1q3a1" localSheetId="43">#REF!</definedName>
    <definedName name="m_1q3a1" localSheetId="44">#REF!</definedName>
    <definedName name="m_1q3a1" localSheetId="45">#REF!</definedName>
    <definedName name="m_1q3a1" localSheetId="46">#REF!</definedName>
    <definedName name="m_1q3a1" localSheetId="48">#REF!</definedName>
    <definedName name="m_1q3a1" localSheetId="49">#REF!</definedName>
    <definedName name="m_1q3a1" localSheetId="47">#REF!</definedName>
    <definedName name="m_1q3a1" localSheetId="50">#REF!</definedName>
    <definedName name="m_1q3a1" localSheetId="51">#REF!</definedName>
    <definedName name="m_1q3a1" localSheetId="52">#REF!</definedName>
    <definedName name="m_1q3a1" localSheetId="53">#REF!</definedName>
    <definedName name="m_1q3a1" localSheetId="54">#REF!</definedName>
    <definedName name="m_1q3a1" localSheetId="55">#REF!</definedName>
    <definedName name="m_1q3a1" localSheetId="56">#REF!</definedName>
    <definedName name="m_1q3a1" localSheetId="57">#REF!</definedName>
    <definedName name="m_1q3a1" localSheetId="58">#REF!</definedName>
    <definedName name="m_1q3a1" localSheetId="60">#REF!</definedName>
    <definedName name="m_1q3a1" localSheetId="61">#REF!</definedName>
    <definedName name="m_1q3a1" localSheetId="59">#REF!</definedName>
    <definedName name="m_1q3a1" localSheetId="63">#REF!</definedName>
    <definedName name="m_1q3a1" localSheetId="64">#REF!</definedName>
    <definedName name="m_1q3a1" localSheetId="62">#REF!</definedName>
    <definedName name="m_1q3a1" localSheetId="1">#REF!</definedName>
    <definedName name="m_1q3a1" localSheetId="72">#REF!</definedName>
    <definedName name="m_1q3a1" localSheetId="69">#REF!</definedName>
    <definedName name="m_1q3a1" localSheetId="70">#REF!</definedName>
    <definedName name="m_1q3a1" localSheetId="71">#REF!</definedName>
    <definedName name="m_1q3a1" localSheetId="3">#REF!</definedName>
    <definedName name="m_1q3a1" localSheetId="0">#REF!</definedName>
    <definedName name="m_1q3a1">#REF!</definedName>
    <definedName name="m_1q3a2" localSheetId="7">'[3]Request for Information'!#REF!</definedName>
    <definedName name="m_1q3a2" localSheetId="19">#REF!</definedName>
    <definedName name="m_1q3a2" localSheetId="20">#REF!</definedName>
    <definedName name="m_1q3a2" localSheetId="21">#REF!</definedName>
    <definedName name="m_1q3a2" localSheetId="22">#REF!</definedName>
    <definedName name="m_1q3a2" localSheetId="23">#REF!</definedName>
    <definedName name="m_1q3a2" localSheetId="24">#REF!</definedName>
    <definedName name="m_1q3a2" localSheetId="25">#REF!</definedName>
    <definedName name="m_1q3a2" localSheetId="26">#REF!</definedName>
    <definedName name="m_1q3a2" localSheetId="27">#REF!</definedName>
    <definedName name="m_1q3a2" localSheetId="28">#REF!</definedName>
    <definedName name="m_1q3a2" localSheetId="29">#REF!</definedName>
    <definedName name="m_1q3a2" localSheetId="30">#REF!</definedName>
    <definedName name="m_1q3a2" localSheetId="31">#REF!</definedName>
    <definedName name="m_1q3a2" localSheetId="32">#REF!</definedName>
    <definedName name="m_1q3a2" localSheetId="33">#REF!</definedName>
    <definedName name="m_1q3a2" localSheetId="35">#REF!</definedName>
    <definedName name="m_1q3a2" localSheetId="36">#REF!</definedName>
    <definedName name="m_1q3a2" localSheetId="37">#REF!</definedName>
    <definedName name="m_1q3a2" localSheetId="65">#REF!</definedName>
    <definedName name="m_1q3a2" localSheetId="66">#REF!</definedName>
    <definedName name="m_1q3a2" localSheetId="67">#REF!</definedName>
    <definedName name="m_1q3a2" localSheetId="38">#REF!</definedName>
    <definedName name="m_1q3a2" localSheetId="39">#REF!</definedName>
    <definedName name="m_1q3a2" localSheetId="40">#REF!</definedName>
    <definedName name="m_1q3a2" localSheetId="41">#REF!</definedName>
    <definedName name="m_1q3a2" localSheetId="42">#REF!</definedName>
    <definedName name="m_1q3a2" localSheetId="43">#REF!</definedName>
    <definedName name="m_1q3a2" localSheetId="44">#REF!</definedName>
    <definedName name="m_1q3a2" localSheetId="45">#REF!</definedName>
    <definedName name="m_1q3a2" localSheetId="46">#REF!</definedName>
    <definedName name="m_1q3a2" localSheetId="48">#REF!</definedName>
    <definedName name="m_1q3a2" localSheetId="49">#REF!</definedName>
    <definedName name="m_1q3a2" localSheetId="47">#REF!</definedName>
    <definedName name="m_1q3a2" localSheetId="50">#REF!</definedName>
    <definedName name="m_1q3a2" localSheetId="51">#REF!</definedName>
    <definedName name="m_1q3a2" localSheetId="52">#REF!</definedName>
    <definedName name="m_1q3a2" localSheetId="53">#REF!</definedName>
    <definedName name="m_1q3a2" localSheetId="54">#REF!</definedName>
    <definedName name="m_1q3a2" localSheetId="55">#REF!</definedName>
    <definedName name="m_1q3a2" localSheetId="56">#REF!</definedName>
    <definedName name="m_1q3a2" localSheetId="57">#REF!</definedName>
    <definedName name="m_1q3a2" localSheetId="58">#REF!</definedName>
    <definedName name="m_1q3a2" localSheetId="60">#REF!</definedName>
    <definedName name="m_1q3a2" localSheetId="61">#REF!</definedName>
    <definedName name="m_1q3a2" localSheetId="59">#REF!</definedName>
    <definedName name="m_1q3a2" localSheetId="63">#REF!</definedName>
    <definedName name="m_1q3a2" localSheetId="64">#REF!</definedName>
    <definedName name="m_1q3a2" localSheetId="62">#REF!</definedName>
    <definedName name="m_1q3a2" localSheetId="1">#REF!</definedName>
    <definedName name="m_1q3a2" localSheetId="72">#REF!</definedName>
    <definedName name="m_1q3a2" localSheetId="69">#REF!</definedName>
    <definedName name="m_1q3a2" localSheetId="70">#REF!</definedName>
    <definedName name="m_1q3a2" localSheetId="71">#REF!</definedName>
    <definedName name="m_1q3a2" localSheetId="3">#REF!</definedName>
    <definedName name="m_1q3a2" localSheetId="0">#REF!</definedName>
    <definedName name="m_1q3a2">#REF!</definedName>
    <definedName name="m_1q3a3" localSheetId="7">'[3]Request for Information'!#REF!</definedName>
    <definedName name="m_1q3a3" localSheetId="19">#REF!</definedName>
    <definedName name="m_1q3a3" localSheetId="20">#REF!</definedName>
    <definedName name="m_1q3a3" localSheetId="21">#REF!</definedName>
    <definedName name="m_1q3a3" localSheetId="22">#REF!</definedName>
    <definedName name="m_1q3a3" localSheetId="23">#REF!</definedName>
    <definedName name="m_1q3a3" localSheetId="24">#REF!</definedName>
    <definedName name="m_1q3a3" localSheetId="25">#REF!</definedName>
    <definedName name="m_1q3a3" localSheetId="26">#REF!</definedName>
    <definedName name="m_1q3a3" localSheetId="27">#REF!</definedName>
    <definedName name="m_1q3a3" localSheetId="28">#REF!</definedName>
    <definedName name="m_1q3a3" localSheetId="29">#REF!</definedName>
    <definedName name="m_1q3a3" localSheetId="30">#REF!</definedName>
    <definedName name="m_1q3a3" localSheetId="31">#REF!</definedName>
    <definedName name="m_1q3a3" localSheetId="32">#REF!</definedName>
    <definedName name="m_1q3a3" localSheetId="33">#REF!</definedName>
    <definedName name="m_1q3a3" localSheetId="35">#REF!</definedName>
    <definedName name="m_1q3a3" localSheetId="36">#REF!</definedName>
    <definedName name="m_1q3a3" localSheetId="37">#REF!</definedName>
    <definedName name="m_1q3a3" localSheetId="65">#REF!</definedName>
    <definedName name="m_1q3a3" localSheetId="66">#REF!</definedName>
    <definedName name="m_1q3a3" localSheetId="67">#REF!</definedName>
    <definedName name="m_1q3a3" localSheetId="38">#REF!</definedName>
    <definedName name="m_1q3a3" localSheetId="39">#REF!</definedName>
    <definedName name="m_1q3a3" localSheetId="40">#REF!</definedName>
    <definedName name="m_1q3a3" localSheetId="41">#REF!</definedName>
    <definedName name="m_1q3a3" localSheetId="42">#REF!</definedName>
    <definedName name="m_1q3a3" localSheetId="43">#REF!</definedName>
    <definedName name="m_1q3a3" localSheetId="44">#REF!</definedName>
    <definedName name="m_1q3a3" localSheetId="45">#REF!</definedName>
    <definedName name="m_1q3a3" localSheetId="46">#REF!</definedName>
    <definedName name="m_1q3a3" localSheetId="48">#REF!</definedName>
    <definedName name="m_1q3a3" localSheetId="49">#REF!</definedName>
    <definedName name="m_1q3a3" localSheetId="47">#REF!</definedName>
    <definedName name="m_1q3a3" localSheetId="50">#REF!</definedName>
    <definedName name="m_1q3a3" localSheetId="51">#REF!</definedName>
    <definedName name="m_1q3a3" localSheetId="52">#REF!</definedName>
    <definedName name="m_1q3a3" localSheetId="53">#REF!</definedName>
    <definedName name="m_1q3a3" localSheetId="54">#REF!</definedName>
    <definedName name="m_1q3a3" localSheetId="55">#REF!</definedName>
    <definedName name="m_1q3a3" localSheetId="56">#REF!</definedName>
    <definedName name="m_1q3a3" localSheetId="57">#REF!</definedName>
    <definedName name="m_1q3a3" localSheetId="58">#REF!</definedName>
    <definedName name="m_1q3a3" localSheetId="60">#REF!</definedName>
    <definedName name="m_1q3a3" localSheetId="61">#REF!</definedName>
    <definedName name="m_1q3a3" localSheetId="59">#REF!</definedName>
    <definedName name="m_1q3a3" localSheetId="63">#REF!</definedName>
    <definedName name="m_1q3a3" localSheetId="64">#REF!</definedName>
    <definedName name="m_1q3a3" localSheetId="62">#REF!</definedName>
    <definedName name="m_1q3a3" localSheetId="1">#REF!</definedName>
    <definedName name="m_1q3a3" localSheetId="72">#REF!</definedName>
    <definedName name="m_1q3a3" localSheetId="69">#REF!</definedName>
    <definedName name="m_1q3a3" localSheetId="70">#REF!</definedName>
    <definedName name="m_1q3a3" localSheetId="71">#REF!</definedName>
    <definedName name="m_1q3a3" localSheetId="3">#REF!</definedName>
    <definedName name="m_1q3a3" localSheetId="0">#REF!</definedName>
    <definedName name="m_1q3a3">#REF!</definedName>
    <definedName name="m_1q3a4" localSheetId="7">'[3]Request for Information'!#REF!</definedName>
    <definedName name="m_1q3a4" localSheetId="19">#REF!</definedName>
    <definedName name="m_1q3a4" localSheetId="20">#REF!</definedName>
    <definedName name="m_1q3a4" localSheetId="21">#REF!</definedName>
    <definedName name="m_1q3a4" localSheetId="22">#REF!</definedName>
    <definedName name="m_1q3a4" localSheetId="23">#REF!</definedName>
    <definedName name="m_1q3a4" localSheetId="24">#REF!</definedName>
    <definedName name="m_1q3a4" localSheetId="25">#REF!</definedName>
    <definedName name="m_1q3a4" localSheetId="26">#REF!</definedName>
    <definedName name="m_1q3a4" localSheetId="27">#REF!</definedName>
    <definedName name="m_1q3a4" localSheetId="28">#REF!</definedName>
    <definedName name="m_1q3a4" localSheetId="29">#REF!</definedName>
    <definedName name="m_1q3a4" localSheetId="30">#REF!</definedName>
    <definedName name="m_1q3a4" localSheetId="31">#REF!</definedName>
    <definedName name="m_1q3a4" localSheetId="32">#REF!</definedName>
    <definedName name="m_1q3a4" localSheetId="33">#REF!</definedName>
    <definedName name="m_1q3a4" localSheetId="35">#REF!</definedName>
    <definedName name="m_1q3a4" localSheetId="36">#REF!</definedName>
    <definedName name="m_1q3a4" localSheetId="37">#REF!</definedName>
    <definedName name="m_1q3a4" localSheetId="65">#REF!</definedName>
    <definedName name="m_1q3a4" localSheetId="66">#REF!</definedName>
    <definedName name="m_1q3a4" localSheetId="67">#REF!</definedName>
    <definedName name="m_1q3a4" localSheetId="38">#REF!</definedName>
    <definedName name="m_1q3a4" localSheetId="39">#REF!</definedName>
    <definedName name="m_1q3a4" localSheetId="40">#REF!</definedName>
    <definedName name="m_1q3a4" localSheetId="41">#REF!</definedName>
    <definedName name="m_1q3a4" localSheetId="42">#REF!</definedName>
    <definedName name="m_1q3a4" localSheetId="43">#REF!</definedName>
    <definedName name="m_1q3a4" localSheetId="44">#REF!</definedName>
    <definedName name="m_1q3a4" localSheetId="45">#REF!</definedName>
    <definedName name="m_1q3a4" localSheetId="46">#REF!</definedName>
    <definedName name="m_1q3a4" localSheetId="48">#REF!</definedName>
    <definedName name="m_1q3a4" localSheetId="49">#REF!</definedName>
    <definedName name="m_1q3a4" localSheetId="47">#REF!</definedName>
    <definedName name="m_1q3a4" localSheetId="50">#REF!</definedName>
    <definedName name="m_1q3a4" localSheetId="51">#REF!</definedName>
    <definedName name="m_1q3a4" localSheetId="52">#REF!</definedName>
    <definedName name="m_1q3a4" localSheetId="53">#REF!</definedName>
    <definedName name="m_1q3a4" localSheetId="54">#REF!</definedName>
    <definedName name="m_1q3a4" localSheetId="55">#REF!</definedName>
    <definedName name="m_1q3a4" localSheetId="56">#REF!</definedName>
    <definedName name="m_1q3a4" localSheetId="57">#REF!</definedName>
    <definedName name="m_1q3a4" localSheetId="58">#REF!</definedName>
    <definedName name="m_1q3a4" localSheetId="60">#REF!</definedName>
    <definedName name="m_1q3a4" localSheetId="61">#REF!</definedName>
    <definedName name="m_1q3a4" localSheetId="59">#REF!</definedName>
    <definedName name="m_1q3a4" localSheetId="63">#REF!</definedName>
    <definedName name="m_1q3a4" localSheetId="64">#REF!</definedName>
    <definedName name="m_1q3a4" localSheetId="62">#REF!</definedName>
    <definedName name="m_1q3a4" localSheetId="1">#REF!</definedName>
    <definedName name="m_1q3a4" localSheetId="72">#REF!</definedName>
    <definedName name="m_1q3a4" localSheetId="69">#REF!</definedName>
    <definedName name="m_1q3a4" localSheetId="70">#REF!</definedName>
    <definedName name="m_1q3a4" localSheetId="71">#REF!</definedName>
    <definedName name="m_1q3a4" localSheetId="3">#REF!</definedName>
    <definedName name="m_1q3a4" localSheetId="0">#REF!</definedName>
    <definedName name="m_1q3a4">#REF!</definedName>
    <definedName name="m_1q4" localSheetId="7">'[3]Request for Information'!#REF!</definedName>
    <definedName name="m_1q4" localSheetId="19">#REF!</definedName>
    <definedName name="m_1q4" localSheetId="20">#REF!</definedName>
    <definedName name="m_1q4" localSheetId="21">#REF!</definedName>
    <definedName name="m_1q4" localSheetId="22">#REF!</definedName>
    <definedName name="m_1q4" localSheetId="23">#REF!</definedName>
    <definedName name="m_1q4" localSheetId="24">#REF!</definedName>
    <definedName name="m_1q4" localSheetId="25">#REF!</definedName>
    <definedName name="m_1q4" localSheetId="26">#REF!</definedName>
    <definedName name="m_1q4" localSheetId="27">#REF!</definedName>
    <definedName name="m_1q4" localSheetId="28">#REF!</definedName>
    <definedName name="m_1q4" localSheetId="29">#REF!</definedName>
    <definedName name="m_1q4" localSheetId="30">#REF!</definedName>
    <definedName name="m_1q4" localSheetId="31">#REF!</definedName>
    <definedName name="m_1q4" localSheetId="32">#REF!</definedName>
    <definedName name="m_1q4" localSheetId="33">#REF!</definedName>
    <definedName name="m_1q4" localSheetId="35">#REF!</definedName>
    <definedName name="m_1q4" localSheetId="36">#REF!</definedName>
    <definedName name="m_1q4" localSheetId="37">#REF!</definedName>
    <definedName name="m_1q4" localSheetId="65">#REF!</definedName>
    <definedName name="m_1q4" localSheetId="66">#REF!</definedName>
    <definedName name="m_1q4" localSheetId="67">#REF!</definedName>
    <definedName name="m_1q4" localSheetId="38">#REF!</definedName>
    <definedName name="m_1q4" localSheetId="39">#REF!</definedName>
    <definedName name="m_1q4" localSheetId="40">#REF!</definedName>
    <definedName name="m_1q4" localSheetId="41">#REF!</definedName>
    <definedName name="m_1q4" localSheetId="42">#REF!</definedName>
    <definedName name="m_1q4" localSheetId="43">#REF!</definedName>
    <definedName name="m_1q4" localSheetId="44">#REF!</definedName>
    <definedName name="m_1q4" localSheetId="45">#REF!</definedName>
    <definedName name="m_1q4" localSheetId="46">#REF!</definedName>
    <definedName name="m_1q4" localSheetId="48">#REF!</definedName>
    <definedName name="m_1q4" localSheetId="49">#REF!</definedName>
    <definedName name="m_1q4" localSheetId="47">#REF!</definedName>
    <definedName name="m_1q4" localSheetId="50">#REF!</definedName>
    <definedName name="m_1q4" localSheetId="51">#REF!</definedName>
    <definedName name="m_1q4" localSheetId="52">#REF!</definedName>
    <definedName name="m_1q4" localSheetId="53">#REF!</definedName>
    <definedName name="m_1q4" localSheetId="54">#REF!</definedName>
    <definedName name="m_1q4" localSheetId="55">#REF!</definedName>
    <definedName name="m_1q4" localSheetId="56">#REF!</definedName>
    <definedName name="m_1q4" localSheetId="57">#REF!</definedName>
    <definedName name="m_1q4" localSheetId="58">#REF!</definedName>
    <definedName name="m_1q4" localSheetId="60">#REF!</definedName>
    <definedName name="m_1q4" localSheetId="61">#REF!</definedName>
    <definedName name="m_1q4" localSheetId="59">#REF!</definedName>
    <definedName name="m_1q4" localSheetId="63">#REF!</definedName>
    <definedName name="m_1q4" localSheetId="64">#REF!</definedName>
    <definedName name="m_1q4" localSheetId="62">#REF!</definedName>
    <definedName name="m_1q4" localSheetId="1">#REF!</definedName>
    <definedName name="m_1q4" localSheetId="72">#REF!</definedName>
    <definedName name="m_1q4" localSheetId="69">#REF!</definedName>
    <definedName name="m_1q4" localSheetId="70">#REF!</definedName>
    <definedName name="m_1q4" localSheetId="71">#REF!</definedName>
    <definedName name="m_1q4" localSheetId="3">#REF!</definedName>
    <definedName name="m_1q4" localSheetId="0">#REF!</definedName>
    <definedName name="m_1q4">#REF!</definedName>
    <definedName name="m_1q4a1" localSheetId="7">'[3]Request for Information'!#REF!</definedName>
    <definedName name="m_1q4a1" localSheetId="19">#REF!</definedName>
    <definedName name="m_1q4a1" localSheetId="20">#REF!</definedName>
    <definedName name="m_1q4a1" localSheetId="21">#REF!</definedName>
    <definedName name="m_1q4a1" localSheetId="22">#REF!</definedName>
    <definedName name="m_1q4a1" localSheetId="23">#REF!</definedName>
    <definedName name="m_1q4a1" localSheetId="24">#REF!</definedName>
    <definedName name="m_1q4a1" localSheetId="25">#REF!</definedName>
    <definedName name="m_1q4a1" localSheetId="26">#REF!</definedName>
    <definedName name="m_1q4a1" localSheetId="27">#REF!</definedName>
    <definedName name="m_1q4a1" localSheetId="28">#REF!</definedName>
    <definedName name="m_1q4a1" localSheetId="29">#REF!</definedName>
    <definedName name="m_1q4a1" localSheetId="30">#REF!</definedName>
    <definedName name="m_1q4a1" localSheetId="31">#REF!</definedName>
    <definedName name="m_1q4a1" localSheetId="32">#REF!</definedName>
    <definedName name="m_1q4a1" localSheetId="33">#REF!</definedName>
    <definedName name="m_1q4a1" localSheetId="35">#REF!</definedName>
    <definedName name="m_1q4a1" localSheetId="36">#REF!</definedName>
    <definedName name="m_1q4a1" localSheetId="37">#REF!</definedName>
    <definedName name="m_1q4a1" localSheetId="65">#REF!</definedName>
    <definedName name="m_1q4a1" localSheetId="66">#REF!</definedName>
    <definedName name="m_1q4a1" localSheetId="67">#REF!</definedName>
    <definedName name="m_1q4a1" localSheetId="38">#REF!</definedName>
    <definedName name="m_1q4a1" localSheetId="39">#REF!</definedName>
    <definedName name="m_1q4a1" localSheetId="40">#REF!</definedName>
    <definedName name="m_1q4a1" localSheetId="41">#REF!</definedName>
    <definedName name="m_1q4a1" localSheetId="42">#REF!</definedName>
    <definedName name="m_1q4a1" localSheetId="43">#REF!</definedName>
    <definedName name="m_1q4a1" localSheetId="44">#REF!</definedName>
    <definedName name="m_1q4a1" localSheetId="45">#REF!</definedName>
    <definedName name="m_1q4a1" localSheetId="46">#REF!</definedName>
    <definedName name="m_1q4a1" localSheetId="48">#REF!</definedName>
    <definedName name="m_1q4a1" localSheetId="49">#REF!</definedName>
    <definedName name="m_1q4a1" localSheetId="47">#REF!</definedName>
    <definedName name="m_1q4a1" localSheetId="50">#REF!</definedName>
    <definedName name="m_1q4a1" localSheetId="51">#REF!</definedName>
    <definedName name="m_1q4a1" localSheetId="52">#REF!</definedName>
    <definedName name="m_1q4a1" localSheetId="53">#REF!</definedName>
    <definedName name="m_1q4a1" localSheetId="54">#REF!</definedName>
    <definedName name="m_1q4a1" localSheetId="55">#REF!</definedName>
    <definedName name="m_1q4a1" localSheetId="56">#REF!</definedName>
    <definedName name="m_1q4a1" localSheetId="57">#REF!</definedName>
    <definedName name="m_1q4a1" localSheetId="58">#REF!</definedName>
    <definedName name="m_1q4a1" localSheetId="60">#REF!</definedName>
    <definedName name="m_1q4a1" localSheetId="61">#REF!</definedName>
    <definedName name="m_1q4a1" localSheetId="59">#REF!</definedName>
    <definedName name="m_1q4a1" localSheetId="63">#REF!</definedName>
    <definedName name="m_1q4a1" localSheetId="64">#REF!</definedName>
    <definedName name="m_1q4a1" localSheetId="62">#REF!</definedName>
    <definedName name="m_1q4a1" localSheetId="1">#REF!</definedName>
    <definedName name="m_1q4a1" localSheetId="72">#REF!</definedName>
    <definedName name="m_1q4a1" localSheetId="69">#REF!</definedName>
    <definedName name="m_1q4a1" localSheetId="70">#REF!</definedName>
    <definedName name="m_1q4a1" localSheetId="71">#REF!</definedName>
    <definedName name="m_1q4a1" localSheetId="3">#REF!</definedName>
    <definedName name="m_1q4a1" localSheetId="0">#REF!</definedName>
    <definedName name="m_1q4a1">#REF!</definedName>
    <definedName name="m_1q4a2" localSheetId="7">'[3]Request for Information'!#REF!</definedName>
    <definedName name="m_1q4a2" localSheetId="19">#REF!</definedName>
    <definedName name="m_1q4a2" localSheetId="20">#REF!</definedName>
    <definedName name="m_1q4a2" localSheetId="21">#REF!</definedName>
    <definedName name="m_1q4a2" localSheetId="22">#REF!</definedName>
    <definedName name="m_1q4a2" localSheetId="23">#REF!</definedName>
    <definedName name="m_1q4a2" localSheetId="24">#REF!</definedName>
    <definedName name="m_1q4a2" localSheetId="25">#REF!</definedName>
    <definedName name="m_1q4a2" localSheetId="26">#REF!</definedName>
    <definedName name="m_1q4a2" localSheetId="27">#REF!</definedName>
    <definedName name="m_1q4a2" localSheetId="28">#REF!</definedName>
    <definedName name="m_1q4a2" localSheetId="29">#REF!</definedName>
    <definedName name="m_1q4a2" localSheetId="30">#REF!</definedName>
    <definedName name="m_1q4a2" localSheetId="31">#REF!</definedName>
    <definedName name="m_1q4a2" localSheetId="32">#REF!</definedName>
    <definedName name="m_1q4a2" localSheetId="33">#REF!</definedName>
    <definedName name="m_1q4a2" localSheetId="35">#REF!</definedName>
    <definedName name="m_1q4a2" localSheetId="36">#REF!</definedName>
    <definedName name="m_1q4a2" localSheetId="37">#REF!</definedName>
    <definedName name="m_1q4a2" localSheetId="65">#REF!</definedName>
    <definedName name="m_1q4a2" localSheetId="66">#REF!</definedName>
    <definedName name="m_1q4a2" localSheetId="67">#REF!</definedName>
    <definedName name="m_1q4a2" localSheetId="38">#REF!</definedName>
    <definedName name="m_1q4a2" localSheetId="39">#REF!</definedName>
    <definedName name="m_1q4a2" localSheetId="40">#REF!</definedName>
    <definedName name="m_1q4a2" localSheetId="41">#REF!</definedName>
    <definedName name="m_1q4a2" localSheetId="42">#REF!</definedName>
    <definedName name="m_1q4a2" localSheetId="43">#REF!</definedName>
    <definedName name="m_1q4a2" localSheetId="44">#REF!</definedName>
    <definedName name="m_1q4a2" localSheetId="45">#REF!</definedName>
    <definedName name="m_1q4a2" localSheetId="46">#REF!</definedName>
    <definedName name="m_1q4a2" localSheetId="48">#REF!</definedName>
    <definedName name="m_1q4a2" localSheetId="49">#REF!</definedName>
    <definedName name="m_1q4a2" localSheetId="47">#REF!</definedName>
    <definedName name="m_1q4a2" localSheetId="50">#REF!</definedName>
    <definedName name="m_1q4a2" localSheetId="51">#REF!</definedName>
    <definedName name="m_1q4a2" localSheetId="52">#REF!</definedName>
    <definedName name="m_1q4a2" localSheetId="53">#REF!</definedName>
    <definedName name="m_1q4a2" localSheetId="54">#REF!</definedName>
    <definedName name="m_1q4a2" localSheetId="55">#REF!</definedName>
    <definedName name="m_1q4a2" localSheetId="56">#REF!</definedName>
    <definedName name="m_1q4a2" localSheetId="57">#REF!</definedName>
    <definedName name="m_1q4a2" localSheetId="58">#REF!</definedName>
    <definedName name="m_1q4a2" localSheetId="60">#REF!</definedName>
    <definedName name="m_1q4a2" localSheetId="61">#REF!</definedName>
    <definedName name="m_1q4a2" localSheetId="59">#REF!</definedName>
    <definedName name="m_1q4a2" localSheetId="63">#REF!</definedName>
    <definedName name="m_1q4a2" localSheetId="64">#REF!</definedName>
    <definedName name="m_1q4a2" localSheetId="62">#REF!</definedName>
    <definedName name="m_1q4a2" localSheetId="1">#REF!</definedName>
    <definedName name="m_1q4a2" localSheetId="72">#REF!</definedName>
    <definedName name="m_1q4a2" localSheetId="69">#REF!</definedName>
    <definedName name="m_1q4a2" localSheetId="70">#REF!</definedName>
    <definedName name="m_1q4a2" localSheetId="71">#REF!</definedName>
    <definedName name="m_1q4a2" localSheetId="3">#REF!</definedName>
    <definedName name="m_1q4a2" localSheetId="0">#REF!</definedName>
    <definedName name="m_1q4a2">#REF!</definedName>
    <definedName name="m_1q4a3" localSheetId="7">'[3]Request for Information'!#REF!</definedName>
    <definedName name="m_1q4a3" localSheetId="19">#REF!</definedName>
    <definedName name="m_1q4a3" localSheetId="20">#REF!</definedName>
    <definedName name="m_1q4a3" localSheetId="21">#REF!</definedName>
    <definedName name="m_1q4a3" localSheetId="22">#REF!</definedName>
    <definedName name="m_1q4a3" localSheetId="23">#REF!</definedName>
    <definedName name="m_1q4a3" localSheetId="24">#REF!</definedName>
    <definedName name="m_1q4a3" localSheetId="25">#REF!</definedName>
    <definedName name="m_1q4a3" localSheetId="26">#REF!</definedName>
    <definedName name="m_1q4a3" localSheetId="27">#REF!</definedName>
    <definedName name="m_1q4a3" localSheetId="28">#REF!</definedName>
    <definedName name="m_1q4a3" localSheetId="29">#REF!</definedName>
    <definedName name="m_1q4a3" localSheetId="30">#REF!</definedName>
    <definedName name="m_1q4a3" localSheetId="31">#REF!</definedName>
    <definedName name="m_1q4a3" localSheetId="32">#REF!</definedName>
    <definedName name="m_1q4a3" localSheetId="33">#REF!</definedName>
    <definedName name="m_1q4a3" localSheetId="35">#REF!</definedName>
    <definedName name="m_1q4a3" localSheetId="36">#REF!</definedName>
    <definedName name="m_1q4a3" localSheetId="37">#REF!</definedName>
    <definedName name="m_1q4a3" localSheetId="65">#REF!</definedName>
    <definedName name="m_1q4a3" localSheetId="66">#REF!</definedName>
    <definedName name="m_1q4a3" localSheetId="67">#REF!</definedName>
    <definedName name="m_1q4a3" localSheetId="38">#REF!</definedName>
    <definedName name="m_1q4a3" localSheetId="39">#REF!</definedName>
    <definedName name="m_1q4a3" localSheetId="40">#REF!</definedName>
    <definedName name="m_1q4a3" localSheetId="41">#REF!</definedName>
    <definedName name="m_1q4a3" localSheetId="42">#REF!</definedName>
    <definedName name="m_1q4a3" localSheetId="43">#REF!</definedName>
    <definedName name="m_1q4a3" localSheetId="44">#REF!</definedName>
    <definedName name="m_1q4a3" localSheetId="45">#REF!</definedName>
    <definedName name="m_1q4a3" localSheetId="46">#REF!</definedName>
    <definedName name="m_1q4a3" localSheetId="48">#REF!</definedName>
    <definedName name="m_1q4a3" localSheetId="49">#REF!</definedName>
    <definedName name="m_1q4a3" localSheetId="47">#REF!</definedName>
    <definedName name="m_1q4a3" localSheetId="50">#REF!</definedName>
    <definedName name="m_1q4a3" localSheetId="51">#REF!</definedName>
    <definedName name="m_1q4a3" localSheetId="52">#REF!</definedName>
    <definedName name="m_1q4a3" localSheetId="53">#REF!</definedName>
    <definedName name="m_1q4a3" localSheetId="54">#REF!</definedName>
    <definedName name="m_1q4a3" localSheetId="55">#REF!</definedName>
    <definedName name="m_1q4a3" localSheetId="56">#REF!</definedName>
    <definedName name="m_1q4a3" localSheetId="57">#REF!</definedName>
    <definedName name="m_1q4a3" localSheetId="58">#REF!</definedName>
    <definedName name="m_1q4a3" localSheetId="60">#REF!</definedName>
    <definedName name="m_1q4a3" localSheetId="61">#REF!</definedName>
    <definedName name="m_1q4a3" localSheetId="59">#REF!</definedName>
    <definedName name="m_1q4a3" localSheetId="63">#REF!</definedName>
    <definedName name="m_1q4a3" localSheetId="64">#REF!</definedName>
    <definedName name="m_1q4a3" localSheetId="62">#REF!</definedName>
    <definedName name="m_1q4a3" localSheetId="1">#REF!</definedName>
    <definedName name="m_1q4a3" localSheetId="72">#REF!</definedName>
    <definedName name="m_1q4a3" localSheetId="69">#REF!</definedName>
    <definedName name="m_1q4a3" localSheetId="70">#REF!</definedName>
    <definedName name="m_1q4a3" localSheetId="71">#REF!</definedName>
    <definedName name="m_1q4a3" localSheetId="3">#REF!</definedName>
    <definedName name="m_1q4a3" localSheetId="0">#REF!</definedName>
    <definedName name="m_1q4a3">#REF!</definedName>
    <definedName name="m_1q4a4" localSheetId="7">'[3]Request for Information'!#REF!</definedName>
    <definedName name="m_1q4a4" localSheetId="19">#REF!</definedName>
    <definedName name="m_1q4a4" localSheetId="20">#REF!</definedName>
    <definedName name="m_1q4a4" localSheetId="21">#REF!</definedName>
    <definedName name="m_1q4a4" localSheetId="22">#REF!</definedName>
    <definedName name="m_1q4a4" localSheetId="23">#REF!</definedName>
    <definedName name="m_1q4a4" localSheetId="24">#REF!</definedName>
    <definedName name="m_1q4a4" localSheetId="25">#REF!</definedName>
    <definedName name="m_1q4a4" localSheetId="26">#REF!</definedName>
    <definedName name="m_1q4a4" localSheetId="27">#REF!</definedName>
    <definedName name="m_1q4a4" localSheetId="28">#REF!</definedName>
    <definedName name="m_1q4a4" localSheetId="29">#REF!</definedName>
    <definedName name="m_1q4a4" localSheetId="30">#REF!</definedName>
    <definedName name="m_1q4a4" localSheetId="31">#REF!</definedName>
    <definedName name="m_1q4a4" localSheetId="32">#REF!</definedName>
    <definedName name="m_1q4a4" localSheetId="33">#REF!</definedName>
    <definedName name="m_1q4a4" localSheetId="35">#REF!</definedName>
    <definedName name="m_1q4a4" localSheetId="36">#REF!</definedName>
    <definedName name="m_1q4a4" localSheetId="37">#REF!</definedName>
    <definedName name="m_1q4a4" localSheetId="65">#REF!</definedName>
    <definedName name="m_1q4a4" localSheetId="66">#REF!</definedName>
    <definedName name="m_1q4a4" localSheetId="67">#REF!</definedName>
    <definedName name="m_1q4a4" localSheetId="38">#REF!</definedName>
    <definedName name="m_1q4a4" localSheetId="39">#REF!</definedName>
    <definedName name="m_1q4a4" localSheetId="40">#REF!</definedName>
    <definedName name="m_1q4a4" localSheetId="41">#REF!</definedName>
    <definedName name="m_1q4a4" localSheetId="42">#REF!</definedName>
    <definedName name="m_1q4a4" localSheetId="43">#REF!</definedName>
    <definedName name="m_1q4a4" localSheetId="44">#REF!</definedName>
    <definedName name="m_1q4a4" localSheetId="45">#REF!</definedName>
    <definedName name="m_1q4a4" localSheetId="46">#REF!</definedName>
    <definedName name="m_1q4a4" localSheetId="48">#REF!</definedName>
    <definedName name="m_1q4a4" localSheetId="49">#REF!</definedName>
    <definedName name="m_1q4a4" localSheetId="47">#REF!</definedName>
    <definedName name="m_1q4a4" localSheetId="50">#REF!</definedName>
    <definedName name="m_1q4a4" localSheetId="51">#REF!</definedName>
    <definedName name="m_1q4a4" localSheetId="52">#REF!</definedName>
    <definedName name="m_1q4a4" localSheetId="53">#REF!</definedName>
    <definedName name="m_1q4a4" localSheetId="54">#REF!</definedName>
    <definedName name="m_1q4a4" localSheetId="55">#REF!</definedName>
    <definedName name="m_1q4a4" localSheetId="56">#REF!</definedName>
    <definedName name="m_1q4a4" localSheetId="57">#REF!</definedName>
    <definedName name="m_1q4a4" localSheetId="58">#REF!</definedName>
    <definedName name="m_1q4a4" localSheetId="60">#REF!</definedName>
    <definedName name="m_1q4a4" localSheetId="61">#REF!</definedName>
    <definedName name="m_1q4a4" localSheetId="59">#REF!</definedName>
    <definedName name="m_1q4a4" localSheetId="63">#REF!</definedName>
    <definedName name="m_1q4a4" localSheetId="64">#REF!</definedName>
    <definedName name="m_1q4a4" localSheetId="62">#REF!</definedName>
    <definedName name="m_1q4a4" localSheetId="1">#REF!</definedName>
    <definedName name="m_1q4a4" localSheetId="72">#REF!</definedName>
    <definedName name="m_1q4a4" localSheetId="69">#REF!</definedName>
    <definedName name="m_1q4a4" localSheetId="70">#REF!</definedName>
    <definedName name="m_1q4a4" localSheetId="71">#REF!</definedName>
    <definedName name="m_1q4a4" localSheetId="3">#REF!</definedName>
    <definedName name="m_1q4a4" localSheetId="0">#REF!</definedName>
    <definedName name="m_1q4a4">#REF!</definedName>
    <definedName name="m_2" localSheetId="7">'[3]Request for Information'!#REF!</definedName>
    <definedName name="m_2" localSheetId="19">#REF!</definedName>
    <definedName name="m_2" localSheetId="20">#REF!</definedName>
    <definedName name="m_2" localSheetId="21">#REF!</definedName>
    <definedName name="m_2" localSheetId="22">#REF!</definedName>
    <definedName name="m_2" localSheetId="23">#REF!</definedName>
    <definedName name="m_2" localSheetId="24">#REF!</definedName>
    <definedName name="m_2" localSheetId="25">#REF!</definedName>
    <definedName name="m_2" localSheetId="26">#REF!</definedName>
    <definedName name="m_2" localSheetId="27">#REF!</definedName>
    <definedName name="m_2" localSheetId="28">#REF!</definedName>
    <definedName name="m_2" localSheetId="29">#REF!</definedName>
    <definedName name="m_2" localSheetId="30">#REF!</definedName>
    <definedName name="m_2" localSheetId="31">#REF!</definedName>
    <definedName name="m_2" localSheetId="32">#REF!</definedName>
    <definedName name="m_2" localSheetId="33">#REF!</definedName>
    <definedName name="m_2" localSheetId="35">#REF!</definedName>
    <definedName name="m_2" localSheetId="36">#REF!</definedName>
    <definedName name="m_2" localSheetId="37">#REF!</definedName>
    <definedName name="m_2" localSheetId="65">#REF!</definedName>
    <definedName name="m_2" localSheetId="66">#REF!</definedName>
    <definedName name="m_2" localSheetId="67">#REF!</definedName>
    <definedName name="m_2" localSheetId="38">#REF!</definedName>
    <definedName name="m_2" localSheetId="39">#REF!</definedName>
    <definedName name="m_2" localSheetId="40">#REF!</definedName>
    <definedName name="m_2" localSheetId="41">#REF!</definedName>
    <definedName name="m_2" localSheetId="42">#REF!</definedName>
    <definedName name="m_2" localSheetId="43">#REF!</definedName>
    <definedName name="m_2" localSheetId="44">#REF!</definedName>
    <definedName name="m_2" localSheetId="45">#REF!</definedName>
    <definedName name="m_2" localSheetId="46">#REF!</definedName>
    <definedName name="m_2" localSheetId="48">#REF!</definedName>
    <definedName name="m_2" localSheetId="49">#REF!</definedName>
    <definedName name="m_2" localSheetId="47">#REF!</definedName>
    <definedName name="m_2" localSheetId="50">#REF!</definedName>
    <definedName name="m_2" localSheetId="51">#REF!</definedName>
    <definedName name="m_2" localSheetId="52">#REF!</definedName>
    <definedName name="m_2" localSheetId="53">#REF!</definedName>
    <definedName name="m_2" localSheetId="54">#REF!</definedName>
    <definedName name="m_2" localSheetId="55">#REF!</definedName>
    <definedName name="m_2" localSheetId="56">#REF!</definedName>
    <definedName name="m_2" localSheetId="57">#REF!</definedName>
    <definedName name="m_2" localSheetId="58">#REF!</definedName>
    <definedName name="m_2" localSheetId="60">#REF!</definedName>
    <definedName name="m_2" localSheetId="61">#REF!</definedName>
    <definedName name="m_2" localSheetId="59">#REF!</definedName>
    <definedName name="m_2" localSheetId="63">#REF!</definedName>
    <definedName name="m_2" localSheetId="64">#REF!</definedName>
    <definedName name="m_2" localSheetId="62">#REF!</definedName>
    <definedName name="m_2" localSheetId="1">#REF!</definedName>
    <definedName name="m_2" localSheetId="72">#REF!</definedName>
    <definedName name="m_2" localSheetId="69">#REF!</definedName>
    <definedName name="m_2" localSheetId="70">#REF!</definedName>
    <definedName name="m_2" localSheetId="71">#REF!</definedName>
    <definedName name="m_2" localSheetId="3">#REF!</definedName>
    <definedName name="m_2" localSheetId="0">#REF!</definedName>
    <definedName name="m_2">#REF!</definedName>
    <definedName name="m_2h2" localSheetId="7">'[3]Request for Information'!#REF!</definedName>
    <definedName name="m_2h2" localSheetId="19">#REF!</definedName>
    <definedName name="m_2h2" localSheetId="20">#REF!</definedName>
    <definedName name="m_2h2" localSheetId="21">#REF!</definedName>
    <definedName name="m_2h2" localSheetId="22">#REF!</definedName>
    <definedName name="m_2h2" localSheetId="23">#REF!</definedName>
    <definedName name="m_2h2" localSheetId="24">#REF!</definedName>
    <definedName name="m_2h2" localSheetId="25">#REF!</definedName>
    <definedName name="m_2h2" localSheetId="26">#REF!</definedName>
    <definedName name="m_2h2" localSheetId="27">#REF!</definedName>
    <definedName name="m_2h2" localSheetId="28">#REF!</definedName>
    <definedName name="m_2h2" localSheetId="29">#REF!</definedName>
    <definedName name="m_2h2" localSheetId="30">#REF!</definedName>
    <definedName name="m_2h2" localSheetId="31">#REF!</definedName>
    <definedName name="m_2h2" localSheetId="32">#REF!</definedName>
    <definedName name="m_2h2" localSheetId="33">#REF!</definedName>
    <definedName name="m_2h2" localSheetId="35">#REF!</definedName>
    <definedName name="m_2h2" localSheetId="36">#REF!</definedName>
    <definedName name="m_2h2" localSheetId="37">#REF!</definedName>
    <definedName name="m_2h2" localSheetId="65">#REF!</definedName>
    <definedName name="m_2h2" localSheetId="66">#REF!</definedName>
    <definedName name="m_2h2" localSheetId="67">#REF!</definedName>
    <definedName name="m_2h2" localSheetId="38">#REF!</definedName>
    <definedName name="m_2h2" localSheetId="39">#REF!</definedName>
    <definedName name="m_2h2" localSheetId="40">#REF!</definedName>
    <definedName name="m_2h2" localSheetId="41">#REF!</definedName>
    <definedName name="m_2h2" localSheetId="42">#REF!</definedName>
    <definedName name="m_2h2" localSheetId="43">#REF!</definedName>
    <definedName name="m_2h2" localSheetId="44">#REF!</definedName>
    <definedName name="m_2h2" localSheetId="45">#REF!</definedName>
    <definedName name="m_2h2" localSheetId="46">#REF!</definedName>
    <definedName name="m_2h2" localSheetId="48">#REF!</definedName>
    <definedName name="m_2h2" localSheetId="49">#REF!</definedName>
    <definedName name="m_2h2" localSheetId="47">#REF!</definedName>
    <definedName name="m_2h2" localSheetId="50">#REF!</definedName>
    <definedName name="m_2h2" localSheetId="51">#REF!</definedName>
    <definedName name="m_2h2" localSheetId="52">#REF!</definedName>
    <definedName name="m_2h2" localSheetId="53">#REF!</definedName>
    <definedName name="m_2h2" localSheetId="54">#REF!</definedName>
    <definedName name="m_2h2" localSheetId="55">#REF!</definedName>
    <definedName name="m_2h2" localSheetId="56">#REF!</definedName>
    <definedName name="m_2h2" localSheetId="57">#REF!</definedName>
    <definedName name="m_2h2" localSheetId="58">#REF!</definedName>
    <definedName name="m_2h2" localSheetId="60">#REF!</definedName>
    <definedName name="m_2h2" localSheetId="61">#REF!</definedName>
    <definedName name="m_2h2" localSheetId="59">#REF!</definedName>
    <definedName name="m_2h2" localSheetId="63">#REF!</definedName>
    <definedName name="m_2h2" localSheetId="64">#REF!</definedName>
    <definedName name="m_2h2" localSheetId="62">#REF!</definedName>
    <definedName name="m_2h2" localSheetId="1">#REF!</definedName>
    <definedName name="m_2h2" localSheetId="72">#REF!</definedName>
    <definedName name="m_2h2" localSheetId="69">#REF!</definedName>
    <definedName name="m_2h2" localSheetId="70">#REF!</definedName>
    <definedName name="m_2h2" localSheetId="71">#REF!</definedName>
    <definedName name="m_2h2" localSheetId="3">#REF!</definedName>
    <definedName name="m_2h2" localSheetId="0">#REF!</definedName>
    <definedName name="m_2h2">#REF!</definedName>
    <definedName name="m_2h3" localSheetId="7">'[3]Request for Information'!#REF!</definedName>
    <definedName name="m_2h3" localSheetId="19">#REF!</definedName>
    <definedName name="m_2h3" localSheetId="20">#REF!</definedName>
    <definedName name="m_2h3" localSheetId="21">#REF!</definedName>
    <definedName name="m_2h3" localSheetId="22">#REF!</definedName>
    <definedName name="m_2h3" localSheetId="23">#REF!</definedName>
    <definedName name="m_2h3" localSheetId="24">#REF!</definedName>
    <definedName name="m_2h3" localSheetId="25">#REF!</definedName>
    <definedName name="m_2h3" localSheetId="26">#REF!</definedName>
    <definedName name="m_2h3" localSheetId="27">#REF!</definedName>
    <definedName name="m_2h3" localSheetId="28">#REF!</definedName>
    <definedName name="m_2h3" localSheetId="29">#REF!</definedName>
    <definedName name="m_2h3" localSheetId="30">#REF!</definedName>
    <definedName name="m_2h3" localSheetId="31">#REF!</definedName>
    <definedName name="m_2h3" localSheetId="32">#REF!</definedName>
    <definedName name="m_2h3" localSheetId="33">#REF!</definedName>
    <definedName name="m_2h3" localSheetId="35">#REF!</definedName>
    <definedName name="m_2h3" localSheetId="36">#REF!</definedName>
    <definedName name="m_2h3" localSheetId="37">#REF!</definedName>
    <definedName name="m_2h3" localSheetId="65">#REF!</definedName>
    <definedName name="m_2h3" localSheetId="66">#REF!</definedName>
    <definedName name="m_2h3" localSheetId="67">#REF!</definedName>
    <definedName name="m_2h3" localSheetId="38">#REF!</definedName>
    <definedName name="m_2h3" localSheetId="39">#REF!</definedName>
    <definedName name="m_2h3" localSheetId="40">#REF!</definedName>
    <definedName name="m_2h3" localSheetId="41">#REF!</definedName>
    <definedName name="m_2h3" localSheetId="42">#REF!</definedName>
    <definedName name="m_2h3" localSheetId="43">#REF!</definedName>
    <definedName name="m_2h3" localSheetId="44">#REF!</definedName>
    <definedName name="m_2h3" localSheetId="45">#REF!</definedName>
    <definedName name="m_2h3" localSheetId="46">#REF!</definedName>
    <definedName name="m_2h3" localSheetId="48">#REF!</definedName>
    <definedName name="m_2h3" localSheetId="49">#REF!</definedName>
    <definedName name="m_2h3" localSheetId="47">#REF!</definedName>
    <definedName name="m_2h3" localSheetId="50">#REF!</definedName>
    <definedName name="m_2h3" localSheetId="51">#REF!</definedName>
    <definedName name="m_2h3" localSheetId="52">#REF!</definedName>
    <definedName name="m_2h3" localSheetId="53">#REF!</definedName>
    <definedName name="m_2h3" localSheetId="54">#REF!</definedName>
    <definedName name="m_2h3" localSheetId="55">#REF!</definedName>
    <definedName name="m_2h3" localSheetId="56">#REF!</definedName>
    <definedName name="m_2h3" localSheetId="57">#REF!</definedName>
    <definedName name="m_2h3" localSheetId="58">#REF!</definedName>
    <definedName name="m_2h3" localSheetId="60">#REF!</definedName>
    <definedName name="m_2h3" localSheetId="61">#REF!</definedName>
    <definedName name="m_2h3" localSheetId="59">#REF!</definedName>
    <definedName name="m_2h3" localSheetId="63">#REF!</definedName>
    <definedName name="m_2h3" localSheetId="64">#REF!</definedName>
    <definedName name="m_2h3" localSheetId="62">#REF!</definedName>
    <definedName name="m_2h3" localSheetId="1">#REF!</definedName>
    <definedName name="m_2h3" localSheetId="72">#REF!</definedName>
    <definedName name="m_2h3" localSheetId="69">#REF!</definedName>
    <definedName name="m_2h3" localSheetId="70">#REF!</definedName>
    <definedName name="m_2h3" localSheetId="71">#REF!</definedName>
    <definedName name="m_2h3" localSheetId="3">#REF!</definedName>
    <definedName name="m_2h3" localSheetId="0">#REF!</definedName>
    <definedName name="m_2h3">#REF!</definedName>
    <definedName name="m_2h4" localSheetId="7">'[3]Request for Information'!#REF!</definedName>
    <definedName name="m_2h4" localSheetId="19">#REF!</definedName>
    <definedName name="m_2h4" localSheetId="20">#REF!</definedName>
    <definedName name="m_2h4" localSheetId="21">#REF!</definedName>
    <definedName name="m_2h4" localSheetId="22">#REF!</definedName>
    <definedName name="m_2h4" localSheetId="23">#REF!</definedName>
    <definedName name="m_2h4" localSheetId="24">#REF!</definedName>
    <definedName name="m_2h4" localSheetId="25">#REF!</definedName>
    <definedName name="m_2h4" localSheetId="26">#REF!</definedName>
    <definedName name="m_2h4" localSheetId="27">#REF!</definedName>
    <definedName name="m_2h4" localSheetId="28">#REF!</definedName>
    <definedName name="m_2h4" localSheetId="29">#REF!</definedName>
    <definedName name="m_2h4" localSheetId="30">#REF!</definedName>
    <definedName name="m_2h4" localSheetId="31">#REF!</definedName>
    <definedName name="m_2h4" localSheetId="32">#REF!</definedName>
    <definedName name="m_2h4" localSheetId="33">#REF!</definedName>
    <definedName name="m_2h4" localSheetId="35">#REF!</definedName>
    <definedName name="m_2h4" localSheetId="36">#REF!</definedName>
    <definedName name="m_2h4" localSheetId="37">#REF!</definedName>
    <definedName name="m_2h4" localSheetId="65">#REF!</definedName>
    <definedName name="m_2h4" localSheetId="66">#REF!</definedName>
    <definedName name="m_2h4" localSheetId="67">#REF!</definedName>
    <definedName name="m_2h4" localSheetId="38">#REF!</definedName>
    <definedName name="m_2h4" localSheetId="39">#REF!</definedName>
    <definedName name="m_2h4" localSheetId="40">#REF!</definedName>
    <definedName name="m_2h4" localSheetId="41">#REF!</definedName>
    <definedName name="m_2h4" localSheetId="42">#REF!</definedName>
    <definedName name="m_2h4" localSheetId="43">#REF!</definedName>
    <definedName name="m_2h4" localSheetId="44">#REF!</definedName>
    <definedName name="m_2h4" localSheetId="45">#REF!</definedName>
    <definedName name="m_2h4" localSheetId="46">#REF!</definedName>
    <definedName name="m_2h4" localSheetId="48">#REF!</definedName>
    <definedName name="m_2h4" localSheetId="49">#REF!</definedName>
    <definedName name="m_2h4" localSheetId="47">#REF!</definedName>
    <definedName name="m_2h4" localSheetId="50">#REF!</definedName>
    <definedName name="m_2h4" localSheetId="51">#REF!</definedName>
    <definedName name="m_2h4" localSheetId="52">#REF!</definedName>
    <definedName name="m_2h4" localSheetId="53">#REF!</definedName>
    <definedName name="m_2h4" localSheetId="54">#REF!</definedName>
    <definedName name="m_2h4" localSheetId="55">#REF!</definedName>
    <definedName name="m_2h4" localSheetId="56">#REF!</definedName>
    <definedName name="m_2h4" localSheetId="57">#REF!</definedName>
    <definedName name="m_2h4" localSheetId="58">#REF!</definedName>
    <definedName name="m_2h4" localSheetId="60">#REF!</definedName>
    <definedName name="m_2h4" localSheetId="61">#REF!</definedName>
    <definedName name="m_2h4" localSheetId="59">#REF!</definedName>
    <definedName name="m_2h4" localSheetId="63">#REF!</definedName>
    <definedName name="m_2h4" localSheetId="64">#REF!</definedName>
    <definedName name="m_2h4" localSheetId="62">#REF!</definedName>
    <definedName name="m_2h4" localSheetId="1">#REF!</definedName>
    <definedName name="m_2h4" localSheetId="72">#REF!</definedName>
    <definedName name="m_2h4" localSheetId="69">#REF!</definedName>
    <definedName name="m_2h4" localSheetId="70">#REF!</definedName>
    <definedName name="m_2h4" localSheetId="71">#REF!</definedName>
    <definedName name="m_2h4" localSheetId="3">#REF!</definedName>
    <definedName name="m_2h4" localSheetId="0">#REF!</definedName>
    <definedName name="m_2h4">#REF!</definedName>
    <definedName name="m_2h5" localSheetId="7">'[3]Request for Information'!#REF!</definedName>
    <definedName name="m_2h5" localSheetId="19">#REF!</definedName>
    <definedName name="m_2h5" localSheetId="20">#REF!</definedName>
    <definedName name="m_2h5" localSheetId="21">#REF!</definedName>
    <definedName name="m_2h5" localSheetId="22">#REF!</definedName>
    <definedName name="m_2h5" localSheetId="23">#REF!</definedName>
    <definedName name="m_2h5" localSheetId="24">#REF!</definedName>
    <definedName name="m_2h5" localSheetId="25">#REF!</definedName>
    <definedName name="m_2h5" localSheetId="26">#REF!</definedName>
    <definedName name="m_2h5" localSheetId="27">#REF!</definedName>
    <definedName name="m_2h5" localSheetId="28">#REF!</definedName>
    <definedName name="m_2h5" localSheetId="29">#REF!</definedName>
    <definedName name="m_2h5" localSheetId="30">#REF!</definedName>
    <definedName name="m_2h5" localSheetId="31">#REF!</definedName>
    <definedName name="m_2h5" localSheetId="32">#REF!</definedName>
    <definedName name="m_2h5" localSheetId="33">#REF!</definedName>
    <definedName name="m_2h5" localSheetId="35">#REF!</definedName>
    <definedName name="m_2h5" localSheetId="36">#REF!</definedName>
    <definedName name="m_2h5" localSheetId="37">#REF!</definedName>
    <definedName name="m_2h5" localSheetId="65">#REF!</definedName>
    <definedName name="m_2h5" localSheetId="66">#REF!</definedName>
    <definedName name="m_2h5" localSheetId="67">#REF!</definedName>
    <definedName name="m_2h5" localSheetId="38">#REF!</definedName>
    <definedName name="m_2h5" localSheetId="39">#REF!</definedName>
    <definedName name="m_2h5" localSheetId="40">#REF!</definedName>
    <definedName name="m_2h5" localSheetId="41">#REF!</definedName>
    <definedName name="m_2h5" localSheetId="42">#REF!</definedName>
    <definedName name="m_2h5" localSheetId="43">#REF!</definedName>
    <definedName name="m_2h5" localSheetId="44">#REF!</definedName>
    <definedName name="m_2h5" localSheetId="45">#REF!</definedName>
    <definedName name="m_2h5" localSheetId="46">#REF!</definedName>
    <definedName name="m_2h5" localSheetId="48">#REF!</definedName>
    <definedName name="m_2h5" localSheetId="49">#REF!</definedName>
    <definedName name="m_2h5" localSheetId="47">#REF!</definedName>
    <definedName name="m_2h5" localSheetId="50">#REF!</definedName>
    <definedName name="m_2h5" localSheetId="51">#REF!</definedName>
    <definedName name="m_2h5" localSheetId="52">#REF!</definedName>
    <definedName name="m_2h5" localSheetId="53">#REF!</definedName>
    <definedName name="m_2h5" localSheetId="54">#REF!</definedName>
    <definedName name="m_2h5" localSheetId="55">#REF!</definedName>
    <definedName name="m_2h5" localSheetId="56">#REF!</definedName>
    <definedName name="m_2h5" localSheetId="57">#REF!</definedName>
    <definedName name="m_2h5" localSheetId="58">#REF!</definedName>
    <definedName name="m_2h5" localSheetId="60">#REF!</definedName>
    <definedName name="m_2h5" localSheetId="61">#REF!</definedName>
    <definedName name="m_2h5" localSheetId="59">#REF!</definedName>
    <definedName name="m_2h5" localSheetId="63">#REF!</definedName>
    <definedName name="m_2h5" localSheetId="64">#REF!</definedName>
    <definedName name="m_2h5" localSheetId="62">#REF!</definedName>
    <definedName name="m_2h5" localSheetId="1">#REF!</definedName>
    <definedName name="m_2h5" localSheetId="72">#REF!</definedName>
    <definedName name="m_2h5" localSheetId="69">#REF!</definedName>
    <definedName name="m_2h5" localSheetId="70">#REF!</definedName>
    <definedName name="m_2h5" localSheetId="71">#REF!</definedName>
    <definedName name="m_2h5" localSheetId="3">#REF!</definedName>
    <definedName name="m_2h5" localSheetId="0">#REF!</definedName>
    <definedName name="m_2h5">#REF!</definedName>
    <definedName name="m_2h6" localSheetId="7">'[3]Request for Information'!#REF!</definedName>
    <definedName name="m_2h6" localSheetId="19">#REF!</definedName>
    <definedName name="m_2h6" localSheetId="20">#REF!</definedName>
    <definedName name="m_2h6" localSheetId="21">#REF!</definedName>
    <definedName name="m_2h6" localSheetId="22">#REF!</definedName>
    <definedName name="m_2h6" localSheetId="23">#REF!</definedName>
    <definedName name="m_2h6" localSheetId="24">#REF!</definedName>
    <definedName name="m_2h6" localSheetId="25">#REF!</definedName>
    <definedName name="m_2h6" localSheetId="26">#REF!</definedName>
    <definedName name="m_2h6" localSheetId="27">#REF!</definedName>
    <definedName name="m_2h6" localSheetId="28">#REF!</definedName>
    <definedName name="m_2h6" localSheetId="29">#REF!</definedName>
    <definedName name="m_2h6" localSheetId="30">#REF!</definedName>
    <definedName name="m_2h6" localSheetId="31">#REF!</definedName>
    <definedName name="m_2h6" localSheetId="32">#REF!</definedName>
    <definedName name="m_2h6" localSheetId="33">#REF!</definedName>
    <definedName name="m_2h6" localSheetId="35">#REF!</definedName>
    <definedName name="m_2h6" localSheetId="36">#REF!</definedName>
    <definedName name="m_2h6" localSheetId="37">#REF!</definedName>
    <definedName name="m_2h6" localSheetId="65">#REF!</definedName>
    <definedName name="m_2h6" localSheetId="66">#REF!</definedName>
    <definedName name="m_2h6" localSheetId="67">#REF!</definedName>
    <definedName name="m_2h6" localSheetId="38">#REF!</definedName>
    <definedName name="m_2h6" localSheetId="39">#REF!</definedName>
    <definedName name="m_2h6" localSheetId="40">#REF!</definedName>
    <definedName name="m_2h6" localSheetId="41">#REF!</definedName>
    <definedName name="m_2h6" localSheetId="42">#REF!</definedName>
    <definedName name="m_2h6" localSheetId="43">#REF!</definedName>
    <definedName name="m_2h6" localSheetId="44">#REF!</definedName>
    <definedName name="m_2h6" localSheetId="45">#REF!</definedName>
    <definedName name="m_2h6" localSheetId="46">#REF!</definedName>
    <definedName name="m_2h6" localSheetId="48">#REF!</definedName>
    <definedName name="m_2h6" localSheetId="49">#REF!</definedName>
    <definedName name="m_2h6" localSheetId="47">#REF!</definedName>
    <definedName name="m_2h6" localSheetId="50">#REF!</definedName>
    <definedName name="m_2h6" localSheetId="51">#REF!</definedName>
    <definedName name="m_2h6" localSheetId="52">#REF!</definedName>
    <definedName name="m_2h6" localSheetId="53">#REF!</definedName>
    <definedName name="m_2h6" localSheetId="54">#REF!</definedName>
    <definedName name="m_2h6" localSheetId="55">#REF!</definedName>
    <definedName name="m_2h6" localSheetId="56">#REF!</definedName>
    <definedName name="m_2h6" localSheetId="57">#REF!</definedName>
    <definedName name="m_2h6" localSheetId="58">#REF!</definedName>
    <definedName name="m_2h6" localSheetId="60">#REF!</definedName>
    <definedName name="m_2h6" localSheetId="61">#REF!</definedName>
    <definedName name="m_2h6" localSheetId="59">#REF!</definedName>
    <definedName name="m_2h6" localSheetId="63">#REF!</definedName>
    <definedName name="m_2h6" localSheetId="64">#REF!</definedName>
    <definedName name="m_2h6" localSheetId="62">#REF!</definedName>
    <definedName name="m_2h6" localSheetId="1">#REF!</definedName>
    <definedName name="m_2h6" localSheetId="72">#REF!</definedName>
    <definedName name="m_2h6" localSheetId="69">#REF!</definedName>
    <definedName name="m_2h6" localSheetId="70">#REF!</definedName>
    <definedName name="m_2h6" localSheetId="71">#REF!</definedName>
    <definedName name="m_2h6" localSheetId="3">#REF!</definedName>
    <definedName name="m_2h6" localSheetId="0">#REF!</definedName>
    <definedName name="m_2h6">#REF!</definedName>
    <definedName name="m_2h7" localSheetId="7">'[3]Request for Information'!#REF!</definedName>
    <definedName name="m_2h7" localSheetId="19">#REF!</definedName>
    <definedName name="m_2h7" localSheetId="20">#REF!</definedName>
    <definedName name="m_2h7" localSheetId="21">#REF!</definedName>
    <definedName name="m_2h7" localSheetId="22">#REF!</definedName>
    <definedName name="m_2h7" localSheetId="23">#REF!</definedName>
    <definedName name="m_2h7" localSheetId="24">#REF!</definedName>
    <definedName name="m_2h7" localSheetId="25">#REF!</definedName>
    <definedName name="m_2h7" localSheetId="26">#REF!</definedName>
    <definedName name="m_2h7" localSheetId="27">#REF!</definedName>
    <definedName name="m_2h7" localSheetId="28">#REF!</definedName>
    <definedName name="m_2h7" localSheetId="29">#REF!</definedName>
    <definedName name="m_2h7" localSheetId="30">#REF!</definedName>
    <definedName name="m_2h7" localSheetId="31">#REF!</definedName>
    <definedName name="m_2h7" localSheetId="32">#REF!</definedName>
    <definedName name="m_2h7" localSheetId="33">#REF!</definedName>
    <definedName name="m_2h7" localSheetId="35">#REF!</definedName>
    <definedName name="m_2h7" localSheetId="36">#REF!</definedName>
    <definedName name="m_2h7" localSheetId="37">#REF!</definedName>
    <definedName name="m_2h7" localSheetId="65">#REF!</definedName>
    <definedName name="m_2h7" localSheetId="66">#REF!</definedName>
    <definedName name="m_2h7" localSheetId="67">#REF!</definedName>
    <definedName name="m_2h7" localSheetId="38">#REF!</definedName>
    <definedName name="m_2h7" localSheetId="39">#REF!</definedName>
    <definedName name="m_2h7" localSheetId="40">#REF!</definedName>
    <definedName name="m_2h7" localSheetId="41">#REF!</definedName>
    <definedName name="m_2h7" localSheetId="42">#REF!</definedName>
    <definedName name="m_2h7" localSheetId="43">#REF!</definedName>
    <definedName name="m_2h7" localSheetId="44">#REF!</definedName>
    <definedName name="m_2h7" localSheetId="45">#REF!</definedName>
    <definedName name="m_2h7" localSheetId="46">#REF!</definedName>
    <definedName name="m_2h7" localSheetId="48">#REF!</definedName>
    <definedName name="m_2h7" localSheetId="49">#REF!</definedName>
    <definedName name="m_2h7" localSheetId="47">#REF!</definedName>
    <definedName name="m_2h7" localSheetId="50">#REF!</definedName>
    <definedName name="m_2h7" localSheetId="51">#REF!</definedName>
    <definedName name="m_2h7" localSheetId="52">#REF!</definedName>
    <definedName name="m_2h7" localSheetId="53">#REF!</definedName>
    <definedName name="m_2h7" localSheetId="54">#REF!</definedName>
    <definedName name="m_2h7" localSheetId="55">#REF!</definedName>
    <definedName name="m_2h7" localSheetId="56">#REF!</definedName>
    <definedName name="m_2h7" localSheetId="57">#REF!</definedName>
    <definedName name="m_2h7" localSheetId="58">#REF!</definedName>
    <definedName name="m_2h7" localSheetId="60">#REF!</definedName>
    <definedName name="m_2h7" localSheetId="61">#REF!</definedName>
    <definedName name="m_2h7" localSheetId="59">#REF!</definedName>
    <definedName name="m_2h7" localSheetId="63">#REF!</definedName>
    <definedName name="m_2h7" localSheetId="64">#REF!</definedName>
    <definedName name="m_2h7" localSheetId="62">#REF!</definedName>
    <definedName name="m_2h7" localSheetId="1">#REF!</definedName>
    <definedName name="m_2h7" localSheetId="72">#REF!</definedName>
    <definedName name="m_2h7" localSheetId="69">#REF!</definedName>
    <definedName name="m_2h7" localSheetId="70">#REF!</definedName>
    <definedName name="m_2h7" localSheetId="71">#REF!</definedName>
    <definedName name="m_2h7" localSheetId="3">#REF!</definedName>
    <definedName name="m_2h7" localSheetId="0">#REF!</definedName>
    <definedName name="m_2h7">#REF!</definedName>
    <definedName name="m_2q1" localSheetId="7">'[3]Request for Information'!#REF!</definedName>
    <definedName name="m_2q1" localSheetId="19">#REF!</definedName>
    <definedName name="m_2q1" localSheetId="20">#REF!</definedName>
    <definedName name="m_2q1" localSheetId="21">#REF!</definedName>
    <definedName name="m_2q1" localSheetId="22">#REF!</definedName>
    <definedName name="m_2q1" localSheetId="23">#REF!</definedName>
    <definedName name="m_2q1" localSheetId="24">#REF!</definedName>
    <definedName name="m_2q1" localSheetId="25">#REF!</definedName>
    <definedName name="m_2q1" localSheetId="26">#REF!</definedName>
    <definedName name="m_2q1" localSheetId="27">#REF!</definedName>
    <definedName name="m_2q1" localSheetId="28">#REF!</definedName>
    <definedName name="m_2q1" localSheetId="29">#REF!</definedName>
    <definedName name="m_2q1" localSheetId="30">#REF!</definedName>
    <definedName name="m_2q1" localSheetId="31">#REF!</definedName>
    <definedName name="m_2q1" localSheetId="32">#REF!</definedName>
    <definedName name="m_2q1" localSheetId="33">#REF!</definedName>
    <definedName name="m_2q1" localSheetId="35">#REF!</definedName>
    <definedName name="m_2q1" localSheetId="36">#REF!</definedName>
    <definedName name="m_2q1" localSheetId="37">#REF!</definedName>
    <definedName name="m_2q1" localSheetId="65">#REF!</definedName>
    <definedName name="m_2q1" localSheetId="66">#REF!</definedName>
    <definedName name="m_2q1" localSheetId="67">#REF!</definedName>
    <definedName name="m_2q1" localSheetId="38">#REF!</definedName>
    <definedName name="m_2q1" localSheetId="39">#REF!</definedName>
    <definedName name="m_2q1" localSheetId="40">#REF!</definedName>
    <definedName name="m_2q1" localSheetId="41">#REF!</definedName>
    <definedName name="m_2q1" localSheetId="42">#REF!</definedName>
    <definedName name="m_2q1" localSheetId="43">#REF!</definedName>
    <definedName name="m_2q1" localSheetId="44">#REF!</definedName>
    <definedName name="m_2q1" localSheetId="45">#REF!</definedName>
    <definedName name="m_2q1" localSheetId="46">#REF!</definedName>
    <definedName name="m_2q1" localSheetId="48">#REF!</definedName>
    <definedName name="m_2q1" localSheetId="49">#REF!</definedName>
    <definedName name="m_2q1" localSheetId="47">#REF!</definedName>
    <definedName name="m_2q1" localSheetId="50">#REF!</definedName>
    <definedName name="m_2q1" localSheetId="51">#REF!</definedName>
    <definedName name="m_2q1" localSheetId="52">#REF!</definedName>
    <definedName name="m_2q1" localSheetId="53">#REF!</definedName>
    <definedName name="m_2q1" localSheetId="54">#REF!</definedName>
    <definedName name="m_2q1" localSheetId="55">#REF!</definedName>
    <definedName name="m_2q1" localSheetId="56">#REF!</definedName>
    <definedName name="m_2q1" localSheetId="57">#REF!</definedName>
    <definedName name="m_2q1" localSheetId="58">#REF!</definedName>
    <definedName name="m_2q1" localSheetId="60">#REF!</definedName>
    <definedName name="m_2q1" localSheetId="61">#REF!</definedName>
    <definedName name="m_2q1" localSheetId="59">#REF!</definedName>
    <definedName name="m_2q1" localSheetId="63">#REF!</definedName>
    <definedName name="m_2q1" localSheetId="64">#REF!</definedName>
    <definedName name="m_2q1" localSheetId="62">#REF!</definedName>
    <definedName name="m_2q1" localSheetId="1">#REF!</definedName>
    <definedName name="m_2q1" localSheetId="72">#REF!</definedName>
    <definedName name="m_2q1" localSheetId="69">#REF!</definedName>
    <definedName name="m_2q1" localSheetId="70">#REF!</definedName>
    <definedName name="m_2q1" localSheetId="71">#REF!</definedName>
    <definedName name="m_2q1" localSheetId="3">#REF!</definedName>
    <definedName name="m_2q1" localSheetId="0">#REF!</definedName>
    <definedName name="m_2q1">#REF!</definedName>
    <definedName name="m_2q1a1" localSheetId="7">'[3]Request for Information'!#REF!</definedName>
    <definedName name="m_2q1a1" localSheetId="19">#REF!</definedName>
    <definedName name="m_2q1a1" localSheetId="20">#REF!</definedName>
    <definedName name="m_2q1a1" localSheetId="21">#REF!</definedName>
    <definedName name="m_2q1a1" localSheetId="22">#REF!</definedName>
    <definedName name="m_2q1a1" localSheetId="23">#REF!</definedName>
    <definedName name="m_2q1a1" localSheetId="24">#REF!</definedName>
    <definedName name="m_2q1a1" localSheetId="25">#REF!</definedName>
    <definedName name="m_2q1a1" localSheetId="26">#REF!</definedName>
    <definedName name="m_2q1a1" localSheetId="27">#REF!</definedName>
    <definedName name="m_2q1a1" localSheetId="28">#REF!</definedName>
    <definedName name="m_2q1a1" localSheetId="29">#REF!</definedName>
    <definedName name="m_2q1a1" localSheetId="30">#REF!</definedName>
    <definedName name="m_2q1a1" localSheetId="31">#REF!</definedName>
    <definedName name="m_2q1a1" localSheetId="32">#REF!</definedName>
    <definedName name="m_2q1a1" localSheetId="33">#REF!</definedName>
    <definedName name="m_2q1a1" localSheetId="35">#REF!</definedName>
    <definedName name="m_2q1a1" localSheetId="36">#REF!</definedName>
    <definedName name="m_2q1a1" localSheetId="37">#REF!</definedName>
    <definedName name="m_2q1a1" localSheetId="65">#REF!</definedName>
    <definedName name="m_2q1a1" localSheetId="66">#REF!</definedName>
    <definedName name="m_2q1a1" localSheetId="67">#REF!</definedName>
    <definedName name="m_2q1a1" localSheetId="38">#REF!</definedName>
    <definedName name="m_2q1a1" localSheetId="39">#REF!</definedName>
    <definedName name="m_2q1a1" localSheetId="40">#REF!</definedName>
    <definedName name="m_2q1a1" localSheetId="41">#REF!</definedName>
    <definedName name="m_2q1a1" localSheetId="42">#REF!</definedName>
    <definedName name="m_2q1a1" localSheetId="43">#REF!</definedName>
    <definedName name="m_2q1a1" localSheetId="44">#REF!</definedName>
    <definedName name="m_2q1a1" localSheetId="45">#REF!</definedName>
    <definedName name="m_2q1a1" localSheetId="46">#REF!</definedName>
    <definedName name="m_2q1a1" localSheetId="48">#REF!</definedName>
    <definedName name="m_2q1a1" localSheetId="49">#REF!</definedName>
    <definedName name="m_2q1a1" localSheetId="47">#REF!</definedName>
    <definedName name="m_2q1a1" localSheetId="50">#REF!</definedName>
    <definedName name="m_2q1a1" localSheetId="51">#REF!</definedName>
    <definedName name="m_2q1a1" localSheetId="52">#REF!</definedName>
    <definedName name="m_2q1a1" localSheetId="53">#REF!</definedName>
    <definedName name="m_2q1a1" localSheetId="54">#REF!</definedName>
    <definedName name="m_2q1a1" localSheetId="55">#REF!</definedName>
    <definedName name="m_2q1a1" localSheetId="56">#REF!</definedName>
    <definedName name="m_2q1a1" localSheetId="57">#REF!</definedName>
    <definedName name="m_2q1a1" localSheetId="58">#REF!</definedName>
    <definedName name="m_2q1a1" localSheetId="60">#REF!</definedName>
    <definedName name="m_2q1a1" localSheetId="61">#REF!</definedName>
    <definedName name="m_2q1a1" localSheetId="59">#REF!</definedName>
    <definedName name="m_2q1a1" localSheetId="63">#REF!</definedName>
    <definedName name="m_2q1a1" localSheetId="64">#REF!</definedName>
    <definedName name="m_2q1a1" localSheetId="62">#REF!</definedName>
    <definedName name="m_2q1a1" localSheetId="1">#REF!</definedName>
    <definedName name="m_2q1a1" localSheetId="72">#REF!</definedName>
    <definedName name="m_2q1a1" localSheetId="69">#REF!</definedName>
    <definedName name="m_2q1a1" localSheetId="70">#REF!</definedName>
    <definedName name="m_2q1a1" localSheetId="71">#REF!</definedName>
    <definedName name="m_2q1a1" localSheetId="3">#REF!</definedName>
    <definedName name="m_2q1a1" localSheetId="0">#REF!</definedName>
    <definedName name="m_2q1a1">#REF!</definedName>
    <definedName name="m_2q1a2" localSheetId="7">'[3]Request for Information'!#REF!</definedName>
    <definedName name="m_2q1a2" localSheetId="19">#REF!</definedName>
    <definedName name="m_2q1a2" localSheetId="20">#REF!</definedName>
    <definedName name="m_2q1a2" localSheetId="21">#REF!</definedName>
    <definedName name="m_2q1a2" localSheetId="22">#REF!</definedName>
    <definedName name="m_2q1a2" localSheetId="23">#REF!</definedName>
    <definedName name="m_2q1a2" localSheetId="24">#REF!</definedName>
    <definedName name="m_2q1a2" localSheetId="25">#REF!</definedName>
    <definedName name="m_2q1a2" localSheetId="26">#REF!</definedName>
    <definedName name="m_2q1a2" localSheetId="27">#REF!</definedName>
    <definedName name="m_2q1a2" localSheetId="28">#REF!</definedName>
    <definedName name="m_2q1a2" localSheetId="29">#REF!</definedName>
    <definedName name="m_2q1a2" localSheetId="30">#REF!</definedName>
    <definedName name="m_2q1a2" localSheetId="31">#REF!</definedName>
    <definedName name="m_2q1a2" localSheetId="32">#REF!</definedName>
    <definedName name="m_2q1a2" localSheetId="33">#REF!</definedName>
    <definedName name="m_2q1a2" localSheetId="35">#REF!</definedName>
    <definedName name="m_2q1a2" localSheetId="36">#REF!</definedName>
    <definedName name="m_2q1a2" localSheetId="37">#REF!</definedName>
    <definedName name="m_2q1a2" localSheetId="65">#REF!</definedName>
    <definedName name="m_2q1a2" localSheetId="66">#REF!</definedName>
    <definedName name="m_2q1a2" localSheetId="67">#REF!</definedName>
    <definedName name="m_2q1a2" localSheetId="38">#REF!</definedName>
    <definedName name="m_2q1a2" localSheetId="39">#REF!</definedName>
    <definedName name="m_2q1a2" localSheetId="40">#REF!</definedName>
    <definedName name="m_2q1a2" localSheetId="41">#REF!</definedName>
    <definedName name="m_2q1a2" localSheetId="42">#REF!</definedName>
    <definedName name="m_2q1a2" localSheetId="43">#REF!</definedName>
    <definedName name="m_2q1a2" localSheetId="44">#REF!</definedName>
    <definedName name="m_2q1a2" localSheetId="45">#REF!</definedName>
    <definedName name="m_2q1a2" localSheetId="46">#REF!</definedName>
    <definedName name="m_2q1a2" localSheetId="48">#REF!</definedName>
    <definedName name="m_2q1a2" localSheetId="49">#REF!</definedName>
    <definedName name="m_2q1a2" localSheetId="47">#REF!</definedName>
    <definedName name="m_2q1a2" localSheetId="50">#REF!</definedName>
    <definedName name="m_2q1a2" localSheetId="51">#REF!</definedName>
    <definedName name="m_2q1a2" localSheetId="52">#REF!</definedName>
    <definedName name="m_2q1a2" localSheetId="53">#REF!</definedName>
    <definedName name="m_2q1a2" localSheetId="54">#REF!</definedName>
    <definedName name="m_2q1a2" localSheetId="55">#REF!</definedName>
    <definedName name="m_2q1a2" localSheetId="56">#REF!</definedName>
    <definedName name="m_2q1a2" localSheetId="57">#REF!</definedName>
    <definedName name="m_2q1a2" localSheetId="58">#REF!</definedName>
    <definedName name="m_2q1a2" localSheetId="60">#REF!</definedName>
    <definedName name="m_2q1a2" localSheetId="61">#REF!</definedName>
    <definedName name="m_2q1a2" localSheetId="59">#REF!</definedName>
    <definedName name="m_2q1a2" localSheetId="63">#REF!</definedName>
    <definedName name="m_2q1a2" localSheetId="64">#REF!</definedName>
    <definedName name="m_2q1a2" localSheetId="62">#REF!</definedName>
    <definedName name="m_2q1a2" localSheetId="1">#REF!</definedName>
    <definedName name="m_2q1a2" localSheetId="72">#REF!</definedName>
    <definedName name="m_2q1a2" localSheetId="69">#REF!</definedName>
    <definedName name="m_2q1a2" localSheetId="70">#REF!</definedName>
    <definedName name="m_2q1a2" localSheetId="71">#REF!</definedName>
    <definedName name="m_2q1a2" localSheetId="3">#REF!</definedName>
    <definedName name="m_2q1a2" localSheetId="0">#REF!</definedName>
    <definedName name="m_2q1a2">#REF!</definedName>
    <definedName name="m_2q1a3" localSheetId="7">'[3]Request for Information'!#REF!</definedName>
    <definedName name="m_2q1a3" localSheetId="19">#REF!</definedName>
    <definedName name="m_2q1a3" localSheetId="20">#REF!</definedName>
    <definedName name="m_2q1a3" localSheetId="21">#REF!</definedName>
    <definedName name="m_2q1a3" localSheetId="22">#REF!</definedName>
    <definedName name="m_2q1a3" localSheetId="23">#REF!</definedName>
    <definedName name="m_2q1a3" localSheetId="24">#REF!</definedName>
    <definedName name="m_2q1a3" localSheetId="25">#REF!</definedName>
    <definedName name="m_2q1a3" localSheetId="26">#REF!</definedName>
    <definedName name="m_2q1a3" localSheetId="27">#REF!</definedName>
    <definedName name="m_2q1a3" localSheetId="28">#REF!</definedName>
    <definedName name="m_2q1a3" localSheetId="29">#REF!</definedName>
    <definedName name="m_2q1a3" localSheetId="30">#REF!</definedName>
    <definedName name="m_2q1a3" localSheetId="31">#REF!</definedName>
    <definedName name="m_2q1a3" localSheetId="32">#REF!</definedName>
    <definedName name="m_2q1a3" localSheetId="33">#REF!</definedName>
    <definedName name="m_2q1a3" localSheetId="35">#REF!</definedName>
    <definedName name="m_2q1a3" localSheetId="36">#REF!</definedName>
    <definedName name="m_2q1a3" localSheetId="37">#REF!</definedName>
    <definedName name="m_2q1a3" localSheetId="65">#REF!</definedName>
    <definedName name="m_2q1a3" localSheetId="66">#REF!</definedName>
    <definedName name="m_2q1a3" localSheetId="67">#REF!</definedName>
    <definedName name="m_2q1a3" localSheetId="38">#REF!</definedName>
    <definedName name="m_2q1a3" localSheetId="39">#REF!</definedName>
    <definedName name="m_2q1a3" localSheetId="40">#REF!</definedName>
    <definedName name="m_2q1a3" localSheetId="41">#REF!</definedName>
    <definedName name="m_2q1a3" localSheetId="42">#REF!</definedName>
    <definedName name="m_2q1a3" localSheetId="43">#REF!</definedName>
    <definedName name="m_2q1a3" localSheetId="44">#REF!</definedName>
    <definedName name="m_2q1a3" localSheetId="45">#REF!</definedName>
    <definedName name="m_2q1a3" localSheetId="46">#REF!</definedName>
    <definedName name="m_2q1a3" localSheetId="48">#REF!</definedName>
    <definedName name="m_2q1a3" localSheetId="49">#REF!</definedName>
    <definedName name="m_2q1a3" localSheetId="47">#REF!</definedName>
    <definedName name="m_2q1a3" localSheetId="50">#REF!</definedName>
    <definedName name="m_2q1a3" localSheetId="51">#REF!</definedName>
    <definedName name="m_2q1a3" localSheetId="52">#REF!</definedName>
    <definedName name="m_2q1a3" localSheetId="53">#REF!</definedName>
    <definedName name="m_2q1a3" localSheetId="54">#REF!</definedName>
    <definedName name="m_2q1a3" localSheetId="55">#REF!</definedName>
    <definedName name="m_2q1a3" localSheetId="56">#REF!</definedName>
    <definedName name="m_2q1a3" localSheetId="57">#REF!</definedName>
    <definedName name="m_2q1a3" localSheetId="58">#REF!</definedName>
    <definedName name="m_2q1a3" localSheetId="60">#REF!</definedName>
    <definedName name="m_2q1a3" localSheetId="61">#REF!</definedName>
    <definedName name="m_2q1a3" localSheetId="59">#REF!</definedName>
    <definedName name="m_2q1a3" localSheetId="63">#REF!</definedName>
    <definedName name="m_2q1a3" localSheetId="64">#REF!</definedName>
    <definedName name="m_2q1a3" localSheetId="62">#REF!</definedName>
    <definedName name="m_2q1a3" localSheetId="1">#REF!</definedName>
    <definedName name="m_2q1a3" localSheetId="72">#REF!</definedName>
    <definedName name="m_2q1a3" localSheetId="69">#REF!</definedName>
    <definedName name="m_2q1a3" localSheetId="70">#REF!</definedName>
    <definedName name="m_2q1a3" localSheetId="71">#REF!</definedName>
    <definedName name="m_2q1a3" localSheetId="3">#REF!</definedName>
    <definedName name="m_2q1a3" localSheetId="0">#REF!</definedName>
    <definedName name="m_2q1a3">#REF!</definedName>
    <definedName name="m_2q1a4" localSheetId="7">'[3]Request for Information'!#REF!</definedName>
    <definedName name="m_2q1a4" localSheetId="19">#REF!</definedName>
    <definedName name="m_2q1a4" localSheetId="20">#REF!</definedName>
    <definedName name="m_2q1a4" localSheetId="21">#REF!</definedName>
    <definedName name="m_2q1a4" localSheetId="22">#REF!</definedName>
    <definedName name="m_2q1a4" localSheetId="23">#REF!</definedName>
    <definedName name="m_2q1a4" localSheetId="24">#REF!</definedName>
    <definedName name="m_2q1a4" localSheetId="25">#REF!</definedName>
    <definedName name="m_2q1a4" localSheetId="26">#REF!</definedName>
    <definedName name="m_2q1a4" localSheetId="27">#REF!</definedName>
    <definedName name="m_2q1a4" localSheetId="28">#REF!</definedName>
    <definedName name="m_2q1a4" localSheetId="29">#REF!</definedName>
    <definedName name="m_2q1a4" localSheetId="30">#REF!</definedName>
    <definedName name="m_2q1a4" localSheetId="31">#REF!</definedName>
    <definedName name="m_2q1a4" localSheetId="32">#REF!</definedName>
    <definedName name="m_2q1a4" localSheetId="33">#REF!</definedName>
    <definedName name="m_2q1a4" localSheetId="35">#REF!</definedName>
    <definedName name="m_2q1a4" localSheetId="36">#REF!</definedName>
    <definedName name="m_2q1a4" localSheetId="37">#REF!</definedName>
    <definedName name="m_2q1a4" localSheetId="65">#REF!</definedName>
    <definedName name="m_2q1a4" localSheetId="66">#REF!</definedName>
    <definedName name="m_2q1a4" localSheetId="67">#REF!</definedName>
    <definedName name="m_2q1a4" localSheetId="38">#REF!</definedName>
    <definedName name="m_2q1a4" localSheetId="39">#REF!</definedName>
    <definedName name="m_2q1a4" localSheetId="40">#REF!</definedName>
    <definedName name="m_2q1a4" localSheetId="41">#REF!</definedName>
    <definedName name="m_2q1a4" localSheetId="42">#REF!</definedName>
    <definedName name="m_2q1a4" localSheetId="43">#REF!</definedName>
    <definedName name="m_2q1a4" localSheetId="44">#REF!</definedName>
    <definedName name="m_2q1a4" localSheetId="45">#REF!</definedName>
    <definedName name="m_2q1a4" localSheetId="46">#REF!</definedName>
    <definedName name="m_2q1a4" localSheetId="48">#REF!</definedName>
    <definedName name="m_2q1a4" localSheetId="49">#REF!</definedName>
    <definedName name="m_2q1a4" localSheetId="47">#REF!</definedName>
    <definedName name="m_2q1a4" localSheetId="50">#REF!</definedName>
    <definedName name="m_2q1a4" localSheetId="51">#REF!</definedName>
    <definedName name="m_2q1a4" localSheetId="52">#REF!</definedName>
    <definedName name="m_2q1a4" localSheetId="53">#REF!</definedName>
    <definedName name="m_2q1a4" localSheetId="54">#REF!</definedName>
    <definedName name="m_2q1a4" localSheetId="55">#REF!</definedName>
    <definedName name="m_2q1a4" localSheetId="56">#REF!</definedName>
    <definedName name="m_2q1a4" localSheetId="57">#REF!</definedName>
    <definedName name="m_2q1a4" localSheetId="58">#REF!</definedName>
    <definedName name="m_2q1a4" localSheetId="60">#REF!</definedName>
    <definedName name="m_2q1a4" localSheetId="61">#REF!</definedName>
    <definedName name="m_2q1a4" localSheetId="59">#REF!</definedName>
    <definedName name="m_2q1a4" localSheetId="63">#REF!</definedName>
    <definedName name="m_2q1a4" localSheetId="64">#REF!</definedName>
    <definedName name="m_2q1a4" localSheetId="62">#REF!</definedName>
    <definedName name="m_2q1a4" localSheetId="1">#REF!</definedName>
    <definedName name="m_2q1a4" localSheetId="72">#REF!</definedName>
    <definedName name="m_2q1a4" localSheetId="69">#REF!</definedName>
    <definedName name="m_2q1a4" localSheetId="70">#REF!</definedName>
    <definedName name="m_2q1a4" localSheetId="71">#REF!</definedName>
    <definedName name="m_2q1a4" localSheetId="3">#REF!</definedName>
    <definedName name="m_2q1a4" localSheetId="0">#REF!</definedName>
    <definedName name="m_2q1a4">#REF!</definedName>
    <definedName name="m_2q1a5" localSheetId="7">'[3]Request for Information'!#REF!</definedName>
    <definedName name="m_2q1a5" localSheetId="19">#REF!</definedName>
    <definedName name="m_2q1a5" localSheetId="20">#REF!</definedName>
    <definedName name="m_2q1a5" localSheetId="21">#REF!</definedName>
    <definedName name="m_2q1a5" localSheetId="22">#REF!</definedName>
    <definedName name="m_2q1a5" localSheetId="23">#REF!</definedName>
    <definedName name="m_2q1a5" localSheetId="24">#REF!</definedName>
    <definedName name="m_2q1a5" localSheetId="25">#REF!</definedName>
    <definedName name="m_2q1a5" localSheetId="26">#REF!</definedName>
    <definedName name="m_2q1a5" localSheetId="27">#REF!</definedName>
    <definedName name="m_2q1a5" localSheetId="28">#REF!</definedName>
    <definedName name="m_2q1a5" localSheetId="29">#REF!</definedName>
    <definedName name="m_2q1a5" localSheetId="30">#REF!</definedName>
    <definedName name="m_2q1a5" localSheetId="31">#REF!</definedName>
    <definedName name="m_2q1a5" localSheetId="32">#REF!</definedName>
    <definedName name="m_2q1a5" localSheetId="33">#REF!</definedName>
    <definedName name="m_2q1a5" localSheetId="35">#REF!</definedName>
    <definedName name="m_2q1a5" localSheetId="36">#REF!</definedName>
    <definedName name="m_2q1a5" localSheetId="37">#REF!</definedName>
    <definedName name="m_2q1a5" localSheetId="65">#REF!</definedName>
    <definedName name="m_2q1a5" localSheetId="66">#REF!</definedName>
    <definedName name="m_2q1a5" localSheetId="67">#REF!</definedName>
    <definedName name="m_2q1a5" localSheetId="38">#REF!</definedName>
    <definedName name="m_2q1a5" localSheetId="39">#REF!</definedName>
    <definedName name="m_2q1a5" localSheetId="40">#REF!</definedName>
    <definedName name="m_2q1a5" localSheetId="41">#REF!</definedName>
    <definedName name="m_2q1a5" localSheetId="42">#REF!</definedName>
    <definedName name="m_2q1a5" localSheetId="43">#REF!</definedName>
    <definedName name="m_2q1a5" localSheetId="44">#REF!</definedName>
    <definedName name="m_2q1a5" localSheetId="45">#REF!</definedName>
    <definedName name="m_2q1a5" localSheetId="46">#REF!</definedName>
    <definedName name="m_2q1a5" localSheetId="48">#REF!</definedName>
    <definedName name="m_2q1a5" localSheetId="49">#REF!</definedName>
    <definedName name="m_2q1a5" localSheetId="47">#REF!</definedName>
    <definedName name="m_2q1a5" localSheetId="50">#REF!</definedName>
    <definedName name="m_2q1a5" localSheetId="51">#REF!</definedName>
    <definedName name="m_2q1a5" localSheetId="52">#REF!</definedName>
    <definedName name="m_2q1a5" localSheetId="53">#REF!</definedName>
    <definedName name="m_2q1a5" localSheetId="54">#REF!</definedName>
    <definedName name="m_2q1a5" localSheetId="55">#REF!</definedName>
    <definedName name="m_2q1a5" localSheetId="56">#REF!</definedName>
    <definedName name="m_2q1a5" localSheetId="57">#REF!</definedName>
    <definedName name="m_2q1a5" localSheetId="58">#REF!</definedName>
    <definedName name="m_2q1a5" localSheetId="60">#REF!</definedName>
    <definedName name="m_2q1a5" localSheetId="61">#REF!</definedName>
    <definedName name="m_2q1a5" localSheetId="59">#REF!</definedName>
    <definedName name="m_2q1a5" localSheetId="63">#REF!</definedName>
    <definedName name="m_2q1a5" localSheetId="64">#REF!</definedName>
    <definedName name="m_2q1a5" localSheetId="62">#REF!</definedName>
    <definedName name="m_2q1a5" localSheetId="1">#REF!</definedName>
    <definedName name="m_2q1a5" localSheetId="72">#REF!</definedName>
    <definedName name="m_2q1a5" localSheetId="69">#REF!</definedName>
    <definedName name="m_2q1a5" localSheetId="70">#REF!</definedName>
    <definedName name="m_2q1a5" localSheetId="71">#REF!</definedName>
    <definedName name="m_2q1a5" localSheetId="3">#REF!</definedName>
    <definedName name="m_2q1a5" localSheetId="0">#REF!</definedName>
    <definedName name="m_2q1a5">#REF!</definedName>
    <definedName name="m_2q1a6" localSheetId="7">'[3]Request for Information'!#REF!</definedName>
    <definedName name="m_2q1a6" localSheetId="19">#REF!</definedName>
    <definedName name="m_2q1a6" localSheetId="20">#REF!</definedName>
    <definedName name="m_2q1a6" localSheetId="21">#REF!</definedName>
    <definedName name="m_2q1a6" localSheetId="22">#REF!</definedName>
    <definedName name="m_2q1a6" localSheetId="23">#REF!</definedName>
    <definedName name="m_2q1a6" localSheetId="24">#REF!</definedName>
    <definedName name="m_2q1a6" localSheetId="25">#REF!</definedName>
    <definedName name="m_2q1a6" localSheetId="26">#REF!</definedName>
    <definedName name="m_2q1a6" localSheetId="27">#REF!</definedName>
    <definedName name="m_2q1a6" localSheetId="28">#REF!</definedName>
    <definedName name="m_2q1a6" localSheetId="29">#REF!</definedName>
    <definedName name="m_2q1a6" localSheetId="30">#REF!</definedName>
    <definedName name="m_2q1a6" localSheetId="31">#REF!</definedName>
    <definedName name="m_2q1a6" localSheetId="32">#REF!</definedName>
    <definedName name="m_2q1a6" localSheetId="33">#REF!</definedName>
    <definedName name="m_2q1a6" localSheetId="35">#REF!</definedName>
    <definedName name="m_2q1a6" localSheetId="36">#REF!</definedName>
    <definedName name="m_2q1a6" localSheetId="37">#REF!</definedName>
    <definedName name="m_2q1a6" localSheetId="65">#REF!</definedName>
    <definedName name="m_2q1a6" localSheetId="66">#REF!</definedName>
    <definedName name="m_2q1a6" localSheetId="67">#REF!</definedName>
    <definedName name="m_2q1a6" localSheetId="38">#REF!</definedName>
    <definedName name="m_2q1a6" localSheetId="39">#REF!</definedName>
    <definedName name="m_2q1a6" localSheetId="40">#REF!</definedName>
    <definedName name="m_2q1a6" localSheetId="41">#REF!</definedName>
    <definedName name="m_2q1a6" localSheetId="42">#REF!</definedName>
    <definedName name="m_2q1a6" localSheetId="43">#REF!</definedName>
    <definedName name="m_2q1a6" localSheetId="44">#REF!</definedName>
    <definedName name="m_2q1a6" localSheetId="45">#REF!</definedName>
    <definedName name="m_2q1a6" localSheetId="46">#REF!</definedName>
    <definedName name="m_2q1a6" localSheetId="48">#REF!</definedName>
    <definedName name="m_2q1a6" localSheetId="49">#REF!</definedName>
    <definedName name="m_2q1a6" localSheetId="47">#REF!</definedName>
    <definedName name="m_2q1a6" localSheetId="50">#REF!</definedName>
    <definedName name="m_2q1a6" localSheetId="51">#REF!</definedName>
    <definedName name="m_2q1a6" localSheetId="52">#REF!</definedName>
    <definedName name="m_2q1a6" localSheetId="53">#REF!</definedName>
    <definedName name="m_2q1a6" localSheetId="54">#REF!</definedName>
    <definedName name="m_2q1a6" localSheetId="55">#REF!</definedName>
    <definedName name="m_2q1a6" localSheetId="56">#REF!</definedName>
    <definedName name="m_2q1a6" localSheetId="57">#REF!</definedName>
    <definedName name="m_2q1a6" localSheetId="58">#REF!</definedName>
    <definedName name="m_2q1a6" localSheetId="60">#REF!</definedName>
    <definedName name="m_2q1a6" localSheetId="61">#REF!</definedName>
    <definedName name="m_2q1a6" localSheetId="59">#REF!</definedName>
    <definedName name="m_2q1a6" localSheetId="63">#REF!</definedName>
    <definedName name="m_2q1a6" localSheetId="64">#REF!</definedName>
    <definedName name="m_2q1a6" localSheetId="62">#REF!</definedName>
    <definedName name="m_2q1a6" localSheetId="1">#REF!</definedName>
    <definedName name="m_2q1a6" localSheetId="72">#REF!</definedName>
    <definedName name="m_2q1a6" localSheetId="69">#REF!</definedName>
    <definedName name="m_2q1a6" localSheetId="70">#REF!</definedName>
    <definedName name="m_2q1a6" localSheetId="71">#REF!</definedName>
    <definedName name="m_2q1a6" localSheetId="3">#REF!</definedName>
    <definedName name="m_2q1a6" localSheetId="0">#REF!</definedName>
    <definedName name="m_2q1a6">#REF!</definedName>
    <definedName name="m_2q2" localSheetId="7">'[3]Request for Information'!#REF!</definedName>
    <definedName name="m_2q2" localSheetId="19">#REF!</definedName>
    <definedName name="m_2q2" localSheetId="20">#REF!</definedName>
    <definedName name="m_2q2" localSheetId="21">#REF!</definedName>
    <definedName name="m_2q2" localSheetId="22">#REF!</definedName>
    <definedName name="m_2q2" localSheetId="23">#REF!</definedName>
    <definedName name="m_2q2" localSheetId="24">#REF!</definedName>
    <definedName name="m_2q2" localSheetId="25">#REF!</definedName>
    <definedName name="m_2q2" localSheetId="26">#REF!</definedName>
    <definedName name="m_2q2" localSheetId="27">#REF!</definedName>
    <definedName name="m_2q2" localSheetId="28">#REF!</definedName>
    <definedName name="m_2q2" localSheetId="29">#REF!</definedName>
    <definedName name="m_2q2" localSheetId="30">#REF!</definedName>
    <definedName name="m_2q2" localSheetId="31">#REF!</definedName>
    <definedName name="m_2q2" localSheetId="32">#REF!</definedName>
    <definedName name="m_2q2" localSheetId="33">#REF!</definedName>
    <definedName name="m_2q2" localSheetId="35">#REF!</definedName>
    <definedName name="m_2q2" localSheetId="36">#REF!</definedName>
    <definedName name="m_2q2" localSheetId="37">#REF!</definedName>
    <definedName name="m_2q2" localSheetId="65">#REF!</definedName>
    <definedName name="m_2q2" localSheetId="66">#REF!</definedName>
    <definedName name="m_2q2" localSheetId="67">#REF!</definedName>
    <definedName name="m_2q2" localSheetId="38">#REF!</definedName>
    <definedName name="m_2q2" localSheetId="39">#REF!</definedName>
    <definedName name="m_2q2" localSheetId="40">#REF!</definedName>
    <definedName name="m_2q2" localSheetId="41">#REF!</definedName>
    <definedName name="m_2q2" localSheetId="42">#REF!</definedName>
    <definedName name="m_2q2" localSheetId="43">#REF!</definedName>
    <definedName name="m_2q2" localSheetId="44">#REF!</definedName>
    <definedName name="m_2q2" localSheetId="45">#REF!</definedName>
    <definedName name="m_2q2" localSheetId="46">#REF!</definedName>
    <definedName name="m_2q2" localSheetId="48">#REF!</definedName>
    <definedName name="m_2q2" localSheetId="49">#REF!</definedName>
    <definedName name="m_2q2" localSheetId="47">#REF!</definedName>
    <definedName name="m_2q2" localSheetId="50">#REF!</definedName>
    <definedName name="m_2q2" localSheetId="51">#REF!</definedName>
    <definedName name="m_2q2" localSheetId="52">#REF!</definedName>
    <definedName name="m_2q2" localSheetId="53">#REF!</definedName>
    <definedName name="m_2q2" localSheetId="54">#REF!</definedName>
    <definedName name="m_2q2" localSheetId="55">#REF!</definedName>
    <definedName name="m_2q2" localSheetId="56">#REF!</definedName>
    <definedName name="m_2q2" localSheetId="57">#REF!</definedName>
    <definedName name="m_2q2" localSheetId="58">#REF!</definedName>
    <definedName name="m_2q2" localSheetId="60">#REF!</definedName>
    <definedName name="m_2q2" localSheetId="61">#REF!</definedName>
    <definedName name="m_2q2" localSheetId="59">#REF!</definedName>
    <definedName name="m_2q2" localSheetId="63">#REF!</definedName>
    <definedName name="m_2q2" localSheetId="64">#REF!</definedName>
    <definedName name="m_2q2" localSheetId="62">#REF!</definedName>
    <definedName name="m_2q2" localSheetId="1">#REF!</definedName>
    <definedName name="m_2q2" localSheetId="72">#REF!</definedName>
    <definedName name="m_2q2" localSheetId="69">#REF!</definedName>
    <definedName name="m_2q2" localSheetId="70">#REF!</definedName>
    <definedName name="m_2q2" localSheetId="71">#REF!</definedName>
    <definedName name="m_2q2" localSheetId="3">#REF!</definedName>
    <definedName name="m_2q2" localSheetId="0">#REF!</definedName>
    <definedName name="m_2q2">#REF!</definedName>
    <definedName name="m_2q2a1" localSheetId="7">'[3]Request for Information'!#REF!</definedName>
    <definedName name="m_2q2a1" localSheetId="19">#REF!</definedName>
    <definedName name="m_2q2a1" localSheetId="20">#REF!</definedName>
    <definedName name="m_2q2a1" localSheetId="21">#REF!</definedName>
    <definedName name="m_2q2a1" localSheetId="22">#REF!</definedName>
    <definedName name="m_2q2a1" localSheetId="23">#REF!</definedName>
    <definedName name="m_2q2a1" localSheetId="24">#REF!</definedName>
    <definedName name="m_2q2a1" localSheetId="25">#REF!</definedName>
    <definedName name="m_2q2a1" localSheetId="26">#REF!</definedName>
    <definedName name="m_2q2a1" localSheetId="27">#REF!</definedName>
    <definedName name="m_2q2a1" localSheetId="28">#REF!</definedName>
    <definedName name="m_2q2a1" localSheetId="29">#REF!</definedName>
    <definedName name="m_2q2a1" localSheetId="30">#REF!</definedName>
    <definedName name="m_2q2a1" localSheetId="31">#REF!</definedName>
    <definedName name="m_2q2a1" localSheetId="32">#REF!</definedName>
    <definedName name="m_2q2a1" localSheetId="33">#REF!</definedName>
    <definedName name="m_2q2a1" localSheetId="35">#REF!</definedName>
    <definedName name="m_2q2a1" localSheetId="36">#REF!</definedName>
    <definedName name="m_2q2a1" localSheetId="37">#REF!</definedName>
    <definedName name="m_2q2a1" localSheetId="65">#REF!</definedName>
    <definedName name="m_2q2a1" localSheetId="66">#REF!</definedName>
    <definedName name="m_2q2a1" localSheetId="67">#REF!</definedName>
    <definedName name="m_2q2a1" localSheetId="38">#REF!</definedName>
    <definedName name="m_2q2a1" localSheetId="39">#REF!</definedName>
    <definedName name="m_2q2a1" localSheetId="40">#REF!</definedName>
    <definedName name="m_2q2a1" localSheetId="41">#REF!</definedName>
    <definedName name="m_2q2a1" localSheetId="42">#REF!</definedName>
    <definedName name="m_2q2a1" localSheetId="43">#REF!</definedName>
    <definedName name="m_2q2a1" localSheetId="44">#REF!</definedName>
    <definedName name="m_2q2a1" localSheetId="45">#REF!</definedName>
    <definedName name="m_2q2a1" localSheetId="46">#REF!</definedName>
    <definedName name="m_2q2a1" localSheetId="48">#REF!</definedName>
    <definedName name="m_2q2a1" localSheetId="49">#REF!</definedName>
    <definedName name="m_2q2a1" localSheetId="47">#REF!</definedName>
    <definedName name="m_2q2a1" localSheetId="50">#REF!</definedName>
    <definedName name="m_2q2a1" localSheetId="51">#REF!</definedName>
    <definedName name="m_2q2a1" localSheetId="52">#REF!</definedName>
    <definedName name="m_2q2a1" localSheetId="53">#REF!</definedName>
    <definedName name="m_2q2a1" localSheetId="54">#REF!</definedName>
    <definedName name="m_2q2a1" localSheetId="55">#REF!</definedName>
    <definedName name="m_2q2a1" localSheetId="56">#REF!</definedName>
    <definedName name="m_2q2a1" localSheetId="57">#REF!</definedName>
    <definedName name="m_2q2a1" localSheetId="58">#REF!</definedName>
    <definedName name="m_2q2a1" localSheetId="60">#REF!</definedName>
    <definedName name="m_2q2a1" localSheetId="61">#REF!</definedName>
    <definedName name="m_2q2a1" localSheetId="59">#REF!</definedName>
    <definedName name="m_2q2a1" localSheetId="63">#REF!</definedName>
    <definedName name="m_2q2a1" localSheetId="64">#REF!</definedName>
    <definedName name="m_2q2a1" localSheetId="62">#REF!</definedName>
    <definedName name="m_2q2a1" localSheetId="1">#REF!</definedName>
    <definedName name="m_2q2a1" localSheetId="72">#REF!</definedName>
    <definedName name="m_2q2a1" localSheetId="69">#REF!</definedName>
    <definedName name="m_2q2a1" localSheetId="70">#REF!</definedName>
    <definedName name="m_2q2a1" localSheetId="71">#REF!</definedName>
    <definedName name="m_2q2a1" localSheetId="3">#REF!</definedName>
    <definedName name="m_2q2a1" localSheetId="0">#REF!</definedName>
    <definedName name="m_2q2a1">#REF!</definedName>
    <definedName name="m_2q2a2" localSheetId="7">'[3]Request for Information'!#REF!</definedName>
    <definedName name="m_2q2a2" localSheetId="19">#REF!</definedName>
    <definedName name="m_2q2a2" localSheetId="20">#REF!</definedName>
    <definedName name="m_2q2a2" localSheetId="21">#REF!</definedName>
    <definedName name="m_2q2a2" localSheetId="22">#REF!</definedName>
    <definedName name="m_2q2a2" localSheetId="23">#REF!</definedName>
    <definedName name="m_2q2a2" localSheetId="24">#REF!</definedName>
    <definedName name="m_2q2a2" localSheetId="25">#REF!</definedName>
    <definedName name="m_2q2a2" localSheetId="26">#REF!</definedName>
    <definedName name="m_2q2a2" localSheetId="27">#REF!</definedName>
    <definedName name="m_2q2a2" localSheetId="28">#REF!</definedName>
    <definedName name="m_2q2a2" localSheetId="29">#REF!</definedName>
    <definedName name="m_2q2a2" localSheetId="30">#REF!</definedName>
    <definedName name="m_2q2a2" localSheetId="31">#REF!</definedName>
    <definedName name="m_2q2a2" localSheetId="32">#REF!</definedName>
    <definedName name="m_2q2a2" localSheetId="33">#REF!</definedName>
    <definedName name="m_2q2a2" localSheetId="35">#REF!</definedName>
    <definedName name="m_2q2a2" localSheetId="36">#REF!</definedName>
    <definedName name="m_2q2a2" localSheetId="37">#REF!</definedName>
    <definedName name="m_2q2a2" localSheetId="65">#REF!</definedName>
    <definedName name="m_2q2a2" localSheetId="66">#REF!</definedName>
    <definedName name="m_2q2a2" localSheetId="67">#REF!</definedName>
    <definedName name="m_2q2a2" localSheetId="38">#REF!</definedName>
    <definedName name="m_2q2a2" localSheetId="39">#REF!</definedName>
    <definedName name="m_2q2a2" localSheetId="40">#REF!</definedName>
    <definedName name="m_2q2a2" localSheetId="41">#REF!</definedName>
    <definedName name="m_2q2a2" localSheetId="42">#REF!</definedName>
    <definedName name="m_2q2a2" localSheetId="43">#REF!</definedName>
    <definedName name="m_2q2a2" localSheetId="44">#REF!</definedName>
    <definedName name="m_2q2a2" localSheetId="45">#REF!</definedName>
    <definedName name="m_2q2a2" localSheetId="46">#REF!</definedName>
    <definedName name="m_2q2a2" localSheetId="48">#REF!</definedName>
    <definedName name="m_2q2a2" localSheetId="49">#REF!</definedName>
    <definedName name="m_2q2a2" localSheetId="47">#REF!</definedName>
    <definedName name="m_2q2a2" localSheetId="50">#REF!</definedName>
    <definedName name="m_2q2a2" localSheetId="51">#REF!</definedName>
    <definedName name="m_2q2a2" localSheetId="52">#REF!</definedName>
    <definedName name="m_2q2a2" localSheetId="53">#REF!</definedName>
    <definedName name="m_2q2a2" localSheetId="54">#REF!</definedName>
    <definedName name="m_2q2a2" localSheetId="55">#REF!</definedName>
    <definedName name="m_2q2a2" localSheetId="56">#REF!</definedName>
    <definedName name="m_2q2a2" localSheetId="57">#REF!</definedName>
    <definedName name="m_2q2a2" localSheetId="58">#REF!</definedName>
    <definedName name="m_2q2a2" localSheetId="60">#REF!</definedName>
    <definedName name="m_2q2a2" localSheetId="61">#REF!</definedName>
    <definedName name="m_2q2a2" localSheetId="59">#REF!</definedName>
    <definedName name="m_2q2a2" localSheetId="63">#REF!</definedName>
    <definedName name="m_2q2a2" localSheetId="64">#REF!</definedName>
    <definedName name="m_2q2a2" localSheetId="62">#REF!</definedName>
    <definedName name="m_2q2a2" localSheetId="1">#REF!</definedName>
    <definedName name="m_2q2a2" localSheetId="72">#REF!</definedName>
    <definedName name="m_2q2a2" localSheetId="69">#REF!</definedName>
    <definedName name="m_2q2a2" localSheetId="70">#REF!</definedName>
    <definedName name="m_2q2a2" localSheetId="71">#REF!</definedName>
    <definedName name="m_2q2a2" localSheetId="3">#REF!</definedName>
    <definedName name="m_2q2a2" localSheetId="0">#REF!</definedName>
    <definedName name="m_2q2a2">#REF!</definedName>
    <definedName name="m_2q2a3" localSheetId="7">'[3]Request for Information'!#REF!</definedName>
    <definedName name="m_2q2a3" localSheetId="19">#REF!</definedName>
    <definedName name="m_2q2a3" localSheetId="20">#REF!</definedName>
    <definedName name="m_2q2a3" localSheetId="21">#REF!</definedName>
    <definedName name="m_2q2a3" localSheetId="22">#REF!</definedName>
    <definedName name="m_2q2a3" localSheetId="23">#REF!</definedName>
    <definedName name="m_2q2a3" localSheetId="24">#REF!</definedName>
    <definedName name="m_2q2a3" localSheetId="25">#REF!</definedName>
    <definedName name="m_2q2a3" localSheetId="26">#REF!</definedName>
    <definedName name="m_2q2a3" localSheetId="27">#REF!</definedName>
    <definedName name="m_2q2a3" localSheetId="28">#REF!</definedName>
    <definedName name="m_2q2a3" localSheetId="29">#REF!</definedName>
    <definedName name="m_2q2a3" localSheetId="30">#REF!</definedName>
    <definedName name="m_2q2a3" localSheetId="31">#REF!</definedName>
    <definedName name="m_2q2a3" localSheetId="32">#REF!</definedName>
    <definedName name="m_2q2a3" localSheetId="33">#REF!</definedName>
    <definedName name="m_2q2a3" localSheetId="35">#REF!</definedName>
    <definedName name="m_2q2a3" localSheetId="36">#REF!</definedName>
    <definedName name="m_2q2a3" localSheetId="37">#REF!</definedName>
    <definedName name="m_2q2a3" localSheetId="65">#REF!</definedName>
    <definedName name="m_2q2a3" localSheetId="66">#REF!</definedName>
    <definedName name="m_2q2a3" localSheetId="67">#REF!</definedName>
    <definedName name="m_2q2a3" localSheetId="38">#REF!</definedName>
    <definedName name="m_2q2a3" localSheetId="39">#REF!</definedName>
    <definedName name="m_2q2a3" localSheetId="40">#REF!</definedName>
    <definedName name="m_2q2a3" localSheetId="41">#REF!</definedName>
    <definedName name="m_2q2a3" localSheetId="42">#REF!</definedName>
    <definedName name="m_2q2a3" localSheetId="43">#REF!</definedName>
    <definedName name="m_2q2a3" localSheetId="44">#REF!</definedName>
    <definedName name="m_2q2a3" localSheetId="45">#REF!</definedName>
    <definedName name="m_2q2a3" localSheetId="46">#REF!</definedName>
    <definedName name="m_2q2a3" localSheetId="48">#REF!</definedName>
    <definedName name="m_2q2a3" localSheetId="49">#REF!</definedName>
    <definedName name="m_2q2a3" localSheetId="47">#REF!</definedName>
    <definedName name="m_2q2a3" localSheetId="50">#REF!</definedName>
    <definedName name="m_2q2a3" localSheetId="51">#REF!</definedName>
    <definedName name="m_2q2a3" localSheetId="52">#REF!</definedName>
    <definedName name="m_2q2a3" localSheetId="53">#REF!</definedName>
    <definedName name="m_2q2a3" localSheetId="54">#REF!</definedName>
    <definedName name="m_2q2a3" localSheetId="55">#REF!</definedName>
    <definedName name="m_2q2a3" localSheetId="56">#REF!</definedName>
    <definedName name="m_2q2a3" localSheetId="57">#REF!</definedName>
    <definedName name="m_2q2a3" localSheetId="58">#REF!</definedName>
    <definedName name="m_2q2a3" localSheetId="60">#REF!</definedName>
    <definedName name="m_2q2a3" localSheetId="61">#REF!</definedName>
    <definedName name="m_2q2a3" localSheetId="59">#REF!</definedName>
    <definedName name="m_2q2a3" localSheetId="63">#REF!</definedName>
    <definedName name="m_2q2a3" localSheetId="64">#REF!</definedName>
    <definedName name="m_2q2a3" localSheetId="62">#REF!</definedName>
    <definedName name="m_2q2a3" localSheetId="1">#REF!</definedName>
    <definedName name="m_2q2a3" localSheetId="72">#REF!</definedName>
    <definedName name="m_2q2a3" localSheetId="69">#REF!</definedName>
    <definedName name="m_2q2a3" localSheetId="70">#REF!</definedName>
    <definedName name="m_2q2a3" localSheetId="71">#REF!</definedName>
    <definedName name="m_2q2a3" localSheetId="3">#REF!</definedName>
    <definedName name="m_2q2a3" localSheetId="0">#REF!</definedName>
    <definedName name="m_2q2a3">#REF!</definedName>
    <definedName name="m_2q2a4" localSheetId="7">'[3]Request for Information'!#REF!</definedName>
    <definedName name="m_2q2a4" localSheetId="19">#REF!</definedName>
    <definedName name="m_2q2a4" localSheetId="20">#REF!</definedName>
    <definedName name="m_2q2a4" localSheetId="21">#REF!</definedName>
    <definedName name="m_2q2a4" localSheetId="22">#REF!</definedName>
    <definedName name="m_2q2a4" localSheetId="23">#REF!</definedName>
    <definedName name="m_2q2a4" localSheetId="24">#REF!</definedName>
    <definedName name="m_2q2a4" localSheetId="25">#REF!</definedName>
    <definedName name="m_2q2a4" localSheetId="26">#REF!</definedName>
    <definedName name="m_2q2a4" localSheetId="27">#REF!</definedName>
    <definedName name="m_2q2a4" localSheetId="28">#REF!</definedName>
    <definedName name="m_2q2a4" localSheetId="29">#REF!</definedName>
    <definedName name="m_2q2a4" localSheetId="30">#REF!</definedName>
    <definedName name="m_2q2a4" localSheetId="31">#REF!</definedName>
    <definedName name="m_2q2a4" localSheetId="32">#REF!</definedName>
    <definedName name="m_2q2a4" localSheetId="33">#REF!</definedName>
    <definedName name="m_2q2a4" localSheetId="35">#REF!</definedName>
    <definedName name="m_2q2a4" localSheetId="36">#REF!</definedName>
    <definedName name="m_2q2a4" localSheetId="37">#REF!</definedName>
    <definedName name="m_2q2a4" localSheetId="65">#REF!</definedName>
    <definedName name="m_2q2a4" localSheetId="66">#REF!</definedName>
    <definedName name="m_2q2a4" localSheetId="67">#REF!</definedName>
    <definedName name="m_2q2a4" localSheetId="38">#REF!</definedName>
    <definedName name="m_2q2a4" localSheetId="39">#REF!</definedName>
    <definedName name="m_2q2a4" localSheetId="40">#REF!</definedName>
    <definedName name="m_2q2a4" localSheetId="41">#REF!</definedName>
    <definedName name="m_2q2a4" localSheetId="42">#REF!</definedName>
    <definedName name="m_2q2a4" localSheetId="43">#REF!</definedName>
    <definedName name="m_2q2a4" localSheetId="44">#REF!</definedName>
    <definedName name="m_2q2a4" localSheetId="45">#REF!</definedName>
    <definedName name="m_2q2a4" localSheetId="46">#REF!</definedName>
    <definedName name="m_2q2a4" localSheetId="48">#REF!</definedName>
    <definedName name="m_2q2a4" localSheetId="49">#REF!</definedName>
    <definedName name="m_2q2a4" localSheetId="47">#REF!</definedName>
    <definedName name="m_2q2a4" localSheetId="50">#REF!</definedName>
    <definedName name="m_2q2a4" localSheetId="51">#REF!</definedName>
    <definedName name="m_2q2a4" localSheetId="52">#REF!</definedName>
    <definedName name="m_2q2a4" localSheetId="53">#REF!</definedName>
    <definedName name="m_2q2a4" localSheetId="54">#REF!</definedName>
    <definedName name="m_2q2a4" localSheetId="55">#REF!</definedName>
    <definedName name="m_2q2a4" localSheetId="56">#REF!</definedName>
    <definedName name="m_2q2a4" localSheetId="57">#REF!</definedName>
    <definedName name="m_2q2a4" localSheetId="58">#REF!</definedName>
    <definedName name="m_2q2a4" localSheetId="60">#REF!</definedName>
    <definedName name="m_2q2a4" localSheetId="61">#REF!</definedName>
    <definedName name="m_2q2a4" localSheetId="59">#REF!</definedName>
    <definedName name="m_2q2a4" localSheetId="63">#REF!</definedName>
    <definedName name="m_2q2a4" localSheetId="64">#REF!</definedName>
    <definedName name="m_2q2a4" localSheetId="62">#REF!</definedName>
    <definedName name="m_2q2a4" localSheetId="1">#REF!</definedName>
    <definedName name="m_2q2a4" localSheetId="72">#REF!</definedName>
    <definedName name="m_2q2a4" localSheetId="69">#REF!</definedName>
    <definedName name="m_2q2a4" localSheetId="70">#REF!</definedName>
    <definedName name="m_2q2a4" localSheetId="71">#REF!</definedName>
    <definedName name="m_2q2a4" localSheetId="3">#REF!</definedName>
    <definedName name="m_2q2a4" localSheetId="0">#REF!</definedName>
    <definedName name="m_2q2a4">#REF!</definedName>
    <definedName name="m_2q2a5" localSheetId="7">'[3]Request for Information'!#REF!</definedName>
    <definedName name="m_2q2a5" localSheetId="19">#REF!</definedName>
    <definedName name="m_2q2a5" localSheetId="20">#REF!</definedName>
    <definedName name="m_2q2a5" localSheetId="21">#REF!</definedName>
    <definedName name="m_2q2a5" localSheetId="22">#REF!</definedName>
    <definedName name="m_2q2a5" localSheetId="23">#REF!</definedName>
    <definedName name="m_2q2a5" localSheetId="24">#REF!</definedName>
    <definedName name="m_2q2a5" localSheetId="25">#REF!</definedName>
    <definedName name="m_2q2a5" localSheetId="26">#REF!</definedName>
    <definedName name="m_2q2a5" localSheetId="27">#REF!</definedName>
    <definedName name="m_2q2a5" localSheetId="28">#REF!</definedName>
    <definedName name="m_2q2a5" localSheetId="29">#REF!</definedName>
    <definedName name="m_2q2a5" localSheetId="30">#REF!</definedName>
    <definedName name="m_2q2a5" localSheetId="31">#REF!</definedName>
    <definedName name="m_2q2a5" localSheetId="32">#REF!</definedName>
    <definedName name="m_2q2a5" localSheetId="33">#REF!</definedName>
    <definedName name="m_2q2a5" localSheetId="35">#REF!</definedName>
    <definedName name="m_2q2a5" localSheetId="36">#REF!</definedName>
    <definedName name="m_2q2a5" localSheetId="37">#REF!</definedName>
    <definedName name="m_2q2a5" localSheetId="65">#REF!</definedName>
    <definedName name="m_2q2a5" localSheetId="66">#REF!</definedName>
    <definedName name="m_2q2a5" localSheetId="67">#REF!</definedName>
    <definedName name="m_2q2a5" localSheetId="38">#REF!</definedName>
    <definedName name="m_2q2a5" localSheetId="39">#REF!</definedName>
    <definedName name="m_2q2a5" localSheetId="40">#REF!</definedName>
    <definedName name="m_2q2a5" localSheetId="41">#REF!</definedName>
    <definedName name="m_2q2a5" localSheetId="42">#REF!</definedName>
    <definedName name="m_2q2a5" localSheetId="43">#REF!</definedName>
    <definedName name="m_2q2a5" localSheetId="44">#REF!</definedName>
    <definedName name="m_2q2a5" localSheetId="45">#REF!</definedName>
    <definedName name="m_2q2a5" localSheetId="46">#REF!</definedName>
    <definedName name="m_2q2a5" localSheetId="48">#REF!</definedName>
    <definedName name="m_2q2a5" localSheetId="49">#REF!</definedName>
    <definedName name="m_2q2a5" localSheetId="47">#REF!</definedName>
    <definedName name="m_2q2a5" localSheetId="50">#REF!</definedName>
    <definedName name="m_2q2a5" localSheetId="51">#REF!</definedName>
    <definedName name="m_2q2a5" localSheetId="52">#REF!</definedName>
    <definedName name="m_2q2a5" localSheetId="53">#REF!</definedName>
    <definedName name="m_2q2a5" localSheetId="54">#REF!</definedName>
    <definedName name="m_2q2a5" localSheetId="55">#REF!</definedName>
    <definedName name="m_2q2a5" localSheetId="56">#REF!</definedName>
    <definedName name="m_2q2a5" localSheetId="57">#REF!</definedName>
    <definedName name="m_2q2a5" localSheetId="58">#REF!</definedName>
    <definedName name="m_2q2a5" localSheetId="60">#REF!</definedName>
    <definedName name="m_2q2a5" localSheetId="61">#REF!</definedName>
    <definedName name="m_2q2a5" localSheetId="59">#REF!</definedName>
    <definedName name="m_2q2a5" localSheetId="63">#REF!</definedName>
    <definedName name="m_2q2a5" localSheetId="64">#REF!</definedName>
    <definedName name="m_2q2a5" localSheetId="62">#REF!</definedName>
    <definedName name="m_2q2a5" localSheetId="1">#REF!</definedName>
    <definedName name="m_2q2a5" localSheetId="72">#REF!</definedName>
    <definedName name="m_2q2a5" localSheetId="69">#REF!</definedName>
    <definedName name="m_2q2a5" localSheetId="70">#REF!</definedName>
    <definedName name="m_2q2a5" localSheetId="71">#REF!</definedName>
    <definedName name="m_2q2a5" localSheetId="3">#REF!</definedName>
    <definedName name="m_2q2a5" localSheetId="0">#REF!</definedName>
    <definedName name="m_2q2a5">#REF!</definedName>
    <definedName name="m_2q2a6" localSheetId="7">'[3]Request for Information'!#REF!</definedName>
    <definedName name="m_2q2a6" localSheetId="19">#REF!</definedName>
    <definedName name="m_2q2a6" localSheetId="20">#REF!</definedName>
    <definedName name="m_2q2a6" localSheetId="21">#REF!</definedName>
    <definedName name="m_2q2a6" localSheetId="22">#REF!</definedName>
    <definedName name="m_2q2a6" localSheetId="23">#REF!</definedName>
    <definedName name="m_2q2a6" localSheetId="24">#REF!</definedName>
    <definedName name="m_2q2a6" localSheetId="25">#REF!</definedName>
    <definedName name="m_2q2a6" localSheetId="26">#REF!</definedName>
    <definedName name="m_2q2a6" localSheetId="27">#REF!</definedName>
    <definedName name="m_2q2a6" localSheetId="28">#REF!</definedName>
    <definedName name="m_2q2a6" localSheetId="29">#REF!</definedName>
    <definedName name="m_2q2a6" localSheetId="30">#REF!</definedName>
    <definedName name="m_2q2a6" localSheetId="31">#REF!</definedName>
    <definedName name="m_2q2a6" localSheetId="32">#REF!</definedName>
    <definedName name="m_2q2a6" localSheetId="33">#REF!</definedName>
    <definedName name="m_2q2a6" localSheetId="35">#REF!</definedName>
    <definedName name="m_2q2a6" localSheetId="36">#REF!</definedName>
    <definedName name="m_2q2a6" localSheetId="37">#REF!</definedName>
    <definedName name="m_2q2a6" localSheetId="65">#REF!</definedName>
    <definedName name="m_2q2a6" localSheetId="66">#REF!</definedName>
    <definedName name="m_2q2a6" localSheetId="67">#REF!</definedName>
    <definedName name="m_2q2a6" localSheetId="38">#REF!</definedName>
    <definedName name="m_2q2a6" localSheetId="39">#REF!</definedName>
    <definedName name="m_2q2a6" localSheetId="40">#REF!</definedName>
    <definedName name="m_2q2a6" localSheetId="41">#REF!</definedName>
    <definedName name="m_2q2a6" localSheetId="42">#REF!</definedName>
    <definedName name="m_2q2a6" localSheetId="43">#REF!</definedName>
    <definedName name="m_2q2a6" localSheetId="44">#REF!</definedName>
    <definedName name="m_2q2a6" localSheetId="45">#REF!</definedName>
    <definedName name="m_2q2a6" localSheetId="46">#REF!</definedName>
    <definedName name="m_2q2a6" localSheetId="48">#REF!</definedName>
    <definedName name="m_2q2a6" localSheetId="49">#REF!</definedName>
    <definedName name="m_2q2a6" localSheetId="47">#REF!</definedName>
    <definedName name="m_2q2a6" localSheetId="50">#REF!</definedName>
    <definedName name="m_2q2a6" localSheetId="51">#REF!</definedName>
    <definedName name="m_2q2a6" localSheetId="52">#REF!</definedName>
    <definedName name="m_2q2a6" localSheetId="53">#REF!</definedName>
    <definedName name="m_2q2a6" localSheetId="54">#REF!</definedName>
    <definedName name="m_2q2a6" localSheetId="55">#REF!</definedName>
    <definedName name="m_2q2a6" localSheetId="56">#REF!</definedName>
    <definedName name="m_2q2a6" localSheetId="57">#REF!</definedName>
    <definedName name="m_2q2a6" localSheetId="58">#REF!</definedName>
    <definedName name="m_2q2a6" localSheetId="60">#REF!</definedName>
    <definedName name="m_2q2a6" localSheetId="61">#REF!</definedName>
    <definedName name="m_2q2a6" localSheetId="59">#REF!</definedName>
    <definedName name="m_2q2a6" localSheetId="63">#REF!</definedName>
    <definedName name="m_2q2a6" localSheetId="64">#REF!</definedName>
    <definedName name="m_2q2a6" localSheetId="62">#REF!</definedName>
    <definedName name="m_2q2a6" localSheetId="1">#REF!</definedName>
    <definedName name="m_2q2a6" localSheetId="72">#REF!</definedName>
    <definedName name="m_2q2a6" localSheetId="69">#REF!</definedName>
    <definedName name="m_2q2a6" localSheetId="70">#REF!</definedName>
    <definedName name="m_2q2a6" localSheetId="71">#REF!</definedName>
    <definedName name="m_2q2a6" localSheetId="3">#REF!</definedName>
    <definedName name="m_2q2a6" localSheetId="0">#REF!</definedName>
    <definedName name="m_2q2a6">#REF!</definedName>
    <definedName name="m_2q3" localSheetId="7">'[3]Request for Information'!#REF!</definedName>
    <definedName name="m_2q3" localSheetId="19">#REF!</definedName>
    <definedName name="m_2q3" localSheetId="20">#REF!</definedName>
    <definedName name="m_2q3" localSheetId="21">#REF!</definedName>
    <definedName name="m_2q3" localSheetId="22">#REF!</definedName>
    <definedName name="m_2q3" localSheetId="23">#REF!</definedName>
    <definedName name="m_2q3" localSheetId="24">#REF!</definedName>
    <definedName name="m_2q3" localSheetId="25">#REF!</definedName>
    <definedName name="m_2q3" localSheetId="26">#REF!</definedName>
    <definedName name="m_2q3" localSheetId="27">#REF!</definedName>
    <definedName name="m_2q3" localSheetId="28">#REF!</definedName>
    <definedName name="m_2q3" localSheetId="29">#REF!</definedName>
    <definedName name="m_2q3" localSheetId="30">#REF!</definedName>
    <definedName name="m_2q3" localSheetId="31">#REF!</definedName>
    <definedName name="m_2q3" localSheetId="32">#REF!</definedName>
    <definedName name="m_2q3" localSheetId="33">#REF!</definedName>
    <definedName name="m_2q3" localSheetId="35">#REF!</definedName>
    <definedName name="m_2q3" localSheetId="36">#REF!</definedName>
    <definedName name="m_2q3" localSheetId="37">#REF!</definedName>
    <definedName name="m_2q3" localSheetId="65">#REF!</definedName>
    <definedName name="m_2q3" localSheetId="66">#REF!</definedName>
    <definedName name="m_2q3" localSheetId="67">#REF!</definedName>
    <definedName name="m_2q3" localSheetId="38">#REF!</definedName>
    <definedName name="m_2q3" localSheetId="39">#REF!</definedName>
    <definedName name="m_2q3" localSheetId="40">#REF!</definedName>
    <definedName name="m_2q3" localSheetId="41">#REF!</definedName>
    <definedName name="m_2q3" localSheetId="42">#REF!</definedName>
    <definedName name="m_2q3" localSheetId="43">#REF!</definedName>
    <definedName name="m_2q3" localSheetId="44">#REF!</definedName>
    <definedName name="m_2q3" localSheetId="45">#REF!</definedName>
    <definedName name="m_2q3" localSheetId="46">#REF!</definedName>
    <definedName name="m_2q3" localSheetId="48">#REF!</definedName>
    <definedName name="m_2q3" localSheetId="49">#REF!</definedName>
    <definedName name="m_2q3" localSheetId="47">#REF!</definedName>
    <definedName name="m_2q3" localSheetId="50">#REF!</definedName>
    <definedName name="m_2q3" localSheetId="51">#REF!</definedName>
    <definedName name="m_2q3" localSheetId="52">#REF!</definedName>
    <definedName name="m_2q3" localSheetId="53">#REF!</definedName>
    <definedName name="m_2q3" localSheetId="54">#REF!</definedName>
    <definedName name="m_2q3" localSheetId="55">#REF!</definedName>
    <definedName name="m_2q3" localSheetId="56">#REF!</definedName>
    <definedName name="m_2q3" localSheetId="57">#REF!</definedName>
    <definedName name="m_2q3" localSheetId="58">#REF!</definedName>
    <definedName name="m_2q3" localSheetId="60">#REF!</definedName>
    <definedName name="m_2q3" localSheetId="61">#REF!</definedName>
    <definedName name="m_2q3" localSheetId="59">#REF!</definedName>
    <definedName name="m_2q3" localSheetId="63">#REF!</definedName>
    <definedName name="m_2q3" localSheetId="64">#REF!</definedName>
    <definedName name="m_2q3" localSheetId="62">#REF!</definedName>
    <definedName name="m_2q3" localSheetId="1">#REF!</definedName>
    <definedName name="m_2q3" localSheetId="72">#REF!</definedName>
    <definedName name="m_2q3" localSheetId="69">#REF!</definedName>
    <definedName name="m_2q3" localSheetId="70">#REF!</definedName>
    <definedName name="m_2q3" localSheetId="71">#REF!</definedName>
    <definedName name="m_2q3" localSheetId="3">#REF!</definedName>
    <definedName name="m_2q3" localSheetId="0">#REF!</definedName>
    <definedName name="m_2q3">#REF!</definedName>
    <definedName name="m_2q3a1" localSheetId="7">'[3]Request for Information'!#REF!</definedName>
    <definedName name="m_2q3a1" localSheetId="19">#REF!</definedName>
    <definedName name="m_2q3a1" localSheetId="20">#REF!</definedName>
    <definedName name="m_2q3a1" localSheetId="21">#REF!</definedName>
    <definedName name="m_2q3a1" localSheetId="22">#REF!</definedName>
    <definedName name="m_2q3a1" localSheetId="23">#REF!</definedName>
    <definedName name="m_2q3a1" localSheetId="24">#REF!</definedName>
    <definedName name="m_2q3a1" localSheetId="25">#REF!</definedName>
    <definedName name="m_2q3a1" localSheetId="26">#REF!</definedName>
    <definedName name="m_2q3a1" localSheetId="27">#REF!</definedName>
    <definedName name="m_2q3a1" localSheetId="28">#REF!</definedName>
    <definedName name="m_2q3a1" localSheetId="29">#REF!</definedName>
    <definedName name="m_2q3a1" localSheetId="30">#REF!</definedName>
    <definedName name="m_2q3a1" localSheetId="31">#REF!</definedName>
    <definedName name="m_2q3a1" localSheetId="32">#REF!</definedName>
    <definedName name="m_2q3a1" localSheetId="33">#REF!</definedName>
    <definedName name="m_2q3a1" localSheetId="35">#REF!</definedName>
    <definedName name="m_2q3a1" localSheetId="36">#REF!</definedName>
    <definedName name="m_2q3a1" localSheetId="37">#REF!</definedName>
    <definedName name="m_2q3a1" localSheetId="65">#REF!</definedName>
    <definedName name="m_2q3a1" localSheetId="66">#REF!</definedName>
    <definedName name="m_2q3a1" localSheetId="67">#REF!</definedName>
    <definedName name="m_2q3a1" localSheetId="38">#REF!</definedName>
    <definedName name="m_2q3a1" localSheetId="39">#REF!</definedName>
    <definedName name="m_2q3a1" localSheetId="40">#REF!</definedName>
    <definedName name="m_2q3a1" localSheetId="41">#REF!</definedName>
    <definedName name="m_2q3a1" localSheetId="42">#REF!</definedName>
    <definedName name="m_2q3a1" localSheetId="43">#REF!</definedName>
    <definedName name="m_2q3a1" localSheetId="44">#REF!</definedName>
    <definedName name="m_2q3a1" localSheetId="45">#REF!</definedName>
    <definedName name="m_2q3a1" localSheetId="46">#REF!</definedName>
    <definedName name="m_2q3a1" localSheetId="48">#REF!</definedName>
    <definedName name="m_2q3a1" localSheetId="49">#REF!</definedName>
    <definedName name="m_2q3a1" localSheetId="47">#REF!</definedName>
    <definedName name="m_2q3a1" localSheetId="50">#REF!</definedName>
    <definedName name="m_2q3a1" localSheetId="51">#REF!</definedName>
    <definedName name="m_2q3a1" localSheetId="52">#REF!</definedName>
    <definedName name="m_2q3a1" localSheetId="53">#REF!</definedName>
    <definedName name="m_2q3a1" localSheetId="54">#REF!</definedName>
    <definedName name="m_2q3a1" localSheetId="55">#REF!</definedName>
    <definedName name="m_2q3a1" localSheetId="56">#REF!</definedName>
    <definedName name="m_2q3a1" localSheetId="57">#REF!</definedName>
    <definedName name="m_2q3a1" localSheetId="58">#REF!</definedName>
    <definedName name="m_2q3a1" localSheetId="60">#REF!</definedName>
    <definedName name="m_2q3a1" localSheetId="61">#REF!</definedName>
    <definedName name="m_2q3a1" localSheetId="59">#REF!</definedName>
    <definedName name="m_2q3a1" localSheetId="63">#REF!</definedName>
    <definedName name="m_2q3a1" localSheetId="64">#REF!</definedName>
    <definedName name="m_2q3a1" localSheetId="62">#REF!</definedName>
    <definedName name="m_2q3a1" localSheetId="1">#REF!</definedName>
    <definedName name="m_2q3a1" localSheetId="72">#REF!</definedName>
    <definedName name="m_2q3a1" localSheetId="69">#REF!</definedName>
    <definedName name="m_2q3a1" localSheetId="70">#REF!</definedName>
    <definedName name="m_2q3a1" localSheetId="71">#REF!</definedName>
    <definedName name="m_2q3a1" localSheetId="3">#REF!</definedName>
    <definedName name="m_2q3a1" localSheetId="0">#REF!</definedName>
    <definedName name="m_2q3a1">#REF!</definedName>
    <definedName name="m_2q3a2" localSheetId="7">'[3]Request for Information'!#REF!</definedName>
    <definedName name="m_2q3a2" localSheetId="19">#REF!</definedName>
    <definedName name="m_2q3a2" localSheetId="20">#REF!</definedName>
    <definedName name="m_2q3a2" localSheetId="21">#REF!</definedName>
    <definedName name="m_2q3a2" localSheetId="22">#REF!</definedName>
    <definedName name="m_2q3a2" localSheetId="23">#REF!</definedName>
    <definedName name="m_2q3a2" localSheetId="24">#REF!</definedName>
    <definedName name="m_2q3a2" localSheetId="25">#REF!</definedName>
    <definedName name="m_2q3a2" localSheetId="26">#REF!</definedName>
    <definedName name="m_2q3a2" localSheetId="27">#REF!</definedName>
    <definedName name="m_2q3a2" localSheetId="28">#REF!</definedName>
    <definedName name="m_2q3a2" localSheetId="29">#REF!</definedName>
    <definedName name="m_2q3a2" localSheetId="30">#REF!</definedName>
    <definedName name="m_2q3a2" localSheetId="31">#REF!</definedName>
    <definedName name="m_2q3a2" localSheetId="32">#REF!</definedName>
    <definedName name="m_2q3a2" localSheetId="33">#REF!</definedName>
    <definedName name="m_2q3a2" localSheetId="35">#REF!</definedName>
    <definedName name="m_2q3a2" localSheetId="36">#REF!</definedName>
    <definedName name="m_2q3a2" localSheetId="37">#REF!</definedName>
    <definedName name="m_2q3a2" localSheetId="65">#REF!</definedName>
    <definedName name="m_2q3a2" localSheetId="66">#REF!</definedName>
    <definedName name="m_2q3a2" localSheetId="67">#REF!</definedName>
    <definedName name="m_2q3a2" localSheetId="38">#REF!</definedName>
    <definedName name="m_2q3a2" localSheetId="39">#REF!</definedName>
    <definedName name="m_2q3a2" localSheetId="40">#REF!</definedName>
    <definedName name="m_2q3a2" localSheetId="41">#REF!</definedName>
    <definedName name="m_2q3a2" localSheetId="42">#REF!</definedName>
    <definedName name="m_2q3a2" localSheetId="43">#REF!</definedName>
    <definedName name="m_2q3a2" localSheetId="44">#REF!</definedName>
    <definedName name="m_2q3a2" localSheetId="45">#REF!</definedName>
    <definedName name="m_2q3a2" localSheetId="46">#REF!</definedName>
    <definedName name="m_2q3a2" localSheetId="48">#REF!</definedName>
    <definedName name="m_2q3a2" localSheetId="49">#REF!</definedName>
    <definedName name="m_2q3a2" localSheetId="47">#REF!</definedName>
    <definedName name="m_2q3a2" localSheetId="50">#REF!</definedName>
    <definedName name="m_2q3a2" localSheetId="51">#REF!</definedName>
    <definedName name="m_2q3a2" localSheetId="52">#REF!</definedName>
    <definedName name="m_2q3a2" localSheetId="53">#REF!</definedName>
    <definedName name="m_2q3a2" localSheetId="54">#REF!</definedName>
    <definedName name="m_2q3a2" localSheetId="55">#REF!</definedName>
    <definedName name="m_2q3a2" localSheetId="56">#REF!</definedName>
    <definedName name="m_2q3a2" localSheetId="57">#REF!</definedName>
    <definedName name="m_2q3a2" localSheetId="58">#REF!</definedName>
    <definedName name="m_2q3a2" localSheetId="60">#REF!</definedName>
    <definedName name="m_2q3a2" localSheetId="61">#REF!</definedName>
    <definedName name="m_2q3a2" localSheetId="59">#REF!</definedName>
    <definedName name="m_2q3a2" localSheetId="63">#REF!</definedName>
    <definedName name="m_2q3a2" localSheetId="64">#REF!</definedName>
    <definedName name="m_2q3a2" localSheetId="62">#REF!</definedName>
    <definedName name="m_2q3a2" localSheetId="1">#REF!</definedName>
    <definedName name="m_2q3a2" localSheetId="72">#REF!</definedName>
    <definedName name="m_2q3a2" localSheetId="69">#REF!</definedName>
    <definedName name="m_2q3a2" localSheetId="70">#REF!</definedName>
    <definedName name="m_2q3a2" localSheetId="71">#REF!</definedName>
    <definedName name="m_2q3a2" localSheetId="3">#REF!</definedName>
    <definedName name="m_2q3a2" localSheetId="0">#REF!</definedName>
    <definedName name="m_2q3a2">#REF!</definedName>
    <definedName name="m_2q3a3" localSheetId="7">'[3]Request for Information'!#REF!</definedName>
    <definedName name="m_2q3a3" localSheetId="19">#REF!</definedName>
    <definedName name="m_2q3a3" localSheetId="20">#REF!</definedName>
    <definedName name="m_2q3a3" localSheetId="21">#REF!</definedName>
    <definedName name="m_2q3a3" localSheetId="22">#REF!</definedName>
    <definedName name="m_2q3a3" localSheetId="23">#REF!</definedName>
    <definedName name="m_2q3a3" localSheetId="24">#REF!</definedName>
    <definedName name="m_2q3a3" localSheetId="25">#REF!</definedName>
    <definedName name="m_2q3a3" localSheetId="26">#REF!</definedName>
    <definedName name="m_2q3a3" localSheetId="27">#REF!</definedName>
    <definedName name="m_2q3a3" localSheetId="28">#REF!</definedName>
    <definedName name="m_2q3a3" localSheetId="29">#REF!</definedName>
    <definedName name="m_2q3a3" localSheetId="30">#REF!</definedName>
    <definedName name="m_2q3a3" localSheetId="31">#REF!</definedName>
    <definedName name="m_2q3a3" localSheetId="32">#REF!</definedName>
    <definedName name="m_2q3a3" localSheetId="33">#REF!</definedName>
    <definedName name="m_2q3a3" localSheetId="35">#REF!</definedName>
    <definedName name="m_2q3a3" localSheetId="36">#REF!</definedName>
    <definedName name="m_2q3a3" localSheetId="37">#REF!</definedName>
    <definedName name="m_2q3a3" localSheetId="65">#REF!</definedName>
    <definedName name="m_2q3a3" localSheetId="66">#REF!</definedName>
    <definedName name="m_2q3a3" localSheetId="67">#REF!</definedName>
    <definedName name="m_2q3a3" localSheetId="38">#REF!</definedName>
    <definedName name="m_2q3a3" localSheetId="39">#REF!</definedName>
    <definedName name="m_2q3a3" localSheetId="40">#REF!</definedName>
    <definedName name="m_2q3a3" localSheetId="41">#REF!</definedName>
    <definedName name="m_2q3a3" localSheetId="42">#REF!</definedName>
    <definedName name="m_2q3a3" localSheetId="43">#REF!</definedName>
    <definedName name="m_2q3a3" localSheetId="44">#REF!</definedName>
    <definedName name="m_2q3a3" localSheetId="45">#REF!</definedName>
    <definedName name="m_2q3a3" localSheetId="46">#REF!</definedName>
    <definedName name="m_2q3a3" localSheetId="48">#REF!</definedName>
    <definedName name="m_2q3a3" localSheetId="49">#REF!</definedName>
    <definedName name="m_2q3a3" localSheetId="47">#REF!</definedName>
    <definedName name="m_2q3a3" localSheetId="50">#REF!</definedName>
    <definedName name="m_2q3a3" localSheetId="51">#REF!</definedName>
    <definedName name="m_2q3a3" localSheetId="52">#REF!</definedName>
    <definedName name="m_2q3a3" localSheetId="53">#REF!</definedName>
    <definedName name="m_2q3a3" localSheetId="54">#REF!</definedName>
    <definedName name="m_2q3a3" localSheetId="55">#REF!</definedName>
    <definedName name="m_2q3a3" localSheetId="56">#REF!</definedName>
    <definedName name="m_2q3a3" localSheetId="57">#REF!</definedName>
    <definedName name="m_2q3a3" localSheetId="58">#REF!</definedName>
    <definedName name="m_2q3a3" localSheetId="60">#REF!</definedName>
    <definedName name="m_2q3a3" localSheetId="61">#REF!</definedName>
    <definedName name="m_2q3a3" localSheetId="59">#REF!</definedName>
    <definedName name="m_2q3a3" localSheetId="63">#REF!</definedName>
    <definedName name="m_2q3a3" localSheetId="64">#REF!</definedName>
    <definedName name="m_2q3a3" localSheetId="62">#REF!</definedName>
    <definedName name="m_2q3a3" localSheetId="1">#REF!</definedName>
    <definedName name="m_2q3a3" localSheetId="72">#REF!</definedName>
    <definedName name="m_2q3a3" localSheetId="69">#REF!</definedName>
    <definedName name="m_2q3a3" localSheetId="70">#REF!</definedName>
    <definedName name="m_2q3a3" localSheetId="71">#REF!</definedName>
    <definedName name="m_2q3a3" localSheetId="3">#REF!</definedName>
    <definedName name="m_2q3a3" localSheetId="0">#REF!</definedName>
    <definedName name="m_2q3a3">#REF!</definedName>
    <definedName name="m_2q3a4" localSheetId="7">'[3]Request for Information'!#REF!</definedName>
    <definedName name="m_2q3a4" localSheetId="19">#REF!</definedName>
    <definedName name="m_2q3a4" localSheetId="20">#REF!</definedName>
    <definedName name="m_2q3a4" localSheetId="21">#REF!</definedName>
    <definedName name="m_2q3a4" localSheetId="22">#REF!</definedName>
    <definedName name="m_2q3a4" localSheetId="23">#REF!</definedName>
    <definedName name="m_2q3a4" localSheetId="24">#REF!</definedName>
    <definedName name="m_2q3a4" localSheetId="25">#REF!</definedName>
    <definedName name="m_2q3a4" localSheetId="26">#REF!</definedName>
    <definedName name="m_2q3a4" localSheetId="27">#REF!</definedName>
    <definedName name="m_2q3a4" localSheetId="28">#REF!</definedName>
    <definedName name="m_2q3a4" localSheetId="29">#REF!</definedName>
    <definedName name="m_2q3a4" localSheetId="30">#REF!</definedName>
    <definedName name="m_2q3a4" localSheetId="31">#REF!</definedName>
    <definedName name="m_2q3a4" localSheetId="32">#REF!</definedName>
    <definedName name="m_2q3a4" localSheetId="33">#REF!</definedName>
    <definedName name="m_2q3a4" localSheetId="35">#REF!</definedName>
    <definedName name="m_2q3a4" localSheetId="36">#REF!</definedName>
    <definedName name="m_2q3a4" localSheetId="37">#REF!</definedName>
    <definedName name="m_2q3a4" localSheetId="65">#REF!</definedName>
    <definedName name="m_2q3a4" localSheetId="66">#REF!</definedName>
    <definedName name="m_2q3a4" localSheetId="67">#REF!</definedName>
    <definedName name="m_2q3a4" localSheetId="38">#REF!</definedName>
    <definedName name="m_2q3a4" localSheetId="39">#REF!</definedName>
    <definedName name="m_2q3a4" localSheetId="40">#REF!</definedName>
    <definedName name="m_2q3a4" localSheetId="41">#REF!</definedName>
    <definedName name="m_2q3a4" localSheetId="42">#REF!</definedName>
    <definedName name="m_2q3a4" localSheetId="43">#REF!</definedName>
    <definedName name="m_2q3a4" localSheetId="44">#REF!</definedName>
    <definedName name="m_2q3a4" localSheetId="45">#REF!</definedName>
    <definedName name="m_2q3a4" localSheetId="46">#REF!</definedName>
    <definedName name="m_2q3a4" localSheetId="48">#REF!</definedName>
    <definedName name="m_2q3a4" localSheetId="49">#REF!</definedName>
    <definedName name="m_2q3a4" localSheetId="47">#REF!</definedName>
    <definedName name="m_2q3a4" localSheetId="50">#REF!</definedName>
    <definedName name="m_2q3a4" localSheetId="51">#REF!</definedName>
    <definedName name="m_2q3a4" localSheetId="52">#REF!</definedName>
    <definedName name="m_2q3a4" localSheetId="53">#REF!</definedName>
    <definedName name="m_2q3a4" localSheetId="54">#REF!</definedName>
    <definedName name="m_2q3a4" localSheetId="55">#REF!</definedName>
    <definedName name="m_2q3a4" localSheetId="56">#REF!</definedName>
    <definedName name="m_2q3a4" localSheetId="57">#REF!</definedName>
    <definedName name="m_2q3a4" localSheetId="58">#REF!</definedName>
    <definedName name="m_2q3a4" localSheetId="60">#REF!</definedName>
    <definedName name="m_2q3a4" localSheetId="61">#REF!</definedName>
    <definedName name="m_2q3a4" localSheetId="59">#REF!</definedName>
    <definedName name="m_2q3a4" localSheetId="63">#REF!</definedName>
    <definedName name="m_2q3a4" localSheetId="64">#REF!</definedName>
    <definedName name="m_2q3a4" localSheetId="62">#REF!</definedName>
    <definedName name="m_2q3a4" localSheetId="1">#REF!</definedName>
    <definedName name="m_2q3a4" localSheetId="72">#REF!</definedName>
    <definedName name="m_2q3a4" localSheetId="69">#REF!</definedName>
    <definedName name="m_2q3a4" localSheetId="70">#REF!</definedName>
    <definedName name="m_2q3a4" localSheetId="71">#REF!</definedName>
    <definedName name="m_2q3a4" localSheetId="3">#REF!</definedName>
    <definedName name="m_2q3a4" localSheetId="0">#REF!</definedName>
    <definedName name="m_2q3a4">#REF!</definedName>
    <definedName name="m_2q3a5" localSheetId="7">'[3]Request for Information'!#REF!</definedName>
    <definedName name="m_2q3a5" localSheetId="19">#REF!</definedName>
    <definedName name="m_2q3a5" localSheetId="20">#REF!</definedName>
    <definedName name="m_2q3a5" localSheetId="21">#REF!</definedName>
    <definedName name="m_2q3a5" localSheetId="22">#REF!</definedName>
    <definedName name="m_2q3a5" localSheetId="23">#REF!</definedName>
    <definedName name="m_2q3a5" localSheetId="24">#REF!</definedName>
    <definedName name="m_2q3a5" localSheetId="25">#REF!</definedName>
    <definedName name="m_2q3a5" localSheetId="26">#REF!</definedName>
    <definedName name="m_2q3a5" localSheetId="27">#REF!</definedName>
    <definedName name="m_2q3a5" localSheetId="28">#REF!</definedName>
    <definedName name="m_2q3a5" localSheetId="29">#REF!</definedName>
    <definedName name="m_2q3a5" localSheetId="30">#REF!</definedName>
    <definedName name="m_2q3a5" localSheetId="31">#REF!</definedName>
    <definedName name="m_2q3a5" localSheetId="32">#REF!</definedName>
    <definedName name="m_2q3a5" localSheetId="33">#REF!</definedName>
    <definedName name="m_2q3a5" localSheetId="35">#REF!</definedName>
    <definedName name="m_2q3a5" localSheetId="36">#REF!</definedName>
    <definedName name="m_2q3a5" localSheetId="37">#REF!</definedName>
    <definedName name="m_2q3a5" localSheetId="65">#REF!</definedName>
    <definedName name="m_2q3a5" localSheetId="66">#REF!</definedName>
    <definedName name="m_2q3a5" localSheetId="67">#REF!</definedName>
    <definedName name="m_2q3a5" localSheetId="38">#REF!</definedName>
    <definedName name="m_2q3a5" localSheetId="39">#REF!</definedName>
    <definedName name="m_2q3a5" localSheetId="40">#REF!</definedName>
    <definedName name="m_2q3a5" localSheetId="41">#REF!</definedName>
    <definedName name="m_2q3a5" localSheetId="42">#REF!</definedName>
    <definedName name="m_2q3a5" localSheetId="43">#REF!</definedName>
    <definedName name="m_2q3a5" localSheetId="44">#REF!</definedName>
    <definedName name="m_2q3a5" localSheetId="45">#REF!</definedName>
    <definedName name="m_2q3a5" localSheetId="46">#REF!</definedName>
    <definedName name="m_2q3a5" localSheetId="48">#REF!</definedName>
    <definedName name="m_2q3a5" localSheetId="49">#REF!</definedName>
    <definedName name="m_2q3a5" localSheetId="47">#REF!</definedName>
    <definedName name="m_2q3a5" localSheetId="50">#REF!</definedName>
    <definedName name="m_2q3a5" localSheetId="51">#REF!</definedName>
    <definedName name="m_2q3a5" localSheetId="52">#REF!</definedName>
    <definedName name="m_2q3a5" localSheetId="53">#REF!</definedName>
    <definedName name="m_2q3a5" localSheetId="54">#REF!</definedName>
    <definedName name="m_2q3a5" localSheetId="55">#REF!</definedName>
    <definedName name="m_2q3a5" localSheetId="56">#REF!</definedName>
    <definedName name="m_2q3a5" localSheetId="57">#REF!</definedName>
    <definedName name="m_2q3a5" localSheetId="58">#REF!</definedName>
    <definedName name="m_2q3a5" localSheetId="60">#REF!</definedName>
    <definedName name="m_2q3a5" localSheetId="61">#REF!</definedName>
    <definedName name="m_2q3a5" localSheetId="59">#REF!</definedName>
    <definedName name="m_2q3a5" localSheetId="63">#REF!</definedName>
    <definedName name="m_2q3a5" localSheetId="64">#REF!</definedName>
    <definedName name="m_2q3a5" localSheetId="62">#REF!</definedName>
    <definedName name="m_2q3a5" localSheetId="1">#REF!</definedName>
    <definedName name="m_2q3a5" localSheetId="72">#REF!</definedName>
    <definedName name="m_2q3a5" localSheetId="69">#REF!</definedName>
    <definedName name="m_2q3a5" localSheetId="70">#REF!</definedName>
    <definedName name="m_2q3a5" localSheetId="71">#REF!</definedName>
    <definedName name="m_2q3a5" localSheetId="3">#REF!</definedName>
    <definedName name="m_2q3a5" localSheetId="0">#REF!</definedName>
    <definedName name="m_2q3a5">#REF!</definedName>
    <definedName name="m_2q3a6" localSheetId="7">'[3]Request for Information'!#REF!</definedName>
    <definedName name="m_2q3a6" localSheetId="19">#REF!</definedName>
    <definedName name="m_2q3a6" localSheetId="20">#REF!</definedName>
    <definedName name="m_2q3a6" localSheetId="21">#REF!</definedName>
    <definedName name="m_2q3a6" localSheetId="22">#REF!</definedName>
    <definedName name="m_2q3a6" localSheetId="23">#REF!</definedName>
    <definedName name="m_2q3a6" localSheetId="24">#REF!</definedName>
    <definedName name="m_2q3a6" localSheetId="25">#REF!</definedName>
    <definedName name="m_2q3a6" localSheetId="26">#REF!</definedName>
    <definedName name="m_2q3a6" localSheetId="27">#REF!</definedName>
    <definedName name="m_2q3a6" localSheetId="28">#REF!</definedName>
    <definedName name="m_2q3a6" localSheetId="29">#REF!</definedName>
    <definedName name="m_2q3a6" localSheetId="30">#REF!</definedName>
    <definedName name="m_2q3a6" localSheetId="31">#REF!</definedName>
    <definedName name="m_2q3a6" localSheetId="32">#REF!</definedName>
    <definedName name="m_2q3a6" localSheetId="33">#REF!</definedName>
    <definedName name="m_2q3a6" localSheetId="35">#REF!</definedName>
    <definedName name="m_2q3a6" localSheetId="36">#REF!</definedName>
    <definedName name="m_2q3a6" localSheetId="37">#REF!</definedName>
    <definedName name="m_2q3a6" localSheetId="65">#REF!</definedName>
    <definedName name="m_2q3a6" localSheetId="66">#REF!</definedName>
    <definedName name="m_2q3a6" localSheetId="67">#REF!</definedName>
    <definedName name="m_2q3a6" localSheetId="38">#REF!</definedName>
    <definedName name="m_2q3a6" localSheetId="39">#REF!</definedName>
    <definedName name="m_2q3a6" localSheetId="40">#REF!</definedName>
    <definedName name="m_2q3a6" localSheetId="41">#REF!</definedName>
    <definedName name="m_2q3a6" localSheetId="42">#REF!</definedName>
    <definedName name="m_2q3a6" localSheetId="43">#REF!</definedName>
    <definedName name="m_2q3a6" localSheetId="44">#REF!</definedName>
    <definedName name="m_2q3a6" localSheetId="45">#REF!</definedName>
    <definedName name="m_2q3a6" localSheetId="46">#REF!</definedName>
    <definedName name="m_2q3a6" localSheetId="48">#REF!</definedName>
    <definedName name="m_2q3a6" localSheetId="49">#REF!</definedName>
    <definedName name="m_2q3a6" localSheetId="47">#REF!</definedName>
    <definedName name="m_2q3a6" localSheetId="50">#REF!</definedName>
    <definedName name="m_2q3a6" localSheetId="51">#REF!</definedName>
    <definedName name="m_2q3a6" localSheetId="52">#REF!</definedName>
    <definedName name="m_2q3a6" localSheetId="53">#REF!</definedName>
    <definedName name="m_2q3a6" localSheetId="54">#REF!</definedName>
    <definedName name="m_2q3a6" localSheetId="55">#REF!</definedName>
    <definedName name="m_2q3a6" localSheetId="56">#REF!</definedName>
    <definedName name="m_2q3a6" localSheetId="57">#REF!</definedName>
    <definedName name="m_2q3a6" localSheetId="58">#REF!</definedName>
    <definedName name="m_2q3a6" localSheetId="60">#REF!</definedName>
    <definedName name="m_2q3a6" localSheetId="61">#REF!</definedName>
    <definedName name="m_2q3a6" localSheetId="59">#REF!</definedName>
    <definedName name="m_2q3a6" localSheetId="63">#REF!</definedName>
    <definedName name="m_2q3a6" localSheetId="64">#REF!</definedName>
    <definedName name="m_2q3a6" localSheetId="62">#REF!</definedName>
    <definedName name="m_2q3a6" localSheetId="1">#REF!</definedName>
    <definedName name="m_2q3a6" localSheetId="72">#REF!</definedName>
    <definedName name="m_2q3a6" localSheetId="69">#REF!</definedName>
    <definedName name="m_2q3a6" localSheetId="70">#REF!</definedName>
    <definedName name="m_2q3a6" localSheetId="71">#REF!</definedName>
    <definedName name="m_2q3a6" localSheetId="3">#REF!</definedName>
    <definedName name="m_2q3a6" localSheetId="0">#REF!</definedName>
    <definedName name="m_2q3a6">#REF!</definedName>
    <definedName name="m_2q4" localSheetId="7">'[3]Request for Information'!#REF!</definedName>
    <definedName name="m_2q4" localSheetId="19">#REF!</definedName>
    <definedName name="m_2q4" localSheetId="20">#REF!</definedName>
    <definedName name="m_2q4" localSheetId="21">#REF!</definedName>
    <definedName name="m_2q4" localSheetId="22">#REF!</definedName>
    <definedName name="m_2q4" localSheetId="23">#REF!</definedName>
    <definedName name="m_2q4" localSheetId="24">#REF!</definedName>
    <definedName name="m_2q4" localSheetId="25">#REF!</definedName>
    <definedName name="m_2q4" localSheetId="26">#REF!</definedName>
    <definedName name="m_2q4" localSheetId="27">#REF!</definedName>
    <definedName name="m_2q4" localSheetId="28">#REF!</definedName>
    <definedName name="m_2q4" localSheetId="29">#REF!</definedName>
    <definedName name="m_2q4" localSheetId="30">#REF!</definedName>
    <definedName name="m_2q4" localSheetId="31">#REF!</definedName>
    <definedName name="m_2q4" localSheetId="32">#REF!</definedName>
    <definedName name="m_2q4" localSheetId="33">#REF!</definedName>
    <definedName name="m_2q4" localSheetId="35">#REF!</definedName>
    <definedName name="m_2q4" localSheetId="36">#REF!</definedName>
    <definedName name="m_2q4" localSheetId="37">#REF!</definedName>
    <definedName name="m_2q4" localSheetId="65">#REF!</definedName>
    <definedName name="m_2q4" localSheetId="66">#REF!</definedName>
    <definedName name="m_2q4" localSheetId="67">#REF!</definedName>
    <definedName name="m_2q4" localSheetId="38">#REF!</definedName>
    <definedName name="m_2q4" localSheetId="39">#REF!</definedName>
    <definedName name="m_2q4" localSheetId="40">#REF!</definedName>
    <definedName name="m_2q4" localSheetId="41">#REF!</definedName>
    <definedName name="m_2q4" localSheetId="42">#REF!</definedName>
    <definedName name="m_2q4" localSheetId="43">#REF!</definedName>
    <definedName name="m_2q4" localSheetId="44">#REF!</definedName>
    <definedName name="m_2q4" localSheetId="45">#REF!</definedName>
    <definedName name="m_2q4" localSheetId="46">#REF!</definedName>
    <definedName name="m_2q4" localSheetId="48">#REF!</definedName>
    <definedName name="m_2q4" localSheetId="49">#REF!</definedName>
    <definedName name="m_2q4" localSheetId="47">#REF!</definedName>
    <definedName name="m_2q4" localSheetId="50">#REF!</definedName>
    <definedName name="m_2q4" localSheetId="51">#REF!</definedName>
    <definedName name="m_2q4" localSheetId="52">#REF!</definedName>
    <definedName name="m_2q4" localSheetId="53">#REF!</definedName>
    <definedName name="m_2q4" localSheetId="54">#REF!</definedName>
    <definedName name="m_2q4" localSheetId="55">#REF!</definedName>
    <definedName name="m_2q4" localSheetId="56">#REF!</definedName>
    <definedName name="m_2q4" localSheetId="57">#REF!</definedName>
    <definedName name="m_2q4" localSheetId="58">#REF!</definedName>
    <definedName name="m_2q4" localSheetId="60">#REF!</definedName>
    <definedName name="m_2q4" localSheetId="61">#REF!</definedName>
    <definedName name="m_2q4" localSheetId="59">#REF!</definedName>
    <definedName name="m_2q4" localSheetId="63">#REF!</definedName>
    <definedName name="m_2q4" localSheetId="64">#REF!</definedName>
    <definedName name="m_2q4" localSheetId="62">#REF!</definedName>
    <definedName name="m_2q4" localSheetId="1">#REF!</definedName>
    <definedName name="m_2q4" localSheetId="72">#REF!</definedName>
    <definedName name="m_2q4" localSheetId="69">#REF!</definedName>
    <definedName name="m_2q4" localSheetId="70">#REF!</definedName>
    <definedName name="m_2q4" localSheetId="71">#REF!</definedName>
    <definedName name="m_2q4" localSheetId="3">#REF!</definedName>
    <definedName name="m_2q4" localSheetId="0">#REF!</definedName>
    <definedName name="m_2q4">#REF!</definedName>
    <definedName name="m_2q4a1" localSheetId="7">'[3]Request for Information'!#REF!</definedName>
    <definedName name="m_2q4a1" localSheetId="19">#REF!</definedName>
    <definedName name="m_2q4a1" localSheetId="20">#REF!</definedName>
    <definedName name="m_2q4a1" localSheetId="21">#REF!</definedName>
    <definedName name="m_2q4a1" localSheetId="22">#REF!</definedName>
    <definedName name="m_2q4a1" localSheetId="23">#REF!</definedName>
    <definedName name="m_2q4a1" localSheetId="24">#REF!</definedName>
    <definedName name="m_2q4a1" localSheetId="25">#REF!</definedName>
    <definedName name="m_2q4a1" localSheetId="26">#REF!</definedName>
    <definedName name="m_2q4a1" localSheetId="27">#REF!</definedName>
    <definedName name="m_2q4a1" localSheetId="28">#REF!</definedName>
    <definedName name="m_2q4a1" localSheetId="29">#REF!</definedName>
    <definedName name="m_2q4a1" localSheetId="30">#REF!</definedName>
    <definedName name="m_2q4a1" localSheetId="31">#REF!</definedName>
    <definedName name="m_2q4a1" localSheetId="32">#REF!</definedName>
    <definedName name="m_2q4a1" localSheetId="33">#REF!</definedName>
    <definedName name="m_2q4a1" localSheetId="35">#REF!</definedName>
    <definedName name="m_2q4a1" localSheetId="36">#REF!</definedName>
    <definedName name="m_2q4a1" localSheetId="37">#REF!</definedName>
    <definedName name="m_2q4a1" localSheetId="65">#REF!</definedName>
    <definedName name="m_2q4a1" localSheetId="66">#REF!</definedName>
    <definedName name="m_2q4a1" localSheetId="67">#REF!</definedName>
    <definedName name="m_2q4a1" localSheetId="38">#REF!</definedName>
    <definedName name="m_2q4a1" localSheetId="39">#REF!</definedName>
    <definedName name="m_2q4a1" localSheetId="40">#REF!</definedName>
    <definedName name="m_2q4a1" localSheetId="41">#REF!</definedName>
    <definedName name="m_2q4a1" localSheetId="42">#REF!</definedName>
    <definedName name="m_2q4a1" localSheetId="43">#REF!</definedName>
    <definedName name="m_2q4a1" localSheetId="44">#REF!</definedName>
    <definedName name="m_2q4a1" localSheetId="45">#REF!</definedName>
    <definedName name="m_2q4a1" localSheetId="46">#REF!</definedName>
    <definedName name="m_2q4a1" localSheetId="48">#REF!</definedName>
    <definedName name="m_2q4a1" localSheetId="49">#REF!</definedName>
    <definedName name="m_2q4a1" localSheetId="47">#REF!</definedName>
    <definedName name="m_2q4a1" localSheetId="50">#REF!</definedName>
    <definedName name="m_2q4a1" localSheetId="51">#REF!</definedName>
    <definedName name="m_2q4a1" localSheetId="52">#REF!</definedName>
    <definedName name="m_2q4a1" localSheetId="53">#REF!</definedName>
    <definedName name="m_2q4a1" localSheetId="54">#REF!</definedName>
    <definedName name="m_2q4a1" localSheetId="55">#REF!</definedName>
    <definedName name="m_2q4a1" localSheetId="56">#REF!</definedName>
    <definedName name="m_2q4a1" localSheetId="57">#REF!</definedName>
    <definedName name="m_2q4a1" localSheetId="58">#REF!</definedName>
    <definedName name="m_2q4a1" localSheetId="60">#REF!</definedName>
    <definedName name="m_2q4a1" localSheetId="61">#REF!</definedName>
    <definedName name="m_2q4a1" localSheetId="59">#REF!</definedName>
    <definedName name="m_2q4a1" localSheetId="63">#REF!</definedName>
    <definedName name="m_2q4a1" localSheetId="64">#REF!</definedName>
    <definedName name="m_2q4a1" localSheetId="62">#REF!</definedName>
    <definedName name="m_2q4a1" localSheetId="1">#REF!</definedName>
    <definedName name="m_2q4a1" localSheetId="72">#REF!</definedName>
    <definedName name="m_2q4a1" localSheetId="69">#REF!</definedName>
    <definedName name="m_2q4a1" localSheetId="70">#REF!</definedName>
    <definedName name="m_2q4a1" localSheetId="71">#REF!</definedName>
    <definedName name="m_2q4a1" localSheetId="3">#REF!</definedName>
    <definedName name="m_2q4a1" localSheetId="0">#REF!</definedName>
    <definedName name="m_2q4a1">#REF!</definedName>
    <definedName name="m_2q4a2" localSheetId="7">'[3]Request for Information'!#REF!</definedName>
    <definedName name="m_2q4a2" localSheetId="19">#REF!</definedName>
    <definedName name="m_2q4a2" localSheetId="20">#REF!</definedName>
    <definedName name="m_2q4a2" localSheetId="21">#REF!</definedName>
    <definedName name="m_2q4a2" localSheetId="22">#REF!</definedName>
    <definedName name="m_2q4a2" localSheetId="23">#REF!</definedName>
    <definedName name="m_2q4a2" localSheetId="24">#REF!</definedName>
    <definedName name="m_2q4a2" localSheetId="25">#REF!</definedName>
    <definedName name="m_2q4a2" localSheetId="26">#REF!</definedName>
    <definedName name="m_2q4a2" localSheetId="27">#REF!</definedName>
    <definedName name="m_2q4a2" localSheetId="28">#REF!</definedName>
    <definedName name="m_2q4a2" localSheetId="29">#REF!</definedName>
    <definedName name="m_2q4a2" localSheetId="30">#REF!</definedName>
    <definedName name="m_2q4a2" localSheetId="31">#REF!</definedName>
    <definedName name="m_2q4a2" localSheetId="32">#REF!</definedName>
    <definedName name="m_2q4a2" localSheetId="33">#REF!</definedName>
    <definedName name="m_2q4a2" localSheetId="35">#REF!</definedName>
    <definedName name="m_2q4a2" localSheetId="36">#REF!</definedName>
    <definedName name="m_2q4a2" localSheetId="37">#REF!</definedName>
    <definedName name="m_2q4a2" localSheetId="65">#REF!</definedName>
    <definedName name="m_2q4a2" localSheetId="66">#REF!</definedName>
    <definedName name="m_2q4a2" localSheetId="67">#REF!</definedName>
    <definedName name="m_2q4a2" localSheetId="38">#REF!</definedName>
    <definedName name="m_2q4a2" localSheetId="39">#REF!</definedName>
    <definedName name="m_2q4a2" localSheetId="40">#REF!</definedName>
    <definedName name="m_2q4a2" localSheetId="41">#REF!</definedName>
    <definedName name="m_2q4a2" localSheetId="42">#REF!</definedName>
    <definedName name="m_2q4a2" localSheetId="43">#REF!</definedName>
    <definedName name="m_2q4a2" localSheetId="44">#REF!</definedName>
    <definedName name="m_2q4a2" localSheetId="45">#REF!</definedName>
    <definedName name="m_2q4a2" localSheetId="46">#REF!</definedName>
    <definedName name="m_2q4a2" localSheetId="48">#REF!</definedName>
    <definedName name="m_2q4a2" localSheetId="49">#REF!</definedName>
    <definedName name="m_2q4a2" localSheetId="47">#REF!</definedName>
    <definedName name="m_2q4a2" localSheetId="50">#REF!</definedName>
    <definedName name="m_2q4a2" localSheetId="51">#REF!</definedName>
    <definedName name="m_2q4a2" localSheetId="52">#REF!</definedName>
    <definedName name="m_2q4a2" localSheetId="53">#REF!</definedName>
    <definedName name="m_2q4a2" localSheetId="54">#REF!</definedName>
    <definedName name="m_2q4a2" localSheetId="55">#REF!</definedName>
    <definedName name="m_2q4a2" localSheetId="56">#REF!</definedName>
    <definedName name="m_2q4a2" localSheetId="57">#REF!</definedName>
    <definedName name="m_2q4a2" localSheetId="58">#REF!</definedName>
    <definedName name="m_2q4a2" localSheetId="60">#REF!</definedName>
    <definedName name="m_2q4a2" localSheetId="61">#REF!</definedName>
    <definedName name="m_2q4a2" localSheetId="59">#REF!</definedName>
    <definedName name="m_2q4a2" localSheetId="63">#REF!</definedName>
    <definedName name="m_2q4a2" localSheetId="64">#REF!</definedName>
    <definedName name="m_2q4a2" localSheetId="62">#REF!</definedName>
    <definedName name="m_2q4a2" localSheetId="1">#REF!</definedName>
    <definedName name="m_2q4a2" localSheetId="72">#REF!</definedName>
    <definedName name="m_2q4a2" localSheetId="69">#REF!</definedName>
    <definedName name="m_2q4a2" localSheetId="70">#REF!</definedName>
    <definedName name="m_2q4a2" localSheetId="71">#REF!</definedName>
    <definedName name="m_2q4a2" localSheetId="3">#REF!</definedName>
    <definedName name="m_2q4a2" localSheetId="0">#REF!</definedName>
    <definedName name="m_2q4a2">#REF!</definedName>
    <definedName name="m_2q4a3" localSheetId="7">'[3]Request for Information'!#REF!</definedName>
    <definedName name="m_2q4a3" localSheetId="19">#REF!</definedName>
    <definedName name="m_2q4a3" localSheetId="20">#REF!</definedName>
    <definedName name="m_2q4a3" localSheetId="21">#REF!</definedName>
    <definedName name="m_2q4a3" localSheetId="22">#REF!</definedName>
    <definedName name="m_2q4a3" localSheetId="23">#REF!</definedName>
    <definedName name="m_2q4a3" localSheetId="24">#REF!</definedName>
    <definedName name="m_2q4a3" localSheetId="25">#REF!</definedName>
    <definedName name="m_2q4a3" localSheetId="26">#REF!</definedName>
    <definedName name="m_2q4a3" localSheetId="27">#REF!</definedName>
    <definedName name="m_2q4a3" localSheetId="28">#REF!</definedName>
    <definedName name="m_2q4a3" localSheetId="29">#REF!</definedName>
    <definedName name="m_2q4a3" localSheetId="30">#REF!</definedName>
    <definedName name="m_2q4a3" localSheetId="31">#REF!</definedName>
    <definedName name="m_2q4a3" localSheetId="32">#REF!</definedName>
    <definedName name="m_2q4a3" localSheetId="33">#REF!</definedName>
    <definedName name="m_2q4a3" localSheetId="35">#REF!</definedName>
    <definedName name="m_2q4a3" localSheetId="36">#REF!</definedName>
    <definedName name="m_2q4a3" localSheetId="37">#REF!</definedName>
    <definedName name="m_2q4a3" localSheetId="65">#REF!</definedName>
    <definedName name="m_2q4a3" localSheetId="66">#REF!</definedName>
    <definedName name="m_2q4a3" localSheetId="67">#REF!</definedName>
    <definedName name="m_2q4a3" localSheetId="38">#REF!</definedName>
    <definedName name="m_2q4a3" localSheetId="39">#REF!</definedName>
    <definedName name="m_2q4a3" localSheetId="40">#REF!</definedName>
    <definedName name="m_2q4a3" localSheetId="41">#REF!</definedName>
    <definedName name="m_2q4a3" localSheetId="42">#REF!</definedName>
    <definedName name="m_2q4a3" localSheetId="43">#REF!</definedName>
    <definedName name="m_2q4a3" localSheetId="44">#REF!</definedName>
    <definedName name="m_2q4a3" localSheetId="45">#REF!</definedName>
    <definedName name="m_2q4a3" localSheetId="46">#REF!</definedName>
    <definedName name="m_2q4a3" localSheetId="48">#REF!</definedName>
    <definedName name="m_2q4a3" localSheetId="49">#REF!</definedName>
    <definedName name="m_2q4a3" localSheetId="47">#REF!</definedName>
    <definedName name="m_2q4a3" localSheetId="50">#REF!</definedName>
    <definedName name="m_2q4a3" localSheetId="51">#REF!</definedName>
    <definedName name="m_2q4a3" localSheetId="52">#REF!</definedName>
    <definedName name="m_2q4a3" localSheetId="53">#REF!</definedName>
    <definedName name="m_2q4a3" localSheetId="54">#REF!</definedName>
    <definedName name="m_2q4a3" localSheetId="55">#REF!</definedName>
    <definedName name="m_2q4a3" localSheetId="56">#REF!</definedName>
    <definedName name="m_2q4a3" localSheetId="57">#REF!</definedName>
    <definedName name="m_2q4a3" localSheetId="58">#REF!</definedName>
    <definedName name="m_2q4a3" localSheetId="60">#REF!</definedName>
    <definedName name="m_2q4a3" localSheetId="61">#REF!</definedName>
    <definedName name="m_2q4a3" localSheetId="59">#REF!</definedName>
    <definedName name="m_2q4a3" localSheetId="63">#REF!</definedName>
    <definedName name="m_2q4a3" localSheetId="64">#REF!</definedName>
    <definedName name="m_2q4a3" localSheetId="62">#REF!</definedName>
    <definedName name="m_2q4a3" localSheetId="1">#REF!</definedName>
    <definedName name="m_2q4a3" localSheetId="72">#REF!</definedName>
    <definedName name="m_2q4a3" localSheetId="69">#REF!</definedName>
    <definedName name="m_2q4a3" localSheetId="70">#REF!</definedName>
    <definedName name="m_2q4a3" localSheetId="71">#REF!</definedName>
    <definedName name="m_2q4a3" localSheetId="3">#REF!</definedName>
    <definedName name="m_2q4a3" localSheetId="0">#REF!</definedName>
    <definedName name="m_2q4a3">#REF!</definedName>
    <definedName name="m_2q4a4" localSheetId="7">'[3]Request for Information'!#REF!</definedName>
    <definedName name="m_2q4a4" localSheetId="19">#REF!</definedName>
    <definedName name="m_2q4a4" localSheetId="20">#REF!</definedName>
    <definedName name="m_2q4a4" localSheetId="21">#REF!</definedName>
    <definedName name="m_2q4a4" localSheetId="22">#REF!</definedName>
    <definedName name="m_2q4a4" localSheetId="23">#REF!</definedName>
    <definedName name="m_2q4a4" localSheetId="24">#REF!</definedName>
    <definedName name="m_2q4a4" localSheetId="25">#REF!</definedName>
    <definedName name="m_2q4a4" localSheetId="26">#REF!</definedName>
    <definedName name="m_2q4a4" localSheetId="27">#REF!</definedName>
    <definedName name="m_2q4a4" localSheetId="28">#REF!</definedName>
    <definedName name="m_2q4a4" localSheetId="29">#REF!</definedName>
    <definedName name="m_2q4a4" localSheetId="30">#REF!</definedName>
    <definedName name="m_2q4a4" localSheetId="31">#REF!</definedName>
    <definedName name="m_2q4a4" localSheetId="32">#REF!</definedName>
    <definedName name="m_2q4a4" localSheetId="33">#REF!</definedName>
    <definedName name="m_2q4a4" localSheetId="35">#REF!</definedName>
    <definedName name="m_2q4a4" localSheetId="36">#REF!</definedName>
    <definedName name="m_2q4a4" localSheetId="37">#REF!</definedName>
    <definedName name="m_2q4a4" localSheetId="65">#REF!</definedName>
    <definedName name="m_2q4a4" localSheetId="66">#REF!</definedName>
    <definedName name="m_2q4a4" localSheetId="67">#REF!</definedName>
    <definedName name="m_2q4a4" localSheetId="38">#REF!</definedName>
    <definedName name="m_2q4a4" localSheetId="39">#REF!</definedName>
    <definedName name="m_2q4a4" localSheetId="40">#REF!</definedName>
    <definedName name="m_2q4a4" localSheetId="41">#REF!</definedName>
    <definedName name="m_2q4a4" localSheetId="42">#REF!</definedName>
    <definedName name="m_2q4a4" localSheetId="43">#REF!</definedName>
    <definedName name="m_2q4a4" localSheetId="44">#REF!</definedName>
    <definedName name="m_2q4a4" localSheetId="45">#REF!</definedName>
    <definedName name="m_2q4a4" localSheetId="46">#REF!</definedName>
    <definedName name="m_2q4a4" localSheetId="48">#REF!</definedName>
    <definedName name="m_2q4a4" localSheetId="49">#REF!</definedName>
    <definedName name="m_2q4a4" localSheetId="47">#REF!</definedName>
    <definedName name="m_2q4a4" localSheetId="50">#REF!</definedName>
    <definedName name="m_2q4a4" localSheetId="51">#REF!</definedName>
    <definedName name="m_2q4a4" localSheetId="52">#REF!</definedName>
    <definedName name="m_2q4a4" localSheetId="53">#REF!</definedName>
    <definedName name="m_2q4a4" localSheetId="54">#REF!</definedName>
    <definedName name="m_2q4a4" localSheetId="55">#REF!</definedName>
    <definedName name="m_2q4a4" localSheetId="56">#REF!</definedName>
    <definedName name="m_2q4a4" localSheetId="57">#REF!</definedName>
    <definedName name="m_2q4a4" localSheetId="58">#REF!</definedName>
    <definedName name="m_2q4a4" localSheetId="60">#REF!</definedName>
    <definedName name="m_2q4a4" localSheetId="61">#REF!</definedName>
    <definedName name="m_2q4a4" localSheetId="59">#REF!</definedName>
    <definedName name="m_2q4a4" localSheetId="63">#REF!</definedName>
    <definedName name="m_2q4a4" localSheetId="64">#REF!</definedName>
    <definedName name="m_2q4a4" localSheetId="62">#REF!</definedName>
    <definedName name="m_2q4a4" localSheetId="1">#REF!</definedName>
    <definedName name="m_2q4a4" localSheetId="72">#REF!</definedName>
    <definedName name="m_2q4a4" localSheetId="69">#REF!</definedName>
    <definedName name="m_2q4a4" localSheetId="70">#REF!</definedName>
    <definedName name="m_2q4a4" localSheetId="71">#REF!</definedName>
    <definedName name="m_2q4a4" localSheetId="3">#REF!</definedName>
    <definedName name="m_2q4a4" localSheetId="0">#REF!</definedName>
    <definedName name="m_2q4a4">#REF!</definedName>
    <definedName name="m_2q4a5" localSheetId="7">'[3]Request for Information'!#REF!</definedName>
    <definedName name="m_2q4a5" localSheetId="19">#REF!</definedName>
    <definedName name="m_2q4a5" localSheetId="20">#REF!</definedName>
    <definedName name="m_2q4a5" localSheetId="21">#REF!</definedName>
    <definedName name="m_2q4a5" localSheetId="22">#REF!</definedName>
    <definedName name="m_2q4a5" localSheetId="23">#REF!</definedName>
    <definedName name="m_2q4a5" localSheetId="24">#REF!</definedName>
    <definedName name="m_2q4a5" localSheetId="25">#REF!</definedName>
    <definedName name="m_2q4a5" localSheetId="26">#REF!</definedName>
    <definedName name="m_2q4a5" localSheetId="27">#REF!</definedName>
    <definedName name="m_2q4a5" localSheetId="28">#REF!</definedName>
    <definedName name="m_2q4a5" localSheetId="29">#REF!</definedName>
    <definedName name="m_2q4a5" localSheetId="30">#REF!</definedName>
    <definedName name="m_2q4a5" localSheetId="31">#REF!</definedName>
    <definedName name="m_2q4a5" localSheetId="32">#REF!</definedName>
    <definedName name="m_2q4a5" localSheetId="33">#REF!</definedName>
    <definedName name="m_2q4a5" localSheetId="35">#REF!</definedName>
    <definedName name="m_2q4a5" localSheetId="36">#REF!</definedName>
    <definedName name="m_2q4a5" localSheetId="37">#REF!</definedName>
    <definedName name="m_2q4a5" localSheetId="65">#REF!</definedName>
    <definedName name="m_2q4a5" localSheetId="66">#REF!</definedName>
    <definedName name="m_2q4a5" localSheetId="67">#REF!</definedName>
    <definedName name="m_2q4a5" localSheetId="38">#REF!</definedName>
    <definedName name="m_2q4a5" localSheetId="39">#REF!</definedName>
    <definedName name="m_2q4a5" localSheetId="40">#REF!</definedName>
    <definedName name="m_2q4a5" localSheetId="41">#REF!</definedName>
    <definedName name="m_2q4a5" localSheetId="42">#REF!</definedName>
    <definedName name="m_2q4a5" localSheetId="43">#REF!</definedName>
    <definedName name="m_2q4a5" localSheetId="44">#REF!</definedName>
    <definedName name="m_2q4a5" localSheetId="45">#REF!</definedName>
    <definedName name="m_2q4a5" localSheetId="46">#REF!</definedName>
    <definedName name="m_2q4a5" localSheetId="48">#REF!</definedName>
    <definedName name="m_2q4a5" localSheetId="49">#REF!</definedName>
    <definedName name="m_2q4a5" localSheetId="47">#REF!</definedName>
    <definedName name="m_2q4a5" localSheetId="50">#REF!</definedName>
    <definedName name="m_2q4a5" localSheetId="51">#REF!</definedName>
    <definedName name="m_2q4a5" localSheetId="52">#REF!</definedName>
    <definedName name="m_2q4a5" localSheetId="53">#REF!</definedName>
    <definedName name="m_2q4a5" localSheetId="54">#REF!</definedName>
    <definedName name="m_2q4a5" localSheetId="55">#REF!</definedName>
    <definedName name="m_2q4a5" localSheetId="56">#REF!</definedName>
    <definedName name="m_2q4a5" localSheetId="57">#REF!</definedName>
    <definedName name="m_2q4a5" localSheetId="58">#REF!</definedName>
    <definedName name="m_2q4a5" localSheetId="60">#REF!</definedName>
    <definedName name="m_2q4a5" localSheetId="61">#REF!</definedName>
    <definedName name="m_2q4a5" localSheetId="59">#REF!</definedName>
    <definedName name="m_2q4a5" localSheetId="63">#REF!</definedName>
    <definedName name="m_2q4a5" localSheetId="64">#REF!</definedName>
    <definedName name="m_2q4a5" localSheetId="62">#REF!</definedName>
    <definedName name="m_2q4a5" localSheetId="1">#REF!</definedName>
    <definedName name="m_2q4a5" localSheetId="72">#REF!</definedName>
    <definedName name="m_2q4a5" localSheetId="69">#REF!</definedName>
    <definedName name="m_2q4a5" localSheetId="70">#REF!</definedName>
    <definedName name="m_2q4a5" localSheetId="71">#REF!</definedName>
    <definedName name="m_2q4a5" localSheetId="3">#REF!</definedName>
    <definedName name="m_2q4a5" localSheetId="0">#REF!</definedName>
    <definedName name="m_2q4a5">#REF!</definedName>
    <definedName name="m_2q4a6" localSheetId="7">'[3]Request for Information'!#REF!</definedName>
    <definedName name="m_2q4a6" localSheetId="19">#REF!</definedName>
    <definedName name="m_2q4a6" localSheetId="20">#REF!</definedName>
    <definedName name="m_2q4a6" localSheetId="21">#REF!</definedName>
    <definedName name="m_2q4a6" localSheetId="22">#REF!</definedName>
    <definedName name="m_2q4a6" localSheetId="23">#REF!</definedName>
    <definedName name="m_2q4a6" localSheetId="24">#REF!</definedName>
    <definedName name="m_2q4a6" localSheetId="25">#REF!</definedName>
    <definedName name="m_2q4a6" localSheetId="26">#REF!</definedName>
    <definedName name="m_2q4a6" localSheetId="27">#REF!</definedName>
    <definedName name="m_2q4a6" localSheetId="28">#REF!</definedName>
    <definedName name="m_2q4a6" localSheetId="29">#REF!</definedName>
    <definedName name="m_2q4a6" localSheetId="30">#REF!</definedName>
    <definedName name="m_2q4a6" localSheetId="31">#REF!</definedName>
    <definedName name="m_2q4a6" localSheetId="32">#REF!</definedName>
    <definedName name="m_2q4a6" localSheetId="33">#REF!</definedName>
    <definedName name="m_2q4a6" localSheetId="35">#REF!</definedName>
    <definedName name="m_2q4a6" localSheetId="36">#REF!</definedName>
    <definedName name="m_2q4a6" localSheetId="37">#REF!</definedName>
    <definedName name="m_2q4a6" localSheetId="65">#REF!</definedName>
    <definedName name="m_2q4a6" localSheetId="66">#REF!</definedName>
    <definedName name="m_2q4a6" localSheetId="67">#REF!</definedName>
    <definedName name="m_2q4a6" localSheetId="38">#REF!</definedName>
    <definedName name="m_2q4a6" localSheetId="39">#REF!</definedName>
    <definedName name="m_2q4a6" localSheetId="40">#REF!</definedName>
    <definedName name="m_2q4a6" localSheetId="41">#REF!</definedName>
    <definedName name="m_2q4a6" localSheetId="42">#REF!</definedName>
    <definedName name="m_2q4a6" localSheetId="43">#REF!</definedName>
    <definedName name="m_2q4a6" localSheetId="44">#REF!</definedName>
    <definedName name="m_2q4a6" localSheetId="45">#REF!</definedName>
    <definedName name="m_2q4a6" localSheetId="46">#REF!</definedName>
    <definedName name="m_2q4a6" localSheetId="48">#REF!</definedName>
    <definedName name="m_2q4a6" localSheetId="49">#REF!</definedName>
    <definedName name="m_2q4a6" localSheetId="47">#REF!</definedName>
    <definedName name="m_2q4a6" localSheetId="50">#REF!</definedName>
    <definedName name="m_2q4a6" localSheetId="51">#REF!</definedName>
    <definedName name="m_2q4a6" localSheetId="52">#REF!</definedName>
    <definedName name="m_2q4a6" localSheetId="53">#REF!</definedName>
    <definedName name="m_2q4a6" localSheetId="54">#REF!</definedName>
    <definedName name="m_2q4a6" localSheetId="55">#REF!</definedName>
    <definedName name="m_2q4a6" localSheetId="56">#REF!</definedName>
    <definedName name="m_2q4a6" localSheetId="57">#REF!</definedName>
    <definedName name="m_2q4a6" localSheetId="58">#REF!</definedName>
    <definedName name="m_2q4a6" localSheetId="60">#REF!</definedName>
    <definedName name="m_2q4a6" localSheetId="61">#REF!</definedName>
    <definedName name="m_2q4a6" localSheetId="59">#REF!</definedName>
    <definedName name="m_2q4a6" localSheetId="63">#REF!</definedName>
    <definedName name="m_2q4a6" localSheetId="64">#REF!</definedName>
    <definedName name="m_2q4a6" localSheetId="62">#REF!</definedName>
    <definedName name="m_2q4a6" localSheetId="1">#REF!</definedName>
    <definedName name="m_2q4a6" localSheetId="72">#REF!</definedName>
    <definedName name="m_2q4a6" localSheetId="69">#REF!</definedName>
    <definedName name="m_2q4a6" localSheetId="70">#REF!</definedName>
    <definedName name="m_2q4a6" localSheetId="71">#REF!</definedName>
    <definedName name="m_2q4a6" localSheetId="3">#REF!</definedName>
    <definedName name="m_2q4a6" localSheetId="0">#REF!</definedName>
    <definedName name="m_2q4a6">#REF!</definedName>
    <definedName name="m_2q5" localSheetId="7">'[3]Request for Information'!#REF!</definedName>
    <definedName name="m_2q5" localSheetId="19">#REF!</definedName>
    <definedName name="m_2q5" localSheetId="20">#REF!</definedName>
    <definedName name="m_2q5" localSheetId="21">#REF!</definedName>
    <definedName name="m_2q5" localSheetId="22">#REF!</definedName>
    <definedName name="m_2q5" localSheetId="23">#REF!</definedName>
    <definedName name="m_2q5" localSheetId="24">#REF!</definedName>
    <definedName name="m_2q5" localSheetId="25">#REF!</definedName>
    <definedName name="m_2q5" localSheetId="26">#REF!</definedName>
    <definedName name="m_2q5" localSheetId="27">#REF!</definedName>
    <definedName name="m_2q5" localSheetId="28">#REF!</definedName>
    <definedName name="m_2q5" localSheetId="29">#REF!</definedName>
    <definedName name="m_2q5" localSheetId="30">#REF!</definedName>
    <definedName name="m_2q5" localSheetId="31">#REF!</definedName>
    <definedName name="m_2q5" localSheetId="32">#REF!</definedName>
    <definedName name="m_2q5" localSheetId="33">#REF!</definedName>
    <definedName name="m_2q5" localSheetId="35">#REF!</definedName>
    <definedName name="m_2q5" localSheetId="36">#REF!</definedName>
    <definedName name="m_2q5" localSheetId="37">#REF!</definedName>
    <definedName name="m_2q5" localSheetId="65">#REF!</definedName>
    <definedName name="m_2q5" localSheetId="66">#REF!</definedName>
    <definedName name="m_2q5" localSheetId="67">#REF!</definedName>
    <definedName name="m_2q5" localSheetId="38">#REF!</definedName>
    <definedName name="m_2q5" localSheetId="39">#REF!</definedName>
    <definedName name="m_2q5" localSheetId="40">#REF!</definedName>
    <definedName name="m_2q5" localSheetId="41">#REF!</definedName>
    <definedName name="m_2q5" localSheetId="42">#REF!</definedName>
    <definedName name="m_2q5" localSheetId="43">#REF!</definedName>
    <definedName name="m_2q5" localSheetId="44">#REF!</definedName>
    <definedName name="m_2q5" localSheetId="45">#REF!</definedName>
    <definedName name="m_2q5" localSheetId="46">#REF!</definedName>
    <definedName name="m_2q5" localSheetId="48">#REF!</definedName>
    <definedName name="m_2q5" localSheetId="49">#REF!</definedName>
    <definedName name="m_2q5" localSheetId="47">#REF!</definedName>
    <definedName name="m_2q5" localSheetId="50">#REF!</definedName>
    <definedName name="m_2q5" localSheetId="51">#REF!</definedName>
    <definedName name="m_2q5" localSheetId="52">#REF!</definedName>
    <definedName name="m_2q5" localSheetId="53">#REF!</definedName>
    <definedName name="m_2q5" localSheetId="54">#REF!</definedName>
    <definedName name="m_2q5" localSheetId="55">#REF!</definedName>
    <definedName name="m_2q5" localSheetId="56">#REF!</definedName>
    <definedName name="m_2q5" localSheetId="57">#REF!</definedName>
    <definedName name="m_2q5" localSheetId="58">#REF!</definedName>
    <definedName name="m_2q5" localSheetId="60">#REF!</definedName>
    <definedName name="m_2q5" localSheetId="61">#REF!</definedName>
    <definedName name="m_2q5" localSheetId="59">#REF!</definedName>
    <definedName name="m_2q5" localSheetId="63">#REF!</definedName>
    <definedName name="m_2q5" localSheetId="64">#REF!</definedName>
    <definedName name="m_2q5" localSheetId="62">#REF!</definedName>
    <definedName name="m_2q5" localSheetId="1">#REF!</definedName>
    <definedName name="m_2q5" localSheetId="72">#REF!</definedName>
    <definedName name="m_2q5" localSheetId="69">#REF!</definedName>
    <definedName name="m_2q5" localSheetId="70">#REF!</definedName>
    <definedName name="m_2q5" localSheetId="71">#REF!</definedName>
    <definedName name="m_2q5" localSheetId="3">#REF!</definedName>
    <definedName name="m_2q5" localSheetId="0">#REF!</definedName>
    <definedName name="m_2q5">#REF!</definedName>
    <definedName name="m_2q5a1" localSheetId="7">'[3]Request for Information'!#REF!</definedName>
    <definedName name="m_2q5a1" localSheetId="19">#REF!</definedName>
    <definedName name="m_2q5a1" localSheetId="20">#REF!</definedName>
    <definedName name="m_2q5a1" localSheetId="21">#REF!</definedName>
    <definedName name="m_2q5a1" localSheetId="22">#REF!</definedName>
    <definedName name="m_2q5a1" localSheetId="23">#REF!</definedName>
    <definedName name="m_2q5a1" localSheetId="24">#REF!</definedName>
    <definedName name="m_2q5a1" localSheetId="25">#REF!</definedName>
    <definedName name="m_2q5a1" localSheetId="26">#REF!</definedName>
    <definedName name="m_2q5a1" localSheetId="27">#REF!</definedName>
    <definedName name="m_2q5a1" localSheetId="28">#REF!</definedName>
    <definedName name="m_2q5a1" localSheetId="29">#REF!</definedName>
    <definedName name="m_2q5a1" localSheetId="30">#REF!</definedName>
    <definedName name="m_2q5a1" localSheetId="31">#REF!</definedName>
    <definedName name="m_2q5a1" localSheetId="32">#REF!</definedName>
    <definedName name="m_2q5a1" localSheetId="33">#REF!</definedName>
    <definedName name="m_2q5a1" localSheetId="35">#REF!</definedName>
    <definedName name="m_2q5a1" localSheetId="36">#REF!</definedName>
    <definedName name="m_2q5a1" localSheetId="37">#REF!</definedName>
    <definedName name="m_2q5a1" localSheetId="65">#REF!</definedName>
    <definedName name="m_2q5a1" localSheetId="66">#REF!</definedName>
    <definedName name="m_2q5a1" localSheetId="67">#REF!</definedName>
    <definedName name="m_2q5a1" localSheetId="38">#REF!</definedName>
    <definedName name="m_2q5a1" localSheetId="39">#REF!</definedName>
    <definedName name="m_2q5a1" localSheetId="40">#REF!</definedName>
    <definedName name="m_2q5a1" localSheetId="41">#REF!</definedName>
    <definedName name="m_2q5a1" localSheetId="42">#REF!</definedName>
    <definedName name="m_2q5a1" localSheetId="43">#REF!</definedName>
    <definedName name="m_2q5a1" localSheetId="44">#REF!</definedName>
    <definedName name="m_2q5a1" localSheetId="45">#REF!</definedName>
    <definedName name="m_2q5a1" localSheetId="46">#REF!</definedName>
    <definedName name="m_2q5a1" localSheetId="48">#REF!</definedName>
    <definedName name="m_2q5a1" localSheetId="49">#REF!</definedName>
    <definedName name="m_2q5a1" localSheetId="47">#REF!</definedName>
    <definedName name="m_2q5a1" localSheetId="50">#REF!</definedName>
    <definedName name="m_2q5a1" localSheetId="51">#REF!</definedName>
    <definedName name="m_2q5a1" localSheetId="52">#REF!</definedName>
    <definedName name="m_2q5a1" localSheetId="53">#REF!</definedName>
    <definedName name="m_2q5a1" localSheetId="54">#REF!</definedName>
    <definedName name="m_2q5a1" localSheetId="55">#REF!</definedName>
    <definedName name="m_2q5a1" localSheetId="56">#REF!</definedName>
    <definedName name="m_2q5a1" localSheetId="57">#REF!</definedName>
    <definedName name="m_2q5a1" localSheetId="58">#REF!</definedName>
    <definedName name="m_2q5a1" localSheetId="60">#REF!</definedName>
    <definedName name="m_2q5a1" localSheetId="61">#REF!</definedName>
    <definedName name="m_2q5a1" localSheetId="59">#REF!</definedName>
    <definedName name="m_2q5a1" localSheetId="63">#REF!</definedName>
    <definedName name="m_2q5a1" localSheetId="64">#REF!</definedName>
    <definedName name="m_2q5a1" localSheetId="62">#REF!</definedName>
    <definedName name="m_2q5a1" localSheetId="1">#REF!</definedName>
    <definedName name="m_2q5a1" localSheetId="72">#REF!</definedName>
    <definedName name="m_2q5a1" localSheetId="69">#REF!</definedName>
    <definedName name="m_2q5a1" localSheetId="70">#REF!</definedName>
    <definedName name="m_2q5a1" localSheetId="71">#REF!</definedName>
    <definedName name="m_2q5a1" localSheetId="3">#REF!</definedName>
    <definedName name="m_2q5a1" localSheetId="0">#REF!</definedName>
    <definedName name="m_2q5a1">#REF!</definedName>
    <definedName name="m_2q5a2" localSheetId="7">'[3]Request for Information'!#REF!</definedName>
    <definedName name="m_2q5a2" localSheetId="19">#REF!</definedName>
    <definedName name="m_2q5a2" localSheetId="20">#REF!</definedName>
    <definedName name="m_2q5a2" localSheetId="21">#REF!</definedName>
    <definedName name="m_2q5a2" localSheetId="22">#REF!</definedName>
    <definedName name="m_2q5a2" localSheetId="23">#REF!</definedName>
    <definedName name="m_2q5a2" localSheetId="24">#REF!</definedName>
    <definedName name="m_2q5a2" localSheetId="25">#REF!</definedName>
    <definedName name="m_2q5a2" localSheetId="26">#REF!</definedName>
    <definedName name="m_2q5a2" localSheetId="27">#REF!</definedName>
    <definedName name="m_2q5a2" localSheetId="28">#REF!</definedName>
    <definedName name="m_2q5a2" localSheetId="29">#REF!</definedName>
    <definedName name="m_2q5a2" localSheetId="30">#REF!</definedName>
    <definedName name="m_2q5a2" localSheetId="31">#REF!</definedName>
    <definedName name="m_2q5a2" localSheetId="32">#REF!</definedName>
    <definedName name="m_2q5a2" localSheetId="33">#REF!</definedName>
    <definedName name="m_2q5a2" localSheetId="35">#REF!</definedName>
    <definedName name="m_2q5a2" localSheetId="36">#REF!</definedName>
    <definedName name="m_2q5a2" localSheetId="37">#REF!</definedName>
    <definedName name="m_2q5a2" localSheetId="65">#REF!</definedName>
    <definedName name="m_2q5a2" localSheetId="66">#REF!</definedName>
    <definedName name="m_2q5a2" localSheetId="67">#REF!</definedName>
    <definedName name="m_2q5a2" localSheetId="38">#REF!</definedName>
    <definedName name="m_2q5a2" localSheetId="39">#REF!</definedName>
    <definedName name="m_2q5a2" localSheetId="40">#REF!</definedName>
    <definedName name="m_2q5a2" localSheetId="41">#REF!</definedName>
    <definedName name="m_2q5a2" localSheetId="42">#REF!</definedName>
    <definedName name="m_2q5a2" localSheetId="43">#REF!</definedName>
    <definedName name="m_2q5a2" localSheetId="44">#REF!</definedName>
    <definedName name="m_2q5a2" localSheetId="45">#REF!</definedName>
    <definedName name="m_2q5a2" localSheetId="46">#REF!</definedName>
    <definedName name="m_2q5a2" localSheetId="48">#REF!</definedName>
    <definedName name="m_2q5a2" localSheetId="49">#REF!</definedName>
    <definedName name="m_2q5a2" localSheetId="47">#REF!</definedName>
    <definedName name="m_2q5a2" localSheetId="50">#REF!</definedName>
    <definedName name="m_2q5a2" localSheetId="51">#REF!</definedName>
    <definedName name="m_2q5a2" localSheetId="52">#REF!</definedName>
    <definedName name="m_2q5a2" localSheetId="53">#REF!</definedName>
    <definedName name="m_2q5a2" localSheetId="54">#REF!</definedName>
    <definedName name="m_2q5a2" localSheetId="55">#REF!</definedName>
    <definedName name="m_2q5a2" localSheetId="56">#REF!</definedName>
    <definedName name="m_2q5a2" localSheetId="57">#REF!</definedName>
    <definedName name="m_2q5a2" localSheetId="58">#REF!</definedName>
    <definedName name="m_2q5a2" localSheetId="60">#REF!</definedName>
    <definedName name="m_2q5a2" localSheetId="61">#REF!</definedName>
    <definedName name="m_2q5a2" localSheetId="59">#REF!</definedName>
    <definedName name="m_2q5a2" localSheetId="63">#REF!</definedName>
    <definedName name="m_2q5a2" localSheetId="64">#REF!</definedName>
    <definedName name="m_2q5a2" localSheetId="62">#REF!</definedName>
    <definedName name="m_2q5a2" localSheetId="1">#REF!</definedName>
    <definedName name="m_2q5a2" localSheetId="72">#REF!</definedName>
    <definedName name="m_2q5a2" localSheetId="69">#REF!</definedName>
    <definedName name="m_2q5a2" localSheetId="70">#REF!</definedName>
    <definedName name="m_2q5a2" localSheetId="71">#REF!</definedName>
    <definedName name="m_2q5a2" localSheetId="3">#REF!</definedName>
    <definedName name="m_2q5a2" localSheetId="0">#REF!</definedName>
    <definedName name="m_2q5a2">#REF!</definedName>
    <definedName name="m_2q5a3" localSheetId="7">'[3]Request for Information'!#REF!</definedName>
    <definedName name="m_2q5a3" localSheetId="19">#REF!</definedName>
    <definedName name="m_2q5a3" localSheetId="20">#REF!</definedName>
    <definedName name="m_2q5a3" localSheetId="21">#REF!</definedName>
    <definedName name="m_2q5a3" localSheetId="22">#REF!</definedName>
    <definedName name="m_2q5a3" localSheetId="23">#REF!</definedName>
    <definedName name="m_2q5a3" localSheetId="24">#REF!</definedName>
    <definedName name="m_2q5a3" localSheetId="25">#REF!</definedName>
    <definedName name="m_2q5a3" localSheetId="26">#REF!</definedName>
    <definedName name="m_2q5a3" localSheetId="27">#REF!</definedName>
    <definedName name="m_2q5a3" localSheetId="28">#REF!</definedName>
    <definedName name="m_2q5a3" localSheetId="29">#REF!</definedName>
    <definedName name="m_2q5a3" localSheetId="30">#REF!</definedName>
    <definedName name="m_2q5a3" localSheetId="31">#REF!</definedName>
    <definedName name="m_2q5a3" localSheetId="32">#REF!</definedName>
    <definedName name="m_2q5a3" localSheetId="33">#REF!</definedName>
    <definedName name="m_2q5a3" localSheetId="35">#REF!</definedName>
    <definedName name="m_2q5a3" localSheetId="36">#REF!</definedName>
    <definedName name="m_2q5a3" localSheetId="37">#REF!</definedName>
    <definedName name="m_2q5a3" localSheetId="65">#REF!</definedName>
    <definedName name="m_2q5a3" localSheetId="66">#REF!</definedName>
    <definedName name="m_2q5a3" localSheetId="67">#REF!</definedName>
    <definedName name="m_2q5a3" localSheetId="38">#REF!</definedName>
    <definedName name="m_2q5a3" localSheetId="39">#REF!</definedName>
    <definedName name="m_2q5a3" localSheetId="40">#REF!</definedName>
    <definedName name="m_2q5a3" localSheetId="41">#REF!</definedName>
    <definedName name="m_2q5a3" localSheetId="42">#REF!</definedName>
    <definedName name="m_2q5a3" localSheetId="43">#REF!</definedName>
    <definedName name="m_2q5a3" localSheetId="44">#REF!</definedName>
    <definedName name="m_2q5a3" localSheetId="45">#REF!</definedName>
    <definedName name="m_2q5a3" localSheetId="46">#REF!</definedName>
    <definedName name="m_2q5a3" localSheetId="48">#REF!</definedName>
    <definedName name="m_2q5a3" localSheetId="49">#REF!</definedName>
    <definedName name="m_2q5a3" localSheetId="47">#REF!</definedName>
    <definedName name="m_2q5a3" localSheetId="50">#REF!</definedName>
    <definedName name="m_2q5a3" localSheetId="51">#REF!</definedName>
    <definedName name="m_2q5a3" localSheetId="52">#REF!</definedName>
    <definedName name="m_2q5a3" localSheetId="53">#REF!</definedName>
    <definedName name="m_2q5a3" localSheetId="54">#REF!</definedName>
    <definedName name="m_2q5a3" localSheetId="55">#REF!</definedName>
    <definedName name="m_2q5a3" localSheetId="56">#REF!</definedName>
    <definedName name="m_2q5a3" localSheetId="57">#REF!</definedName>
    <definedName name="m_2q5a3" localSheetId="58">#REF!</definedName>
    <definedName name="m_2q5a3" localSheetId="60">#REF!</definedName>
    <definedName name="m_2q5a3" localSheetId="61">#REF!</definedName>
    <definedName name="m_2q5a3" localSheetId="59">#REF!</definedName>
    <definedName name="m_2q5a3" localSheetId="63">#REF!</definedName>
    <definedName name="m_2q5a3" localSheetId="64">#REF!</definedName>
    <definedName name="m_2q5a3" localSheetId="62">#REF!</definedName>
    <definedName name="m_2q5a3" localSheetId="1">#REF!</definedName>
    <definedName name="m_2q5a3" localSheetId="72">#REF!</definedName>
    <definedName name="m_2q5a3" localSheetId="69">#REF!</definedName>
    <definedName name="m_2q5a3" localSheetId="70">#REF!</definedName>
    <definedName name="m_2q5a3" localSheetId="71">#REF!</definedName>
    <definedName name="m_2q5a3" localSheetId="3">#REF!</definedName>
    <definedName name="m_2q5a3" localSheetId="0">#REF!</definedName>
    <definedName name="m_2q5a3">#REF!</definedName>
    <definedName name="m_2q5a4" localSheetId="7">'[3]Request for Information'!#REF!</definedName>
    <definedName name="m_2q5a4" localSheetId="19">#REF!</definedName>
    <definedName name="m_2q5a4" localSheetId="20">#REF!</definedName>
    <definedName name="m_2q5a4" localSheetId="21">#REF!</definedName>
    <definedName name="m_2q5a4" localSheetId="22">#REF!</definedName>
    <definedName name="m_2q5a4" localSheetId="23">#REF!</definedName>
    <definedName name="m_2q5a4" localSheetId="24">#REF!</definedName>
    <definedName name="m_2q5a4" localSheetId="25">#REF!</definedName>
    <definedName name="m_2q5a4" localSheetId="26">#REF!</definedName>
    <definedName name="m_2q5a4" localSheetId="27">#REF!</definedName>
    <definedName name="m_2q5a4" localSheetId="28">#REF!</definedName>
    <definedName name="m_2q5a4" localSheetId="29">#REF!</definedName>
    <definedName name="m_2q5a4" localSheetId="30">#REF!</definedName>
    <definedName name="m_2q5a4" localSheetId="31">#REF!</definedName>
    <definedName name="m_2q5a4" localSheetId="32">#REF!</definedName>
    <definedName name="m_2q5a4" localSheetId="33">#REF!</definedName>
    <definedName name="m_2q5a4" localSheetId="35">#REF!</definedName>
    <definedName name="m_2q5a4" localSheetId="36">#REF!</definedName>
    <definedName name="m_2q5a4" localSheetId="37">#REF!</definedName>
    <definedName name="m_2q5a4" localSheetId="65">#REF!</definedName>
    <definedName name="m_2q5a4" localSheetId="66">#REF!</definedName>
    <definedName name="m_2q5a4" localSheetId="67">#REF!</definedName>
    <definedName name="m_2q5a4" localSheetId="38">#REF!</definedName>
    <definedName name="m_2q5a4" localSheetId="39">#REF!</definedName>
    <definedName name="m_2q5a4" localSheetId="40">#REF!</definedName>
    <definedName name="m_2q5a4" localSheetId="41">#REF!</definedName>
    <definedName name="m_2q5a4" localSheetId="42">#REF!</definedName>
    <definedName name="m_2q5a4" localSheetId="43">#REF!</definedName>
    <definedName name="m_2q5a4" localSheetId="44">#REF!</definedName>
    <definedName name="m_2q5a4" localSheetId="45">#REF!</definedName>
    <definedName name="m_2q5a4" localSheetId="46">#REF!</definedName>
    <definedName name="m_2q5a4" localSheetId="48">#REF!</definedName>
    <definedName name="m_2q5a4" localSheetId="49">#REF!</definedName>
    <definedName name="m_2q5a4" localSheetId="47">#REF!</definedName>
    <definedName name="m_2q5a4" localSheetId="50">#REF!</definedName>
    <definedName name="m_2q5a4" localSheetId="51">#REF!</definedName>
    <definedName name="m_2q5a4" localSheetId="52">#REF!</definedName>
    <definedName name="m_2q5a4" localSheetId="53">#REF!</definedName>
    <definedName name="m_2q5a4" localSheetId="54">#REF!</definedName>
    <definedName name="m_2q5a4" localSheetId="55">#REF!</definedName>
    <definedName name="m_2q5a4" localSheetId="56">#REF!</definedName>
    <definedName name="m_2q5a4" localSheetId="57">#REF!</definedName>
    <definedName name="m_2q5a4" localSheetId="58">#REF!</definedName>
    <definedName name="m_2q5a4" localSheetId="60">#REF!</definedName>
    <definedName name="m_2q5a4" localSheetId="61">#REF!</definedName>
    <definedName name="m_2q5a4" localSheetId="59">#REF!</definedName>
    <definedName name="m_2q5a4" localSheetId="63">#REF!</definedName>
    <definedName name="m_2q5a4" localSheetId="64">#REF!</definedName>
    <definedName name="m_2q5a4" localSheetId="62">#REF!</definedName>
    <definedName name="m_2q5a4" localSheetId="1">#REF!</definedName>
    <definedName name="m_2q5a4" localSheetId="72">#REF!</definedName>
    <definedName name="m_2q5a4" localSheetId="69">#REF!</definedName>
    <definedName name="m_2q5a4" localSheetId="70">#REF!</definedName>
    <definedName name="m_2q5a4" localSheetId="71">#REF!</definedName>
    <definedName name="m_2q5a4" localSheetId="3">#REF!</definedName>
    <definedName name="m_2q5a4" localSheetId="0">#REF!</definedName>
    <definedName name="m_2q5a4">#REF!</definedName>
    <definedName name="m_2q5a5" localSheetId="7">'[3]Request for Information'!#REF!</definedName>
    <definedName name="m_2q5a5" localSheetId="19">#REF!</definedName>
    <definedName name="m_2q5a5" localSheetId="20">#REF!</definedName>
    <definedName name="m_2q5a5" localSheetId="21">#REF!</definedName>
    <definedName name="m_2q5a5" localSheetId="22">#REF!</definedName>
    <definedName name="m_2q5a5" localSheetId="23">#REF!</definedName>
    <definedName name="m_2q5a5" localSheetId="24">#REF!</definedName>
    <definedName name="m_2q5a5" localSheetId="25">#REF!</definedName>
    <definedName name="m_2q5a5" localSheetId="26">#REF!</definedName>
    <definedName name="m_2q5a5" localSheetId="27">#REF!</definedName>
    <definedName name="m_2q5a5" localSheetId="28">#REF!</definedName>
    <definedName name="m_2q5a5" localSheetId="29">#REF!</definedName>
    <definedName name="m_2q5a5" localSheetId="30">#REF!</definedName>
    <definedName name="m_2q5a5" localSheetId="31">#REF!</definedName>
    <definedName name="m_2q5a5" localSheetId="32">#REF!</definedName>
    <definedName name="m_2q5a5" localSheetId="33">#REF!</definedName>
    <definedName name="m_2q5a5" localSheetId="35">#REF!</definedName>
    <definedName name="m_2q5a5" localSheetId="36">#REF!</definedName>
    <definedName name="m_2q5a5" localSheetId="37">#REF!</definedName>
    <definedName name="m_2q5a5" localSheetId="65">#REF!</definedName>
    <definedName name="m_2q5a5" localSheetId="66">#REF!</definedName>
    <definedName name="m_2q5a5" localSheetId="67">#REF!</definedName>
    <definedName name="m_2q5a5" localSheetId="38">#REF!</definedName>
    <definedName name="m_2q5a5" localSheetId="39">#REF!</definedName>
    <definedName name="m_2q5a5" localSheetId="40">#REF!</definedName>
    <definedName name="m_2q5a5" localSheetId="41">#REF!</definedName>
    <definedName name="m_2q5a5" localSheetId="42">#REF!</definedName>
    <definedName name="m_2q5a5" localSheetId="43">#REF!</definedName>
    <definedName name="m_2q5a5" localSheetId="44">#REF!</definedName>
    <definedName name="m_2q5a5" localSheetId="45">#REF!</definedName>
    <definedName name="m_2q5a5" localSheetId="46">#REF!</definedName>
    <definedName name="m_2q5a5" localSheetId="48">#REF!</definedName>
    <definedName name="m_2q5a5" localSheetId="49">#REF!</definedName>
    <definedName name="m_2q5a5" localSheetId="47">#REF!</definedName>
    <definedName name="m_2q5a5" localSheetId="50">#REF!</definedName>
    <definedName name="m_2q5a5" localSheetId="51">#REF!</definedName>
    <definedName name="m_2q5a5" localSheetId="52">#REF!</definedName>
    <definedName name="m_2q5a5" localSheetId="53">#REF!</definedName>
    <definedName name="m_2q5a5" localSheetId="54">#REF!</definedName>
    <definedName name="m_2q5a5" localSheetId="55">#REF!</definedName>
    <definedName name="m_2q5a5" localSheetId="56">#REF!</definedName>
    <definedName name="m_2q5a5" localSheetId="57">#REF!</definedName>
    <definedName name="m_2q5a5" localSheetId="58">#REF!</definedName>
    <definedName name="m_2q5a5" localSheetId="60">#REF!</definedName>
    <definedName name="m_2q5a5" localSheetId="61">#REF!</definedName>
    <definedName name="m_2q5a5" localSheetId="59">#REF!</definedName>
    <definedName name="m_2q5a5" localSheetId="63">#REF!</definedName>
    <definedName name="m_2q5a5" localSheetId="64">#REF!</definedName>
    <definedName name="m_2q5a5" localSheetId="62">#REF!</definedName>
    <definedName name="m_2q5a5" localSheetId="1">#REF!</definedName>
    <definedName name="m_2q5a5" localSheetId="72">#REF!</definedName>
    <definedName name="m_2q5a5" localSheetId="69">#REF!</definedName>
    <definedName name="m_2q5a5" localSheetId="70">#REF!</definedName>
    <definedName name="m_2q5a5" localSheetId="71">#REF!</definedName>
    <definedName name="m_2q5a5" localSheetId="3">#REF!</definedName>
    <definedName name="m_2q5a5" localSheetId="0">#REF!</definedName>
    <definedName name="m_2q5a5">#REF!</definedName>
    <definedName name="m_2q5a6" localSheetId="7">'[3]Request for Information'!#REF!</definedName>
    <definedName name="m_2q5a6" localSheetId="19">#REF!</definedName>
    <definedName name="m_2q5a6" localSheetId="20">#REF!</definedName>
    <definedName name="m_2q5a6" localSheetId="21">#REF!</definedName>
    <definedName name="m_2q5a6" localSheetId="22">#REF!</definedName>
    <definedName name="m_2q5a6" localSheetId="23">#REF!</definedName>
    <definedName name="m_2q5a6" localSheetId="24">#REF!</definedName>
    <definedName name="m_2q5a6" localSheetId="25">#REF!</definedName>
    <definedName name="m_2q5a6" localSheetId="26">#REF!</definedName>
    <definedName name="m_2q5a6" localSheetId="27">#REF!</definedName>
    <definedName name="m_2q5a6" localSheetId="28">#REF!</definedName>
    <definedName name="m_2q5a6" localSheetId="29">#REF!</definedName>
    <definedName name="m_2q5a6" localSheetId="30">#REF!</definedName>
    <definedName name="m_2q5a6" localSheetId="31">#REF!</definedName>
    <definedName name="m_2q5a6" localSheetId="32">#REF!</definedName>
    <definedName name="m_2q5a6" localSheetId="33">#REF!</definedName>
    <definedName name="m_2q5a6" localSheetId="35">#REF!</definedName>
    <definedName name="m_2q5a6" localSheetId="36">#REF!</definedName>
    <definedName name="m_2q5a6" localSheetId="37">#REF!</definedName>
    <definedName name="m_2q5a6" localSheetId="65">#REF!</definedName>
    <definedName name="m_2q5a6" localSheetId="66">#REF!</definedName>
    <definedName name="m_2q5a6" localSheetId="67">#REF!</definedName>
    <definedName name="m_2q5a6" localSheetId="38">#REF!</definedName>
    <definedName name="m_2q5a6" localSheetId="39">#REF!</definedName>
    <definedName name="m_2q5a6" localSheetId="40">#REF!</definedName>
    <definedName name="m_2q5a6" localSheetId="41">#REF!</definedName>
    <definedName name="m_2q5a6" localSheetId="42">#REF!</definedName>
    <definedName name="m_2q5a6" localSheetId="43">#REF!</definedName>
    <definedName name="m_2q5a6" localSheetId="44">#REF!</definedName>
    <definedName name="m_2q5a6" localSheetId="45">#REF!</definedName>
    <definedName name="m_2q5a6" localSheetId="46">#REF!</definedName>
    <definedName name="m_2q5a6" localSheetId="48">#REF!</definedName>
    <definedName name="m_2q5a6" localSheetId="49">#REF!</definedName>
    <definedName name="m_2q5a6" localSheetId="47">#REF!</definedName>
    <definedName name="m_2q5a6" localSheetId="50">#REF!</definedName>
    <definedName name="m_2q5a6" localSheetId="51">#REF!</definedName>
    <definedName name="m_2q5a6" localSheetId="52">#REF!</definedName>
    <definedName name="m_2q5a6" localSheetId="53">#REF!</definedName>
    <definedName name="m_2q5a6" localSheetId="54">#REF!</definedName>
    <definedName name="m_2q5a6" localSheetId="55">#REF!</definedName>
    <definedName name="m_2q5a6" localSheetId="56">#REF!</definedName>
    <definedName name="m_2q5a6" localSheetId="57">#REF!</definedName>
    <definedName name="m_2q5a6" localSheetId="58">#REF!</definedName>
    <definedName name="m_2q5a6" localSheetId="60">#REF!</definedName>
    <definedName name="m_2q5a6" localSheetId="61">#REF!</definedName>
    <definedName name="m_2q5a6" localSheetId="59">#REF!</definedName>
    <definedName name="m_2q5a6" localSheetId="63">#REF!</definedName>
    <definedName name="m_2q5a6" localSheetId="64">#REF!</definedName>
    <definedName name="m_2q5a6" localSheetId="62">#REF!</definedName>
    <definedName name="m_2q5a6" localSheetId="1">#REF!</definedName>
    <definedName name="m_2q5a6" localSheetId="72">#REF!</definedName>
    <definedName name="m_2q5a6" localSheetId="69">#REF!</definedName>
    <definedName name="m_2q5a6" localSheetId="70">#REF!</definedName>
    <definedName name="m_2q5a6" localSheetId="71">#REF!</definedName>
    <definedName name="m_2q5a6" localSheetId="3">#REF!</definedName>
    <definedName name="m_2q5a6" localSheetId="0">#REF!</definedName>
    <definedName name="m_2q5a6">#REF!</definedName>
    <definedName name="m_2q6" localSheetId="7">'[3]Request for Information'!#REF!</definedName>
    <definedName name="m_2q6" localSheetId="19">#REF!</definedName>
    <definedName name="m_2q6" localSheetId="20">#REF!</definedName>
    <definedName name="m_2q6" localSheetId="21">#REF!</definedName>
    <definedName name="m_2q6" localSheetId="22">#REF!</definedName>
    <definedName name="m_2q6" localSheetId="23">#REF!</definedName>
    <definedName name="m_2q6" localSheetId="24">#REF!</definedName>
    <definedName name="m_2q6" localSheetId="25">#REF!</definedName>
    <definedName name="m_2q6" localSheetId="26">#REF!</definedName>
    <definedName name="m_2q6" localSheetId="27">#REF!</definedName>
    <definedName name="m_2q6" localSheetId="28">#REF!</definedName>
    <definedName name="m_2q6" localSheetId="29">#REF!</definedName>
    <definedName name="m_2q6" localSheetId="30">#REF!</definedName>
    <definedName name="m_2q6" localSheetId="31">#REF!</definedName>
    <definedName name="m_2q6" localSheetId="32">#REF!</definedName>
    <definedName name="m_2q6" localSheetId="33">#REF!</definedName>
    <definedName name="m_2q6" localSheetId="35">#REF!</definedName>
    <definedName name="m_2q6" localSheetId="36">#REF!</definedName>
    <definedName name="m_2q6" localSheetId="37">#REF!</definedName>
    <definedName name="m_2q6" localSheetId="65">#REF!</definedName>
    <definedName name="m_2q6" localSheetId="66">#REF!</definedName>
    <definedName name="m_2q6" localSheetId="67">#REF!</definedName>
    <definedName name="m_2q6" localSheetId="38">#REF!</definedName>
    <definedName name="m_2q6" localSheetId="39">#REF!</definedName>
    <definedName name="m_2q6" localSheetId="40">#REF!</definedName>
    <definedName name="m_2q6" localSheetId="41">#REF!</definedName>
    <definedName name="m_2q6" localSheetId="42">#REF!</definedName>
    <definedName name="m_2q6" localSheetId="43">#REF!</definedName>
    <definedName name="m_2q6" localSheetId="44">#REF!</definedName>
    <definedName name="m_2q6" localSheetId="45">#REF!</definedName>
    <definedName name="m_2q6" localSheetId="46">#REF!</definedName>
    <definedName name="m_2q6" localSheetId="48">#REF!</definedName>
    <definedName name="m_2q6" localSheetId="49">#REF!</definedName>
    <definedName name="m_2q6" localSheetId="47">#REF!</definedName>
    <definedName name="m_2q6" localSheetId="50">#REF!</definedName>
    <definedName name="m_2q6" localSheetId="51">#REF!</definedName>
    <definedName name="m_2q6" localSheetId="52">#REF!</definedName>
    <definedName name="m_2q6" localSheetId="53">#REF!</definedName>
    <definedName name="m_2q6" localSheetId="54">#REF!</definedName>
    <definedName name="m_2q6" localSheetId="55">#REF!</definedName>
    <definedName name="m_2q6" localSheetId="56">#REF!</definedName>
    <definedName name="m_2q6" localSheetId="57">#REF!</definedName>
    <definedName name="m_2q6" localSheetId="58">#REF!</definedName>
    <definedName name="m_2q6" localSheetId="60">#REF!</definedName>
    <definedName name="m_2q6" localSheetId="61">#REF!</definedName>
    <definedName name="m_2q6" localSheetId="59">#REF!</definedName>
    <definedName name="m_2q6" localSheetId="63">#REF!</definedName>
    <definedName name="m_2q6" localSheetId="64">#REF!</definedName>
    <definedName name="m_2q6" localSheetId="62">#REF!</definedName>
    <definedName name="m_2q6" localSheetId="1">#REF!</definedName>
    <definedName name="m_2q6" localSheetId="72">#REF!</definedName>
    <definedName name="m_2q6" localSheetId="69">#REF!</definedName>
    <definedName name="m_2q6" localSheetId="70">#REF!</definedName>
    <definedName name="m_2q6" localSheetId="71">#REF!</definedName>
    <definedName name="m_2q6" localSheetId="3">#REF!</definedName>
    <definedName name="m_2q6" localSheetId="0">#REF!</definedName>
    <definedName name="m_2q6">#REF!</definedName>
    <definedName name="m_2q6a1" localSheetId="7">'[3]Request for Information'!#REF!</definedName>
    <definedName name="m_2q6a1" localSheetId="19">#REF!</definedName>
    <definedName name="m_2q6a1" localSheetId="20">#REF!</definedName>
    <definedName name="m_2q6a1" localSheetId="21">#REF!</definedName>
    <definedName name="m_2q6a1" localSheetId="22">#REF!</definedName>
    <definedName name="m_2q6a1" localSheetId="23">#REF!</definedName>
    <definedName name="m_2q6a1" localSheetId="24">#REF!</definedName>
    <definedName name="m_2q6a1" localSheetId="25">#REF!</definedName>
    <definedName name="m_2q6a1" localSheetId="26">#REF!</definedName>
    <definedName name="m_2q6a1" localSheetId="27">#REF!</definedName>
    <definedName name="m_2q6a1" localSheetId="28">#REF!</definedName>
    <definedName name="m_2q6a1" localSheetId="29">#REF!</definedName>
    <definedName name="m_2q6a1" localSheetId="30">#REF!</definedName>
    <definedName name="m_2q6a1" localSheetId="31">#REF!</definedName>
    <definedName name="m_2q6a1" localSheetId="32">#REF!</definedName>
    <definedName name="m_2q6a1" localSheetId="33">#REF!</definedName>
    <definedName name="m_2q6a1" localSheetId="35">#REF!</definedName>
    <definedName name="m_2q6a1" localSheetId="36">#REF!</definedName>
    <definedName name="m_2q6a1" localSheetId="37">#REF!</definedName>
    <definedName name="m_2q6a1" localSheetId="65">#REF!</definedName>
    <definedName name="m_2q6a1" localSheetId="66">#REF!</definedName>
    <definedName name="m_2q6a1" localSheetId="67">#REF!</definedName>
    <definedName name="m_2q6a1" localSheetId="38">#REF!</definedName>
    <definedName name="m_2q6a1" localSheetId="39">#REF!</definedName>
    <definedName name="m_2q6a1" localSheetId="40">#REF!</definedName>
    <definedName name="m_2q6a1" localSheetId="41">#REF!</definedName>
    <definedName name="m_2q6a1" localSheetId="42">#REF!</definedName>
    <definedName name="m_2q6a1" localSheetId="43">#REF!</definedName>
    <definedName name="m_2q6a1" localSheetId="44">#REF!</definedName>
    <definedName name="m_2q6a1" localSheetId="45">#REF!</definedName>
    <definedName name="m_2q6a1" localSheetId="46">#REF!</definedName>
    <definedName name="m_2q6a1" localSheetId="48">#REF!</definedName>
    <definedName name="m_2q6a1" localSheetId="49">#REF!</definedName>
    <definedName name="m_2q6a1" localSheetId="47">#REF!</definedName>
    <definedName name="m_2q6a1" localSheetId="50">#REF!</definedName>
    <definedName name="m_2q6a1" localSheetId="51">#REF!</definedName>
    <definedName name="m_2q6a1" localSheetId="52">#REF!</definedName>
    <definedName name="m_2q6a1" localSheetId="53">#REF!</definedName>
    <definedName name="m_2q6a1" localSheetId="54">#REF!</definedName>
    <definedName name="m_2q6a1" localSheetId="55">#REF!</definedName>
    <definedName name="m_2q6a1" localSheetId="56">#REF!</definedName>
    <definedName name="m_2q6a1" localSheetId="57">#REF!</definedName>
    <definedName name="m_2q6a1" localSheetId="58">#REF!</definedName>
    <definedName name="m_2q6a1" localSheetId="60">#REF!</definedName>
    <definedName name="m_2q6a1" localSheetId="61">#REF!</definedName>
    <definedName name="m_2q6a1" localSheetId="59">#REF!</definedName>
    <definedName name="m_2q6a1" localSheetId="63">#REF!</definedName>
    <definedName name="m_2q6a1" localSheetId="64">#REF!</definedName>
    <definedName name="m_2q6a1" localSheetId="62">#REF!</definedName>
    <definedName name="m_2q6a1" localSheetId="1">#REF!</definedName>
    <definedName name="m_2q6a1" localSheetId="72">#REF!</definedName>
    <definedName name="m_2q6a1" localSheetId="69">#REF!</definedName>
    <definedName name="m_2q6a1" localSheetId="70">#REF!</definedName>
    <definedName name="m_2q6a1" localSheetId="71">#REF!</definedName>
    <definedName name="m_2q6a1" localSheetId="3">#REF!</definedName>
    <definedName name="m_2q6a1" localSheetId="0">#REF!</definedName>
    <definedName name="m_2q6a1">#REF!</definedName>
    <definedName name="m_2q6a2" localSheetId="7">'[3]Request for Information'!#REF!</definedName>
    <definedName name="m_2q6a2" localSheetId="19">#REF!</definedName>
    <definedName name="m_2q6a2" localSheetId="20">#REF!</definedName>
    <definedName name="m_2q6a2" localSheetId="21">#REF!</definedName>
    <definedName name="m_2q6a2" localSheetId="22">#REF!</definedName>
    <definedName name="m_2q6a2" localSheetId="23">#REF!</definedName>
    <definedName name="m_2q6a2" localSheetId="24">#REF!</definedName>
    <definedName name="m_2q6a2" localSheetId="25">#REF!</definedName>
    <definedName name="m_2q6a2" localSheetId="26">#REF!</definedName>
    <definedName name="m_2q6a2" localSheetId="27">#REF!</definedName>
    <definedName name="m_2q6a2" localSheetId="28">#REF!</definedName>
    <definedName name="m_2q6a2" localSheetId="29">#REF!</definedName>
    <definedName name="m_2q6a2" localSheetId="30">#REF!</definedName>
    <definedName name="m_2q6a2" localSheetId="31">#REF!</definedName>
    <definedName name="m_2q6a2" localSheetId="32">#REF!</definedName>
    <definedName name="m_2q6a2" localSheetId="33">#REF!</definedName>
    <definedName name="m_2q6a2" localSheetId="35">#REF!</definedName>
    <definedName name="m_2q6a2" localSheetId="36">#REF!</definedName>
    <definedName name="m_2q6a2" localSheetId="37">#REF!</definedName>
    <definedName name="m_2q6a2" localSheetId="65">#REF!</definedName>
    <definedName name="m_2q6a2" localSheetId="66">#REF!</definedName>
    <definedName name="m_2q6a2" localSheetId="67">#REF!</definedName>
    <definedName name="m_2q6a2" localSheetId="38">#REF!</definedName>
    <definedName name="m_2q6a2" localSheetId="39">#REF!</definedName>
    <definedName name="m_2q6a2" localSheetId="40">#REF!</definedName>
    <definedName name="m_2q6a2" localSheetId="41">#REF!</definedName>
    <definedName name="m_2q6a2" localSheetId="42">#REF!</definedName>
    <definedName name="m_2q6a2" localSheetId="43">#REF!</definedName>
    <definedName name="m_2q6a2" localSheetId="44">#REF!</definedName>
    <definedName name="m_2q6a2" localSheetId="45">#REF!</definedName>
    <definedName name="m_2q6a2" localSheetId="46">#REF!</definedName>
    <definedName name="m_2q6a2" localSheetId="48">#REF!</definedName>
    <definedName name="m_2q6a2" localSheetId="49">#REF!</definedName>
    <definedName name="m_2q6a2" localSheetId="47">#REF!</definedName>
    <definedName name="m_2q6a2" localSheetId="50">#REF!</definedName>
    <definedName name="m_2q6a2" localSheetId="51">#REF!</definedName>
    <definedName name="m_2q6a2" localSheetId="52">#REF!</definedName>
    <definedName name="m_2q6a2" localSheetId="53">#REF!</definedName>
    <definedName name="m_2q6a2" localSheetId="54">#REF!</definedName>
    <definedName name="m_2q6a2" localSheetId="55">#REF!</definedName>
    <definedName name="m_2q6a2" localSheetId="56">#REF!</definedName>
    <definedName name="m_2q6a2" localSheetId="57">#REF!</definedName>
    <definedName name="m_2q6a2" localSheetId="58">#REF!</definedName>
    <definedName name="m_2q6a2" localSheetId="60">#REF!</definedName>
    <definedName name="m_2q6a2" localSheetId="61">#REF!</definedName>
    <definedName name="m_2q6a2" localSheetId="59">#REF!</definedName>
    <definedName name="m_2q6a2" localSheetId="63">#REF!</definedName>
    <definedName name="m_2q6a2" localSheetId="64">#REF!</definedName>
    <definedName name="m_2q6a2" localSheetId="62">#REF!</definedName>
    <definedName name="m_2q6a2" localSheetId="1">#REF!</definedName>
    <definedName name="m_2q6a2" localSheetId="72">#REF!</definedName>
    <definedName name="m_2q6a2" localSheetId="69">#REF!</definedName>
    <definedName name="m_2q6a2" localSheetId="70">#REF!</definedName>
    <definedName name="m_2q6a2" localSheetId="71">#REF!</definedName>
    <definedName name="m_2q6a2" localSheetId="3">#REF!</definedName>
    <definedName name="m_2q6a2" localSheetId="0">#REF!</definedName>
    <definedName name="m_2q6a2">#REF!</definedName>
    <definedName name="m_2q6a3" localSheetId="7">'[3]Request for Information'!#REF!</definedName>
    <definedName name="m_2q6a3" localSheetId="19">#REF!</definedName>
    <definedName name="m_2q6a3" localSheetId="20">#REF!</definedName>
    <definedName name="m_2q6a3" localSheetId="21">#REF!</definedName>
    <definedName name="m_2q6a3" localSheetId="22">#REF!</definedName>
    <definedName name="m_2q6a3" localSheetId="23">#REF!</definedName>
    <definedName name="m_2q6a3" localSheetId="24">#REF!</definedName>
    <definedName name="m_2q6a3" localSheetId="25">#REF!</definedName>
    <definedName name="m_2q6a3" localSheetId="26">#REF!</definedName>
    <definedName name="m_2q6a3" localSheetId="27">#REF!</definedName>
    <definedName name="m_2q6a3" localSheetId="28">#REF!</definedName>
    <definedName name="m_2q6a3" localSheetId="29">#REF!</definedName>
    <definedName name="m_2q6a3" localSheetId="30">#REF!</definedName>
    <definedName name="m_2q6a3" localSheetId="31">#REF!</definedName>
    <definedName name="m_2q6a3" localSheetId="32">#REF!</definedName>
    <definedName name="m_2q6a3" localSheetId="33">#REF!</definedName>
    <definedName name="m_2q6a3" localSheetId="35">#REF!</definedName>
    <definedName name="m_2q6a3" localSheetId="36">#REF!</definedName>
    <definedName name="m_2q6a3" localSheetId="37">#REF!</definedName>
    <definedName name="m_2q6a3" localSheetId="65">#REF!</definedName>
    <definedName name="m_2q6a3" localSheetId="66">#REF!</definedName>
    <definedName name="m_2q6a3" localSheetId="67">#REF!</definedName>
    <definedName name="m_2q6a3" localSheetId="38">#REF!</definedName>
    <definedName name="m_2q6a3" localSheetId="39">#REF!</definedName>
    <definedName name="m_2q6a3" localSheetId="40">#REF!</definedName>
    <definedName name="m_2q6a3" localSheetId="41">#REF!</definedName>
    <definedName name="m_2q6a3" localSheetId="42">#REF!</definedName>
    <definedName name="m_2q6a3" localSheetId="43">#REF!</definedName>
    <definedName name="m_2q6a3" localSheetId="44">#REF!</definedName>
    <definedName name="m_2q6a3" localSheetId="45">#REF!</definedName>
    <definedName name="m_2q6a3" localSheetId="46">#REF!</definedName>
    <definedName name="m_2q6a3" localSheetId="48">#REF!</definedName>
    <definedName name="m_2q6a3" localSheetId="49">#REF!</definedName>
    <definedName name="m_2q6a3" localSheetId="47">#REF!</definedName>
    <definedName name="m_2q6a3" localSheetId="50">#REF!</definedName>
    <definedName name="m_2q6a3" localSheetId="51">#REF!</definedName>
    <definedName name="m_2q6a3" localSheetId="52">#REF!</definedName>
    <definedName name="m_2q6a3" localSheetId="53">#REF!</definedName>
    <definedName name="m_2q6a3" localSheetId="54">#REF!</definedName>
    <definedName name="m_2q6a3" localSheetId="55">#REF!</definedName>
    <definedName name="m_2q6a3" localSheetId="56">#REF!</definedName>
    <definedName name="m_2q6a3" localSheetId="57">#REF!</definedName>
    <definedName name="m_2q6a3" localSheetId="58">#REF!</definedName>
    <definedName name="m_2q6a3" localSheetId="60">#REF!</definedName>
    <definedName name="m_2q6a3" localSheetId="61">#REF!</definedName>
    <definedName name="m_2q6a3" localSheetId="59">#REF!</definedName>
    <definedName name="m_2q6a3" localSheetId="63">#REF!</definedName>
    <definedName name="m_2q6a3" localSheetId="64">#REF!</definedName>
    <definedName name="m_2q6a3" localSheetId="62">#REF!</definedName>
    <definedName name="m_2q6a3" localSheetId="1">#REF!</definedName>
    <definedName name="m_2q6a3" localSheetId="72">#REF!</definedName>
    <definedName name="m_2q6a3" localSheetId="69">#REF!</definedName>
    <definedName name="m_2q6a3" localSheetId="70">#REF!</definedName>
    <definedName name="m_2q6a3" localSheetId="71">#REF!</definedName>
    <definedName name="m_2q6a3" localSheetId="3">#REF!</definedName>
    <definedName name="m_2q6a3" localSheetId="0">#REF!</definedName>
    <definedName name="m_2q6a3">#REF!</definedName>
    <definedName name="m_2q6a4" localSheetId="7">'[3]Request for Information'!#REF!</definedName>
    <definedName name="m_2q6a4" localSheetId="19">#REF!</definedName>
    <definedName name="m_2q6a4" localSheetId="20">#REF!</definedName>
    <definedName name="m_2q6a4" localSheetId="21">#REF!</definedName>
    <definedName name="m_2q6a4" localSheetId="22">#REF!</definedName>
    <definedName name="m_2q6a4" localSheetId="23">#REF!</definedName>
    <definedName name="m_2q6a4" localSheetId="24">#REF!</definedName>
    <definedName name="m_2q6a4" localSheetId="25">#REF!</definedName>
    <definedName name="m_2q6a4" localSheetId="26">#REF!</definedName>
    <definedName name="m_2q6a4" localSheetId="27">#REF!</definedName>
    <definedName name="m_2q6a4" localSheetId="28">#REF!</definedName>
    <definedName name="m_2q6a4" localSheetId="29">#REF!</definedName>
    <definedName name="m_2q6a4" localSheetId="30">#REF!</definedName>
    <definedName name="m_2q6a4" localSheetId="31">#REF!</definedName>
    <definedName name="m_2q6a4" localSheetId="32">#REF!</definedName>
    <definedName name="m_2q6a4" localSheetId="33">#REF!</definedName>
    <definedName name="m_2q6a4" localSheetId="35">#REF!</definedName>
    <definedName name="m_2q6a4" localSheetId="36">#REF!</definedName>
    <definedName name="m_2q6a4" localSheetId="37">#REF!</definedName>
    <definedName name="m_2q6a4" localSheetId="65">#REF!</definedName>
    <definedName name="m_2q6a4" localSheetId="66">#REF!</definedName>
    <definedName name="m_2q6a4" localSheetId="67">#REF!</definedName>
    <definedName name="m_2q6a4" localSheetId="38">#REF!</definedName>
    <definedName name="m_2q6a4" localSheetId="39">#REF!</definedName>
    <definedName name="m_2q6a4" localSheetId="40">#REF!</definedName>
    <definedName name="m_2q6a4" localSheetId="41">#REF!</definedName>
    <definedName name="m_2q6a4" localSheetId="42">#REF!</definedName>
    <definedName name="m_2q6a4" localSheetId="43">#REF!</definedName>
    <definedName name="m_2q6a4" localSheetId="44">#REF!</definedName>
    <definedName name="m_2q6a4" localSheetId="45">#REF!</definedName>
    <definedName name="m_2q6a4" localSheetId="46">#REF!</definedName>
    <definedName name="m_2q6a4" localSheetId="48">#REF!</definedName>
    <definedName name="m_2q6a4" localSheetId="49">#REF!</definedName>
    <definedName name="m_2q6a4" localSheetId="47">#REF!</definedName>
    <definedName name="m_2q6a4" localSheetId="50">#REF!</definedName>
    <definedName name="m_2q6a4" localSheetId="51">#REF!</definedName>
    <definedName name="m_2q6a4" localSheetId="52">#REF!</definedName>
    <definedName name="m_2q6a4" localSheetId="53">#REF!</definedName>
    <definedName name="m_2q6a4" localSheetId="54">#REF!</definedName>
    <definedName name="m_2q6a4" localSheetId="55">#REF!</definedName>
    <definedName name="m_2q6a4" localSheetId="56">#REF!</definedName>
    <definedName name="m_2q6a4" localSheetId="57">#REF!</definedName>
    <definedName name="m_2q6a4" localSheetId="58">#REF!</definedName>
    <definedName name="m_2q6a4" localSheetId="60">#REF!</definedName>
    <definedName name="m_2q6a4" localSheetId="61">#REF!</definedName>
    <definedName name="m_2q6a4" localSheetId="59">#REF!</definedName>
    <definedName name="m_2q6a4" localSheetId="63">#REF!</definedName>
    <definedName name="m_2q6a4" localSheetId="64">#REF!</definedName>
    <definedName name="m_2q6a4" localSheetId="62">#REF!</definedName>
    <definedName name="m_2q6a4" localSheetId="1">#REF!</definedName>
    <definedName name="m_2q6a4" localSheetId="72">#REF!</definedName>
    <definedName name="m_2q6a4" localSheetId="69">#REF!</definedName>
    <definedName name="m_2q6a4" localSheetId="70">#REF!</definedName>
    <definedName name="m_2q6a4" localSheetId="71">#REF!</definedName>
    <definedName name="m_2q6a4" localSheetId="3">#REF!</definedName>
    <definedName name="m_2q6a4" localSheetId="0">#REF!</definedName>
    <definedName name="m_2q6a4">#REF!</definedName>
    <definedName name="m_2q6a5" localSheetId="7">'[3]Request for Information'!#REF!</definedName>
    <definedName name="m_2q6a5" localSheetId="19">#REF!</definedName>
    <definedName name="m_2q6a5" localSheetId="20">#REF!</definedName>
    <definedName name="m_2q6a5" localSheetId="21">#REF!</definedName>
    <definedName name="m_2q6a5" localSheetId="22">#REF!</definedName>
    <definedName name="m_2q6a5" localSheetId="23">#REF!</definedName>
    <definedName name="m_2q6a5" localSheetId="24">#REF!</definedName>
    <definedName name="m_2q6a5" localSheetId="25">#REF!</definedName>
    <definedName name="m_2q6a5" localSheetId="26">#REF!</definedName>
    <definedName name="m_2q6a5" localSheetId="27">#REF!</definedName>
    <definedName name="m_2q6a5" localSheetId="28">#REF!</definedName>
    <definedName name="m_2q6a5" localSheetId="29">#REF!</definedName>
    <definedName name="m_2q6a5" localSheetId="30">#REF!</definedName>
    <definedName name="m_2q6a5" localSheetId="31">#REF!</definedName>
    <definedName name="m_2q6a5" localSheetId="32">#REF!</definedName>
    <definedName name="m_2q6a5" localSheetId="33">#REF!</definedName>
    <definedName name="m_2q6a5" localSheetId="35">#REF!</definedName>
    <definedName name="m_2q6a5" localSheetId="36">#REF!</definedName>
    <definedName name="m_2q6a5" localSheetId="37">#REF!</definedName>
    <definedName name="m_2q6a5" localSheetId="65">#REF!</definedName>
    <definedName name="m_2q6a5" localSheetId="66">#REF!</definedName>
    <definedName name="m_2q6a5" localSheetId="67">#REF!</definedName>
    <definedName name="m_2q6a5" localSheetId="38">#REF!</definedName>
    <definedName name="m_2q6a5" localSheetId="39">#REF!</definedName>
    <definedName name="m_2q6a5" localSheetId="40">#REF!</definedName>
    <definedName name="m_2q6a5" localSheetId="41">#REF!</definedName>
    <definedName name="m_2q6a5" localSheetId="42">#REF!</definedName>
    <definedName name="m_2q6a5" localSheetId="43">#REF!</definedName>
    <definedName name="m_2q6a5" localSheetId="44">#REF!</definedName>
    <definedName name="m_2q6a5" localSheetId="45">#REF!</definedName>
    <definedName name="m_2q6a5" localSheetId="46">#REF!</definedName>
    <definedName name="m_2q6a5" localSheetId="48">#REF!</definedName>
    <definedName name="m_2q6a5" localSheetId="49">#REF!</definedName>
    <definedName name="m_2q6a5" localSheetId="47">#REF!</definedName>
    <definedName name="m_2q6a5" localSheetId="50">#REF!</definedName>
    <definedName name="m_2q6a5" localSheetId="51">#REF!</definedName>
    <definedName name="m_2q6a5" localSheetId="52">#REF!</definedName>
    <definedName name="m_2q6a5" localSheetId="53">#REF!</definedName>
    <definedName name="m_2q6a5" localSheetId="54">#REF!</definedName>
    <definedName name="m_2q6a5" localSheetId="55">#REF!</definedName>
    <definedName name="m_2q6a5" localSheetId="56">#REF!</definedName>
    <definedName name="m_2q6a5" localSheetId="57">#REF!</definedName>
    <definedName name="m_2q6a5" localSheetId="58">#REF!</definedName>
    <definedName name="m_2q6a5" localSheetId="60">#REF!</definedName>
    <definedName name="m_2q6a5" localSheetId="61">#REF!</definedName>
    <definedName name="m_2q6a5" localSheetId="59">#REF!</definedName>
    <definedName name="m_2q6a5" localSheetId="63">#REF!</definedName>
    <definedName name="m_2q6a5" localSheetId="64">#REF!</definedName>
    <definedName name="m_2q6a5" localSheetId="62">#REF!</definedName>
    <definedName name="m_2q6a5" localSheetId="1">#REF!</definedName>
    <definedName name="m_2q6a5" localSheetId="72">#REF!</definedName>
    <definedName name="m_2q6a5" localSheetId="69">#REF!</definedName>
    <definedName name="m_2q6a5" localSheetId="70">#REF!</definedName>
    <definedName name="m_2q6a5" localSheetId="71">#REF!</definedName>
    <definedName name="m_2q6a5" localSheetId="3">#REF!</definedName>
    <definedName name="m_2q6a5" localSheetId="0">#REF!</definedName>
    <definedName name="m_2q6a5">#REF!</definedName>
    <definedName name="m_2q6a6" localSheetId="7">'[3]Request for Information'!#REF!</definedName>
    <definedName name="m_2q6a6" localSheetId="19">#REF!</definedName>
    <definedName name="m_2q6a6" localSheetId="20">#REF!</definedName>
    <definedName name="m_2q6a6" localSheetId="21">#REF!</definedName>
    <definedName name="m_2q6a6" localSheetId="22">#REF!</definedName>
    <definedName name="m_2q6a6" localSheetId="23">#REF!</definedName>
    <definedName name="m_2q6a6" localSheetId="24">#REF!</definedName>
    <definedName name="m_2q6a6" localSheetId="25">#REF!</definedName>
    <definedName name="m_2q6a6" localSheetId="26">#REF!</definedName>
    <definedName name="m_2q6a6" localSheetId="27">#REF!</definedName>
    <definedName name="m_2q6a6" localSheetId="28">#REF!</definedName>
    <definedName name="m_2q6a6" localSheetId="29">#REF!</definedName>
    <definedName name="m_2q6a6" localSheetId="30">#REF!</definedName>
    <definedName name="m_2q6a6" localSheetId="31">#REF!</definedName>
    <definedName name="m_2q6a6" localSheetId="32">#REF!</definedName>
    <definedName name="m_2q6a6" localSheetId="33">#REF!</definedName>
    <definedName name="m_2q6a6" localSheetId="35">#REF!</definedName>
    <definedName name="m_2q6a6" localSheetId="36">#REF!</definedName>
    <definedName name="m_2q6a6" localSheetId="37">#REF!</definedName>
    <definedName name="m_2q6a6" localSheetId="65">#REF!</definedName>
    <definedName name="m_2q6a6" localSheetId="66">#REF!</definedName>
    <definedName name="m_2q6a6" localSheetId="67">#REF!</definedName>
    <definedName name="m_2q6a6" localSheetId="38">#REF!</definedName>
    <definedName name="m_2q6a6" localSheetId="39">#REF!</definedName>
    <definedName name="m_2q6a6" localSheetId="40">#REF!</definedName>
    <definedName name="m_2q6a6" localSheetId="41">#REF!</definedName>
    <definedName name="m_2q6a6" localSheetId="42">#REF!</definedName>
    <definedName name="m_2q6a6" localSheetId="43">#REF!</definedName>
    <definedName name="m_2q6a6" localSheetId="44">#REF!</definedName>
    <definedName name="m_2q6a6" localSheetId="45">#REF!</definedName>
    <definedName name="m_2q6a6" localSheetId="46">#REF!</definedName>
    <definedName name="m_2q6a6" localSheetId="48">#REF!</definedName>
    <definedName name="m_2q6a6" localSheetId="49">#REF!</definedName>
    <definedName name="m_2q6a6" localSheetId="47">#REF!</definedName>
    <definedName name="m_2q6a6" localSheetId="50">#REF!</definedName>
    <definedName name="m_2q6a6" localSheetId="51">#REF!</definedName>
    <definedName name="m_2q6a6" localSheetId="52">#REF!</definedName>
    <definedName name="m_2q6a6" localSheetId="53">#REF!</definedName>
    <definedName name="m_2q6a6" localSheetId="54">#REF!</definedName>
    <definedName name="m_2q6a6" localSheetId="55">#REF!</definedName>
    <definedName name="m_2q6a6" localSheetId="56">#REF!</definedName>
    <definedName name="m_2q6a6" localSheetId="57">#REF!</definedName>
    <definedName name="m_2q6a6" localSheetId="58">#REF!</definedName>
    <definedName name="m_2q6a6" localSheetId="60">#REF!</definedName>
    <definedName name="m_2q6a6" localSheetId="61">#REF!</definedName>
    <definedName name="m_2q6a6" localSheetId="59">#REF!</definedName>
    <definedName name="m_2q6a6" localSheetId="63">#REF!</definedName>
    <definedName name="m_2q6a6" localSheetId="64">#REF!</definedName>
    <definedName name="m_2q6a6" localSheetId="62">#REF!</definedName>
    <definedName name="m_2q6a6" localSheetId="1">#REF!</definedName>
    <definedName name="m_2q6a6" localSheetId="72">#REF!</definedName>
    <definedName name="m_2q6a6" localSheetId="69">#REF!</definedName>
    <definedName name="m_2q6a6" localSheetId="70">#REF!</definedName>
    <definedName name="m_2q6a6" localSheetId="71">#REF!</definedName>
    <definedName name="m_2q6a6" localSheetId="3">#REF!</definedName>
    <definedName name="m_2q6a6" localSheetId="0">#REF!</definedName>
    <definedName name="m_2q6a6">#REF!</definedName>
    <definedName name="Manager" localSheetId="68">#REF!</definedName>
    <definedName name="Manager" localSheetId="73">#REF!</definedName>
    <definedName name="Manager" localSheetId="72">#REF!</definedName>
    <definedName name="Manager" localSheetId="69">#REF!</definedName>
    <definedName name="Manager" localSheetId="70">#REF!</definedName>
    <definedName name="Manager" localSheetId="71">#REF!</definedName>
    <definedName name="Manager" localSheetId="5">#REF!</definedName>
    <definedName name="Manager" localSheetId="8">#REF!</definedName>
    <definedName name="Manager" localSheetId="18">#REF!</definedName>
    <definedName name="Manager" localSheetId="34">#REF!</definedName>
    <definedName name="Manager" localSheetId="3">#REF!</definedName>
    <definedName name="Manager" localSheetId="0">#REF!</definedName>
    <definedName name="Manager">#REF!</definedName>
    <definedName name="Market_2007">#REF!</definedName>
    <definedName name="Market_2008">#REF!</definedName>
    <definedName name="Market_2009">#REF!</definedName>
    <definedName name="Market_2010">#REF!</definedName>
    <definedName name="Market_2011">#REF!</definedName>
    <definedName name="Market_2012">#REF!</definedName>
    <definedName name="Market_2013">#REF!</definedName>
    <definedName name="Market_2014">#REF!</definedName>
    <definedName name="Market_2015">#REF!</definedName>
    <definedName name="mobiileservice55" hidden="1">#REF!</definedName>
    <definedName name="ms" localSheetId="72" hidden="1">#REF!</definedName>
    <definedName name="ms" localSheetId="69" hidden="1">#REF!</definedName>
    <definedName name="ms" localSheetId="70" hidden="1">#REF!</definedName>
    <definedName name="ms" localSheetId="71" hidden="1">#REF!</definedName>
    <definedName name="ms" localSheetId="3" hidden="1">#REF!</definedName>
    <definedName name="ms" localSheetId="0" hidden="1">#REF!</definedName>
    <definedName name="ms" hidden="1">#REF!</definedName>
    <definedName name="MSP" hidden="1">#REF!</definedName>
    <definedName name="n">#REF!</definedName>
    <definedName name="NAICS_Code">#REF!</definedName>
    <definedName name="Name" hidden="1">#REF!</definedName>
    <definedName name="newname" localSheetId="72">#REF!</definedName>
    <definedName name="newname" localSheetId="69">#REF!</definedName>
    <definedName name="newname" localSheetId="70">#REF!</definedName>
    <definedName name="newname" localSheetId="71">#REF!</definedName>
    <definedName name="newname" localSheetId="3">#REF!</definedName>
    <definedName name="newname" localSheetId="0">#REF!</definedName>
    <definedName name="newname">#REF!</definedName>
    <definedName name="NLE_1">#REF!</definedName>
    <definedName name="NLE_2">#REF!</definedName>
    <definedName name="NLE_3">#REF!</definedName>
    <definedName name="NLE_4">#REF!</definedName>
    <definedName name="NLE_5">#REF!</definedName>
    <definedName name="nnnnnnnnnnnnnnnnnnnnn" localSheetId="72">#REF!</definedName>
    <definedName name="nnnnnnnnnnnnnnnnnnnnn" localSheetId="69">#REF!</definedName>
    <definedName name="nnnnnnnnnnnnnnnnnnnnn" localSheetId="70">#REF!</definedName>
    <definedName name="nnnnnnnnnnnnnnnnnnnnn" localSheetId="71">#REF!</definedName>
    <definedName name="nnnnnnnnnnnnnnnnnnnnn">#REF!</definedName>
    <definedName name="numuimi" hidden="1">#REF!</definedName>
    <definedName name="o" localSheetId="72" hidden="1">#REF!</definedName>
    <definedName name="o" localSheetId="69" hidden="1">#REF!</definedName>
    <definedName name="o" localSheetId="70" hidden="1">#REF!</definedName>
    <definedName name="o" localSheetId="71" hidden="1">#REF!</definedName>
    <definedName name="o" hidden="1">#REF!</definedName>
    <definedName name="observational" localSheetId="7">'[3]Request for Information'!#REF!</definedName>
    <definedName name="observational" localSheetId="68">#REF!</definedName>
    <definedName name="observational" localSheetId="73">#REF!</definedName>
    <definedName name="observational" localSheetId="1">#REF!</definedName>
    <definedName name="observational" localSheetId="72">#REF!</definedName>
    <definedName name="observational" localSheetId="69">#REF!</definedName>
    <definedName name="observational" localSheetId="70">#REF!</definedName>
    <definedName name="observational" localSheetId="71">#REF!</definedName>
    <definedName name="observational" localSheetId="5">#REF!</definedName>
    <definedName name="observational" localSheetId="8">#REF!</definedName>
    <definedName name="observational" localSheetId="18">#REF!</definedName>
    <definedName name="observational" localSheetId="34">#REF!</definedName>
    <definedName name="observational" localSheetId="3">#REF!</definedName>
    <definedName name="observational" localSheetId="0">#REF!</definedName>
    <definedName name="observational">#REF!</definedName>
    <definedName name="ok">#REF!</definedName>
    <definedName name="okye">#REF!</definedName>
    <definedName name="olk">#REF!</definedName>
    <definedName name="Other" localSheetId="68">#REF!</definedName>
    <definedName name="Other" localSheetId="73">#REF!</definedName>
    <definedName name="Other" localSheetId="72">#REF!</definedName>
    <definedName name="Other" localSheetId="69">#REF!</definedName>
    <definedName name="Other" localSheetId="70">#REF!</definedName>
    <definedName name="Other" localSheetId="71">#REF!</definedName>
    <definedName name="Other" localSheetId="5">#REF!</definedName>
    <definedName name="Other" localSheetId="8">#REF!</definedName>
    <definedName name="Other" localSheetId="18">#REF!</definedName>
    <definedName name="Other" localSheetId="34">#REF!</definedName>
    <definedName name="Other" localSheetId="3">#REF!</definedName>
    <definedName name="Other" localSheetId="0">#REF!</definedName>
    <definedName name="Other">#REF!</definedName>
    <definedName name="Others" localSheetId="19">#REF!</definedName>
    <definedName name="Others" localSheetId="20">#REF!</definedName>
    <definedName name="Others" localSheetId="21">#REF!</definedName>
    <definedName name="Others" localSheetId="22">#REF!</definedName>
    <definedName name="Others" localSheetId="23">#REF!</definedName>
    <definedName name="Others" localSheetId="24">#REF!</definedName>
    <definedName name="Others" localSheetId="25">#REF!</definedName>
    <definedName name="Others" localSheetId="26">#REF!</definedName>
    <definedName name="Others" localSheetId="27">#REF!</definedName>
    <definedName name="Others" localSheetId="28">#REF!</definedName>
    <definedName name="Others" localSheetId="29">#REF!</definedName>
    <definedName name="Others" localSheetId="30">#REF!</definedName>
    <definedName name="Others" localSheetId="31">#REF!</definedName>
    <definedName name="Others" localSheetId="32">#REF!</definedName>
    <definedName name="Others" localSheetId="33">#REF!</definedName>
    <definedName name="Others" localSheetId="35">#REF!</definedName>
    <definedName name="Others" localSheetId="36">#REF!</definedName>
    <definedName name="Others" localSheetId="37">#REF!</definedName>
    <definedName name="Others" localSheetId="65">#REF!</definedName>
    <definedName name="Others" localSheetId="66">#REF!</definedName>
    <definedName name="Others" localSheetId="67">#REF!</definedName>
    <definedName name="Others" localSheetId="38">#REF!</definedName>
    <definedName name="Others" localSheetId="39">#REF!</definedName>
    <definedName name="Others" localSheetId="40">#REF!</definedName>
    <definedName name="Others" localSheetId="41">#REF!</definedName>
    <definedName name="Others" localSheetId="42">#REF!</definedName>
    <definedName name="Others" localSheetId="43">#REF!</definedName>
    <definedName name="Others" localSheetId="44">#REF!</definedName>
    <definedName name="Others" localSheetId="45">#REF!</definedName>
    <definedName name="Others" localSheetId="46">#REF!</definedName>
    <definedName name="Others" localSheetId="48">#REF!</definedName>
    <definedName name="Others" localSheetId="49">#REF!</definedName>
    <definedName name="Others" localSheetId="47">#REF!</definedName>
    <definedName name="Others" localSheetId="50">#REF!</definedName>
    <definedName name="Others" localSheetId="51">#REF!</definedName>
    <definedName name="Others" localSheetId="52">#REF!</definedName>
    <definedName name="Others" localSheetId="53">#REF!</definedName>
    <definedName name="Others" localSheetId="54">#REF!</definedName>
    <definedName name="Others" localSheetId="55">#REF!</definedName>
    <definedName name="Others" localSheetId="56">#REF!</definedName>
    <definedName name="Others" localSheetId="57">#REF!</definedName>
    <definedName name="Others" localSheetId="58">#REF!</definedName>
    <definedName name="Others" localSheetId="60">#REF!</definedName>
    <definedName name="Others" localSheetId="61">#REF!</definedName>
    <definedName name="Others" localSheetId="59">#REF!</definedName>
    <definedName name="Others" localSheetId="63">#REF!</definedName>
    <definedName name="Others" localSheetId="64">#REF!</definedName>
    <definedName name="Others" localSheetId="62">#REF!</definedName>
    <definedName name="Others" localSheetId="15">#REF!</definedName>
    <definedName name="Others" localSheetId="16">#REF!</definedName>
    <definedName name="Others" localSheetId="17">#REF!</definedName>
    <definedName name="Others" localSheetId="72">#REF!</definedName>
    <definedName name="Others" localSheetId="69">#REF!</definedName>
    <definedName name="Others" localSheetId="70">#REF!</definedName>
    <definedName name="Others" localSheetId="71">#REF!</definedName>
    <definedName name="Others" localSheetId="0">#REF!</definedName>
    <definedName name="Others">#REF!</definedName>
    <definedName name="P_2" localSheetId="7">'[3]Request for Information'!#REF!</definedName>
    <definedName name="P_2" localSheetId="1">#REF!</definedName>
    <definedName name="P_2" localSheetId="3">#REF!</definedName>
    <definedName name="P_2">#REF!</definedName>
    <definedName name="para">#REF!</definedName>
    <definedName name="People" localSheetId="68">#REF!</definedName>
    <definedName name="People" localSheetId="73">#REF!</definedName>
    <definedName name="People" localSheetId="72">#REF!</definedName>
    <definedName name="People" localSheetId="69">#REF!</definedName>
    <definedName name="People" localSheetId="70">#REF!</definedName>
    <definedName name="People" localSheetId="71">#REF!</definedName>
    <definedName name="People" localSheetId="5">#REF!</definedName>
    <definedName name="People" localSheetId="8">#REF!</definedName>
    <definedName name="People" localSheetId="18">#REF!</definedName>
    <definedName name="People" localSheetId="34">#REF!</definedName>
    <definedName name="People">#REF!</definedName>
    <definedName name="Picture1">INDEX([8]Logos!$D$7:$D$45,MATCH([8]Logos!$J$7,[8]Logos!$C$7:$C$45,0))</definedName>
    <definedName name="Pink">#REF!</definedName>
    <definedName name="Piyush" hidden="1">#REF!</definedName>
    <definedName name="PO" localSheetId="7" hidden="1">#REF!</definedName>
    <definedName name="PO" localSheetId="19" hidden="1">#REF!</definedName>
    <definedName name="PO" localSheetId="20" hidden="1">#REF!</definedName>
    <definedName name="PO" localSheetId="21" hidden="1">#REF!</definedName>
    <definedName name="PO" localSheetId="22" hidden="1">#REF!</definedName>
    <definedName name="PO" localSheetId="23" hidden="1">#REF!</definedName>
    <definedName name="PO" localSheetId="24" hidden="1">#REF!</definedName>
    <definedName name="PO" localSheetId="25" hidden="1">#REF!</definedName>
    <definedName name="PO" localSheetId="26" hidden="1">#REF!</definedName>
    <definedName name="PO" localSheetId="27" hidden="1">#REF!</definedName>
    <definedName name="PO" localSheetId="28" hidden="1">#REF!</definedName>
    <definedName name="PO" localSheetId="29" hidden="1">#REF!</definedName>
    <definedName name="PO" localSheetId="30" hidden="1">#REF!</definedName>
    <definedName name="PO" localSheetId="31" hidden="1">#REF!</definedName>
    <definedName name="PO" localSheetId="32" hidden="1">#REF!</definedName>
    <definedName name="PO" localSheetId="33" hidden="1">#REF!</definedName>
    <definedName name="PO" localSheetId="35" hidden="1">#REF!</definedName>
    <definedName name="PO" localSheetId="36" hidden="1">#REF!</definedName>
    <definedName name="PO" localSheetId="37" hidden="1">#REF!</definedName>
    <definedName name="PO" localSheetId="65" hidden="1">#REF!</definedName>
    <definedName name="PO" localSheetId="66" hidden="1">#REF!</definedName>
    <definedName name="PO" localSheetId="67" hidden="1">#REF!</definedName>
    <definedName name="PO" localSheetId="38" hidden="1">#REF!</definedName>
    <definedName name="PO" localSheetId="39" hidden="1">#REF!</definedName>
    <definedName name="PO" localSheetId="40" hidden="1">#REF!</definedName>
    <definedName name="PO" localSheetId="41" hidden="1">#REF!</definedName>
    <definedName name="PO" localSheetId="42" hidden="1">#REF!</definedName>
    <definedName name="PO" localSheetId="43" hidden="1">#REF!</definedName>
    <definedName name="PO" localSheetId="44" hidden="1">#REF!</definedName>
    <definedName name="PO" localSheetId="45" hidden="1">#REF!</definedName>
    <definedName name="PO" localSheetId="46" hidden="1">#REF!</definedName>
    <definedName name="PO" localSheetId="48" hidden="1">#REF!</definedName>
    <definedName name="PO" localSheetId="49" hidden="1">#REF!</definedName>
    <definedName name="PO" localSheetId="47" hidden="1">#REF!</definedName>
    <definedName name="PO" localSheetId="50" hidden="1">#REF!</definedName>
    <definedName name="PO" localSheetId="51" hidden="1">#REF!</definedName>
    <definedName name="PO" localSheetId="52" hidden="1">#REF!</definedName>
    <definedName name="PO" localSheetId="53" hidden="1">#REF!</definedName>
    <definedName name="PO" localSheetId="54" hidden="1">#REF!</definedName>
    <definedName name="PO" localSheetId="55" hidden="1">#REF!</definedName>
    <definedName name="PO" localSheetId="56" hidden="1">#REF!</definedName>
    <definedName name="PO" localSheetId="57" hidden="1">#REF!</definedName>
    <definedName name="PO" localSheetId="58" hidden="1">#REF!</definedName>
    <definedName name="PO" localSheetId="60" hidden="1">#REF!</definedName>
    <definedName name="PO" localSheetId="61" hidden="1">#REF!</definedName>
    <definedName name="PO" localSheetId="59" hidden="1">#REF!</definedName>
    <definedName name="PO" localSheetId="63" hidden="1">#REF!</definedName>
    <definedName name="PO" localSheetId="64" hidden="1">#REF!</definedName>
    <definedName name="PO" localSheetId="62" hidden="1">#REF!</definedName>
    <definedName name="PO" localSheetId="15" hidden="1">#REF!</definedName>
    <definedName name="PO" localSheetId="16" hidden="1">#REF!</definedName>
    <definedName name="PO" localSheetId="17" hidden="1">#REF!</definedName>
    <definedName name="PO" localSheetId="72" hidden="1">#REF!</definedName>
    <definedName name="PO" localSheetId="69" hidden="1">#REF!</definedName>
    <definedName name="PO" localSheetId="70" hidden="1">#REF!</definedName>
    <definedName name="PO" localSheetId="71" hidden="1">#REF!</definedName>
    <definedName name="PO" hidden="1">#REF!</definedName>
    <definedName name="pr" localSheetId="7" hidden="1">#REF!</definedName>
    <definedName name="pr" localSheetId="19" hidden="1">#REF!</definedName>
    <definedName name="pr" localSheetId="20" hidden="1">#REF!</definedName>
    <definedName name="pr" localSheetId="21" hidden="1">#REF!</definedName>
    <definedName name="pr" localSheetId="22" hidden="1">#REF!</definedName>
    <definedName name="pr" localSheetId="23" hidden="1">#REF!</definedName>
    <definedName name="pr" localSheetId="24" hidden="1">#REF!</definedName>
    <definedName name="pr" localSheetId="25" hidden="1">#REF!</definedName>
    <definedName name="pr" localSheetId="26" hidden="1">#REF!</definedName>
    <definedName name="pr" localSheetId="27" hidden="1">#REF!</definedName>
    <definedName name="pr" localSheetId="28" hidden="1">#REF!</definedName>
    <definedName name="pr" localSheetId="29" hidden="1">#REF!</definedName>
    <definedName name="pr" localSheetId="30" hidden="1">#REF!</definedName>
    <definedName name="pr" localSheetId="31" hidden="1">#REF!</definedName>
    <definedName name="pr" localSheetId="32" hidden="1">#REF!</definedName>
    <definedName name="pr" localSheetId="33" hidden="1">#REF!</definedName>
    <definedName name="pr" localSheetId="35" hidden="1">#REF!</definedName>
    <definedName name="pr" localSheetId="36" hidden="1">#REF!</definedName>
    <definedName name="pr" localSheetId="37" hidden="1">#REF!</definedName>
    <definedName name="pr" localSheetId="65" hidden="1">#REF!</definedName>
    <definedName name="pr" localSheetId="66" hidden="1">#REF!</definedName>
    <definedName name="pr" localSheetId="67" hidden="1">#REF!</definedName>
    <definedName name="pr" localSheetId="38" hidden="1">#REF!</definedName>
    <definedName name="pr" localSheetId="39" hidden="1">#REF!</definedName>
    <definedName name="pr" localSheetId="40" hidden="1">#REF!</definedName>
    <definedName name="pr" localSheetId="41" hidden="1">#REF!</definedName>
    <definedName name="pr" localSheetId="42" hidden="1">#REF!</definedName>
    <definedName name="pr" localSheetId="43" hidden="1">#REF!</definedName>
    <definedName name="pr" localSheetId="44" hidden="1">#REF!</definedName>
    <definedName name="pr" localSheetId="45" hidden="1">#REF!</definedName>
    <definedName name="pr" localSheetId="46" hidden="1">#REF!</definedName>
    <definedName name="pr" localSheetId="48" hidden="1">#REF!</definedName>
    <definedName name="pr" localSheetId="49" hidden="1">#REF!</definedName>
    <definedName name="pr" localSheetId="47" hidden="1">#REF!</definedName>
    <definedName name="pr" localSheetId="50" hidden="1">#REF!</definedName>
    <definedName name="pr" localSheetId="51" hidden="1">#REF!</definedName>
    <definedName name="pr" localSheetId="52" hidden="1">#REF!</definedName>
    <definedName name="pr" localSheetId="53" hidden="1">#REF!</definedName>
    <definedName name="pr" localSheetId="54" hidden="1">#REF!</definedName>
    <definedName name="pr" localSheetId="55" hidden="1">#REF!</definedName>
    <definedName name="pr" localSheetId="56" hidden="1">#REF!</definedName>
    <definedName name="pr" localSheetId="57" hidden="1">#REF!</definedName>
    <definedName name="pr" localSheetId="58" hidden="1">#REF!</definedName>
    <definedName name="pr" localSheetId="60" hidden="1">#REF!</definedName>
    <definedName name="pr" localSheetId="61" hidden="1">#REF!</definedName>
    <definedName name="pr" localSheetId="59" hidden="1">#REF!</definedName>
    <definedName name="pr" localSheetId="63" hidden="1">#REF!</definedName>
    <definedName name="pr" localSheetId="64" hidden="1">#REF!</definedName>
    <definedName name="pr" localSheetId="62" hidden="1">#REF!</definedName>
    <definedName name="pr" localSheetId="15" hidden="1">#REF!</definedName>
    <definedName name="pr" localSheetId="16" hidden="1">#REF!</definedName>
    <definedName name="pr" localSheetId="17" hidden="1">#REF!</definedName>
    <definedName name="pr" localSheetId="72" hidden="1">#REF!</definedName>
    <definedName name="pr" localSheetId="69" hidden="1">#REF!</definedName>
    <definedName name="pr" localSheetId="70" hidden="1">#REF!</definedName>
    <definedName name="pr" localSheetId="71" hidden="1">#REF!</definedName>
    <definedName name="pr" hidden="1">#REF!</definedName>
    <definedName name="_xlnm.Print_Area" localSheetId="72">#REF!</definedName>
    <definedName name="_xlnm.Print_Area" localSheetId="69">#REF!</definedName>
    <definedName name="_xlnm.Print_Area" localSheetId="70">#REF!</definedName>
    <definedName name="_xlnm.Print_Area" localSheetId="71">#REF!</definedName>
    <definedName name="_xlnm.Print_Area">#REF!</definedName>
    <definedName name="Prod" localSheetId="72">#REF!</definedName>
    <definedName name="Prod" localSheetId="69">#REF!</definedName>
    <definedName name="Prod" localSheetId="70">#REF!</definedName>
    <definedName name="Prod" localSheetId="71">#REF!</definedName>
    <definedName name="Prod">#REF!</definedName>
    <definedName name="Production" localSheetId="72">#REF!</definedName>
    <definedName name="Production" localSheetId="69">#REF!</definedName>
    <definedName name="Production" localSheetId="70">#REF!</definedName>
    <definedName name="Production" localSheetId="71">#REF!</definedName>
    <definedName name="Production">#REF!</definedName>
    <definedName name="profile">[6]Lists!$I$1:$I$6</definedName>
    <definedName name="prosp" localSheetId="72">#REF!</definedName>
    <definedName name="prosp" localSheetId="69">#REF!</definedName>
    <definedName name="prosp" localSheetId="70">#REF!</definedName>
    <definedName name="prosp" localSheetId="71">#REF!</definedName>
    <definedName name="prosp">#REF!</definedName>
    <definedName name="prospective" localSheetId="72">#REF!</definedName>
    <definedName name="prospective" localSheetId="69">#REF!</definedName>
    <definedName name="prospective" localSheetId="70">#REF!</definedName>
    <definedName name="prospective" localSheetId="71">#REF!</definedName>
    <definedName name="prospective">#REF!</definedName>
    <definedName name="ProspectiveCompanies2" localSheetId="72">#REF!</definedName>
    <definedName name="ProspectiveCompanies2" localSheetId="69">#REF!</definedName>
    <definedName name="ProspectiveCompanies2" localSheetId="70">#REF!</definedName>
    <definedName name="ProspectiveCompanies2" localSheetId="71">#REF!</definedName>
    <definedName name="ProspectiveCompanies2">#REF!</definedName>
    <definedName name="q" localSheetId="19">#REF!</definedName>
    <definedName name="q" localSheetId="20">#REF!</definedName>
    <definedName name="q" localSheetId="21">#REF!</definedName>
    <definedName name="q" localSheetId="22">#REF!</definedName>
    <definedName name="q" localSheetId="23">#REF!</definedName>
    <definedName name="q" localSheetId="24">#REF!</definedName>
    <definedName name="q" localSheetId="25">#REF!</definedName>
    <definedName name="q" localSheetId="26">#REF!</definedName>
    <definedName name="q" localSheetId="27">#REF!</definedName>
    <definedName name="q" localSheetId="28">#REF!</definedName>
    <definedName name="q" localSheetId="29">#REF!</definedName>
    <definedName name="q" localSheetId="30">#REF!</definedName>
    <definedName name="q" localSheetId="31">#REF!</definedName>
    <definedName name="q" localSheetId="32">#REF!</definedName>
    <definedName name="q" localSheetId="33">#REF!</definedName>
    <definedName name="q" localSheetId="35">#REF!</definedName>
    <definedName name="q" localSheetId="36">#REF!</definedName>
    <definedName name="q" localSheetId="37">#REF!</definedName>
    <definedName name="q" localSheetId="65">#REF!</definedName>
    <definedName name="q" localSheetId="66">#REF!</definedName>
    <definedName name="q" localSheetId="67">#REF!</definedName>
    <definedName name="q" localSheetId="38">#REF!</definedName>
    <definedName name="q" localSheetId="39">#REF!</definedName>
    <definedName name="q" localSheetId="40">#REF!</definedName>
    <definedName name="q" localSheetId="41">#REF!</definedName>
    <definedName name="q" localSheetId="42">#REF!</definedName>
    <definedName name="q" localSheetId="43">#REF!</definedName>
    <definedName name="q" localSheetId="44">#REF!</definedName>
    <definedName name="q" localSheetId="45">#REF!</definedName>
    <definedName name="q" localSheetId="46">#REF!</definedName>
    <definedName name="q" localSheetId="48">#REF!</definedName>
    <definedName name="q" localSheetId="49">#REF!</definedName>
    <definedName name="q" localSheetId="47">#REF!</definedName>
    <definedName name="q" localSheetId="50">#REF!</definedName>
    <definedName name="q" localSheetId="51">#REF!</definedName>
    <definedName name="q" localSheetId="52">#REF!</definedName>
    <definedName name="q" localSheetId="53">#REF!</definedName>
    <definedName name="q" localSheetId="54">#REF!</definedName>
    <definedName name="q" localSheetId="55">#REF!</definedName>
    <definedName name="q" localSheetId="56">#REF!</definedName>
    <definedName name="q" localSheetId="57">#REF!</definedName>
    <definedName name="q" localSheetId="58">#REF!</definedName>
    <definedName name="q" localSheetId="60">#REF!</definedName>
    <definedName name="q" localSheetId="61">#REF!</definedName>
    <definedName name="q" localSheetId="59">#REF!</definedName>
    <definedName name="q" localSheetId="63">#REF!</definedName>
    <definedName name="q" localSheetId="64">#REF!</definedName>
    <definedName name="q" localSheetId="62">#REF!</definedName>
    <definedName name="q" localSheetId="72">#REF!</definedName>
    <definedName name="q" localSheetId="69">#REF!</definedName>
    <definedName name="q" localSheetId="70">#REF!</definedName>
    <definedName name="q" localSheetId="71">#REF!</definedName>
    <definedName name="q">#REF!</definedName>
    <definedName name="q_13" localSheetId="7">'[3]Request for Information'!#REF!</definedName>
    <definedName name="q_13" localSheetId="19">#REF!</definedName>
    <definedName name="q_13" localSheetId="20">#REF!</definedName>
    <definedName name="q_13" localSheetId="21">#REF!</definedName>
    <definedName name="q_13" localSheetId="22">#REF!</definedName>
    <definedName name="q_13" localSheetId="23">#REF!</definedName>
    <definedName name="q_13" localSheetId="24">#REF!</definedName>
    <definedName name="q_13" localSheetId="25">#REF!</definedName>
    <definedName name="q_13" localSheetId="26">#REF!</definedName>
    <definedName name="q_13" localSheetId="27">#REF!</definedName>
    <definedName name="q_13" localSheetId="28">#REF!</definedName>
    <definedName name="q_13" localSheetId="29">#REF!</definedName>
    <definedName name="q_13" localSheetId="30">#REF!</definedName>
    <definedName name="q_13" localSheetId="31">#REF!</definedName>
    <definedName name="q_13" localSheetId="32">#REF!</definedName>
    <definedName name="q_13" localSheetId="33">#REF!</definedName>
    <definedName name="q_13" localSheetId="35">#REF!</definedName>
    <definedName name="q_13" localSheetId="36">#REF!</definedName>
    <definedName name="q_13" localSheetId="37">#REF!</definedName>
    <definedName name="q_13" localSheetId="65">#REF!</definedName>
    <definedName name="q_13" localSheetId="66">#REF!</definedName>
    <definedName name="q_13" localSheetId="67">#REF!</definedName>
    <definedName name="q_13" localSheetId="38">#REF!</definedName>
    <definedName name="q_13" localSheetId="39">#REF!</definedName>
    <definedName name="q_13" localSheetId="40">#REF!</definedName>
    <definedName name="q_13" localSheetId="41">#REF!</definedName>
    <definedName name="q_13" localSheetId="42">#REF!</definedName>
    <definedName name="q_13" localSheetId="43">#REF!</definedName>
    <definedName name="q_13" localSheetId="44">#REF!</definedName>
    <definedName name="q_13" localSheetId="45">#REF!</definedName>
    <definedName name="q_13" localSheetId="46">#REF!</definedName>
    <definedName name="q_13" localSheetId="48">#REF!</definedName>
    <definedName name="q_13" localSheetId="49">#REF!</definedName>
    <definedName name="q_13" localSheetId="47">#REF!</definedName>
    <definedName name="q_13" localSheetId="50">#REF!</definedName>
    <definedName name="q_13" localSheetId="51">#REF!</definedName>
    <definedName name="q_13" localSheetId="52">#REF!</definedName>
    <definedName name="q_13" localSheetId="53">#REF!</definedName>
    <definedName name="q_13" localSheetId="54">#REF!</definedName>
    <definedName name="q_13" localSheetId="55">#REF!</definedName>
    <definedName name="q_13" localSheetId="56">#REF!</definedName>
    <definedName name="q_13" localSheetId="57">#REF!</definedName>
    <definedName name="q_13" localSheetId="58">#REF!</definedName>
    <definedName name="q_13" localSheetId="60">#REF!</definedName>
    <definedName name="q_13" localSheetId="61">#REF!</definedName>
    <definedName name="q_13" localSheetId="59">#REF!</definedName>
    <definedName name="q_13" localSheetId="63">#REF!</definedName>
    <definedName name="q_13" localSheetId="64">#REF!</definedName>
    <definedName name="q_13" localSheetId="62">#REF!</definedName>
    <definedName name="q_13" localSheetId="15">#REF!</definedName>
    <definedName name="q_13" localSheetId="16">#REF!</definedName>
    <definedName name="q_13" localSheetId="17">#REF!</definedName>
    <definedName name="q_13" localSheetId="1">#REF!</definedName>
    <definedName name="q_13" localSheetId="72">#REF!</definedName>
    <definedName name="q_13" localSheetId="69">#REF!</definedName>
    <definedName name="q_13" localSheetId="70">#REF!</definedName>
    <definedName name="q_13" localSheetId="71">#REF!</definedName>
    <definedName name="q_13" localSheetId="3">#REF!</definedName>
    <definedName name="q_13" localSheetId="0">#REF!</definedName>
    <definedName name="q_13">#REF!</definedName>
    <definedName name="q_13a1" localSheetId="7">'[3]Request for Information'!#REF!</definedName>
    <definedName name="q_13a1" localSheetId="19">#REF!</definedName>
    <definedName name="q_13a1" localSheetId="20">#REF!</definedName>
    <definedName name="q_13a1" localSheetId="21">#REF!</definedName>
    <definedName name="q_13a1" localSheetId="22">#REF!</definedName>
    <definedName name="q_13a1" localSheetId="23">#REF!</definedName>
    <definedName name="q_13a1" localSheetId="24">#REF!</definedName>
    <definedName name="q_13a1" localSheetId="25">#REF!</definedName>
    <definedName name="q_13a1" localSheetId="26">#REF!</definedName>
    <definedName name="q_13a1" localSheetId="27">#REF!</definedName>
    <definedName name="q_13a1" localSheetId="28">#REF!</definedName>
    <definedName name="q_13a1" localSheetId="29">#REF!</definedName>
    <definedName name="q_13a1" localSheetId="30">#REF!</definedName>
    <definedName name="q_13a1" localSheetId="31">#REF!</definedName>
    <definedName name="q_13a1" localSheetId="32">#REF!</definedName>
    <definedName name="q_13a1" localSheetId="33">#REF!</definedName>
    <definedName name="q_13a1" localSheetId="35">#REF!</definedName>
    <definedName name="q_13a1" localSheetId="36">#REF!</definedName>
    <definedName name="q_13a1" localSheetId="37">#REF!</definedName>
    <definedName name="q_13a1" localSheetId="65">#REF!</definedName>
    <definedName name="q_13a1" localSheetId="66">#REF!</definedName>
    <definedName name="q_13a1" localSheetId="67">#REF!</definedName>
    <definedName name="q_13a1" localSheetId="38">#REF!</definedName>
    <definedName name="q_13a1" localSheetId="39">#REF!</definedName>
    <definedName name="q_13a1" localSheetId="40">#REF!</definedName>
    <definedName name="q_13a1" localSheetId="41">#REF!</definedName>
    <definedName name="q_13a1" localSheetId="42">#REF!</definedName>
    <definedName name="q_13a1" localSheetId="43">#REF!</definedName>
    <definedName name="q_13a1" localSheetId="44">#REF!</definedName>
    <definedName name="q_13a1" localSheetId="45">#REF!</definedName>
    <definedName name="q_13a1" localSheetId="46">#REF!</definedName>
    <definedName name="q_13a1" localSheetId="48">#REF!</definedName>
    <definedName name="q_13a1" localSheetId="49">#REF!</definedName>
    <definedName name="q_13a1" localSheetId="47">#REF!</definedName>
    <definedName name="q_13a1" localSheetId="50">#REF!</definedName>
    <definedName name="q_13a1" localSheetId="51">#REF!</definedName>
    <definedName name="q_13a1" localSheetId="52">#REF!</definedName>
    <definedName name="q_13a1" localSheetId="53">#REF!</definedName>
    <definedName name="q_13a1" localSheetId="54">#REF!</definedName>
    <definedName name="q_13a1" localSheetId="55">#REF!</definedName>
    <definedName name="q_13a1" localSheetId="56">#REF!</definedName>
    <definedName name="q_13a1" localSheetId="57">#REF!</definedName>
    <definedName name="q_13a1" localSheetId="58">#REF!</definedName>
    <definedName name="q_13a1" localSheetId="60">#REF!</definedName>
    <definedName name="q_13a1" localSheetId="61">#REF!</definedName>
    <definedName name="q_13a1" localSheetId="59">#REF!</definedName>
    <definedName name="q_13a1" localSheetId="63">#REF!</definedName>
    <definedName name="q_13a1" localSheetId="64">#REF!</definedName>
    <definedName name="q_13a1" localSheetId="62">#REF!</definedName>
    <definedName name="q_13a1" localSheetId="15">#REF!</definedName>
    <definedName name="q_13a1" localSheetId="16">#REF!</definedName>
    <definedName name="q_13a1" localSheetId="17">#REF!</definedName>
    <definedName name="q_13a1" localSheetId="1">#REF!</definedName>
    <definedName name="q_13a1" localSheetId="72">#REF!</definedName>
    <definedName name="q_13a1" localSheetId="69">#REF!</definedName>
    <definedName name="q_13a1" localSheetId="70">#REF!</definedName>
    <definedName name="q_13a1" localSheetId="71">#REF!</definedName>
    <definedName name="q_13a1" localSheetId="3">#REF!</definedName>
    <definedName name="q_13a1" localSheetId="0">#REF!</definedName>
    <definedName name="q_13a1">#REF!</definedName>
    <definedName name="q_14" localSheetId="7">'[3]Request for Information'!#REF!</definedName>
    <definedName name="q_14" localSheetId="19">#REF!</definedName>
    <definedName name="q_14" localSheetId="20">#REF!</definedName>
    <definedName name="q_14" localSheetId="21">#REF!</definedName>
    <definedName name="q_14" localSheetId="22">#REF!</definedName>
    <definedName name="q_14" localSheetId="23">#REF!</definedName>
    <definedName name="q_14" localSheetId="24">#REF!</definedName>
    <definedName name="q_14" localSheetId="25">#REF!</definedName>
    <definedName name="q_14" localSheetId="26">#REF!</definedName>
    <definedName name="q_14" localSheetId="27">#REF!</definedName>
    <definedName name="q_14" localSheetId="28">#REF!</definedName>
    <definedName name="q_14" localSheetId="29">#REF!</definedName>
    <definedName name="q_14" localSheetId="30">#REF!</definedName>
    <definedName name="q_14" localSheetId="31">#REF!</definedName>
    <definedName name="q_14" localSheetId="32">#REF!</definedName>
    <definedName name="q_14" localSheetId="33">#REF!</definedName>
    <definedName name="q_14" localSheetId="35">#REF!</definedName>
    <definedName name="q_14" localSheetId="36">#REF!</definedName>
    <definedName name="q_14" localSheetId="37">#REF!</definedName>
    <definedName name="q_14" localSheetId="65">#REF!</definedName>
    <definedName name="q_14" localSheetId="66">#REF!</definedName>
    <definedName name="q_14" localSheetId="67">#REF!</definedName>
    <definedName name="q_14" localSheetId="38">#REF!</definedName>
    <definedName name="q_14" localSheetId="39">#REF!</definedName>
    <definedName name="q_14" localSheetId="40">#REF!</definedName>
    <definedName name="q_14" localSheetId="41">#REF!</definedName>
    <definedName name="q_14" localSheetId="42">#REF!</definedName>
    <definedName name="q_14" localSheetId="43">#REF!</definedName>
    <definedName name="q_14" localSheetId="44">#REF!</definedName>
    <definedName name="q_14" localSheetId="45">#REF!</definedName>
    <definedName name="q_14" localSheetId="46">#REF!</definedName>
    <definedName name="q_14" localSheetId="48">#REF!</definedName>
    <definedName name="q_14" localSheetId="49">#REF!</definedName>
    <definedName name="q_14" localSheetId="47">#REF!</definedName>
    <definedName name="q_14" localSheetId="50">#REF!</definedName>
    <definedName name="q_14" localSheetId="51">#REF!</definedName>
    <definedName name="q_14" localSheetId="52">#REF!</definedName>
    <definedName name="q_14" localSheetId="53">#REF!</definedName>
    <definedName name="q_14" localSheetId="54">#REF!</definedName>
    <definedName name="q_14" localSheetId="55">#REF!</definedName>
    <definedName name="q_14" localSheetId="56">#REF!</definedName>
    <definedName name="q_14" localSheetId="57">#REF!</definedName>
    <definedName name="q_14" localSheetId="58">#REF!</definedName>
    <definedName name="q_14" localSheetId="60">#REF!</definedName>
    <definedName name="q_14" localSheetId="61">#REF!</definedName>
    <definedName name="q_14" localSheetId="59">#REF!</definedName>
    <definedName name="q_14" localSheetId="63">#REF!</definedName>
    <definedName name="q_14" localSheetId="64">#REF!</definedName>
    <definedName name="q_14" localSheetId="62">#REF!</definedName>
    <definedName name="q_14" localSheetId="1">#REF!</definedName>
    <definedName name="q_14" localSheetId="72">#REF!</definedName>
    <definedName name="q_14" localSheetId="69">#REF!</definedName>
    <definedName name="q_14" localSheetId="70">#REF!</definedName>
    <definedName name="q_14" localSheetId="71">#REF!</definedName>
    <definedName name="q_14" localSheetId="3">#REF!</definedName>
    <definedName name="q_14" localSheetId="0">#REF!</definedName>
    <definedName name="q_14">#REF!</definedName>
    <definedName name="q_14a1" localSheetId="7">'[3]Request for Information'!#REF!</definedName>
    <definedName name="q_14a1" localSheetId="19">#REF!</definedName>
    <definedName name="q_14a1" localSheetId="20">#REF!</definedName>
    <definedName name="q_14a1" localSheetId="21">#REF!</definedName>
    <definedName name="q_14a1" localSheetId="22">#REF!</definedName>
    <definedName name="q_14a1" localSheetId="23">#REF!</definedName>
    <definedName name="q_14a1" localSheetId="24">#REF!</definedName>
    <definedName name="q_14a1" localSheetId="25">#REF!</definedName>
    <definedName name="q_14a1" localSheetId="26">#REF!</definedName>
    <definedName name="q_14a1" localSheetId="27">#REF!</definedName>
    <definedName name="q_14a1" localSheetId="28">#REF!</definedName>
    <definedName name="q_14a1" localSheetId="29">#REF!</definedName>
    <definedName name="q_14a1" localSheetId="30">#REF!</definedName>
    <definedName name="q_14a1" localSheetId="31">#REF!</definedName>
    <definedName name="q_14a1" localSheetId="32">#REF!</definedName>
    <definedName name="q_14a1" localSheetId="33">#REF!</definedName>
    <definedName name="q_14a1" localSheetId="35">#REF!</definedName>
    <definedName name="q_14a1" localSheetId="36">#REF!</definedName>
    <definedName name="q_14a1" localSheetId="37">#REF!</definedName>
    <definedName name="q_14a1" localSheetId="65">#REF!</definedName>
    <definedName name="q_14a1" localSheetId="66">#REF!</definedName>
    <definedName name="q_14a1" localSheetId="67">#REF!</definedName>
    <definedName name="q_14a1" localSheetId="38">#REF!</definedName>
    <definedName name="q_14a1" localSheetId="39">#REF!</definedName>
    <definedName name="q_14a1" localSheetId="40">#REF!</definedName>
    <definedName name="q_14a1" localSheetId="41">#REF!</definedName>
    <definedName name="q_14a1" localSheetId="42">#REF!</definedName>
    <definedName name="q_14a1" localSheetId="43">#REF!</definedName>
    <definedName name="q_14a1" localSheetId="44">#REF!</definedName>
    <definedName name="q_14a1" localSheetId="45">#REF!</definedName>
    <definedName name="q_14a1" localSheetId="46">#REF!</definedName>
    <definedName name="q_14a1" localSheetId="48">#REF!</definedName>
    <definedName name="q_14a1" localSheetId="49">#REF!</definedName>
    <definedName name="q_14a1" localSheetId="47">#REF!</definedName>
    <definedName name="q_14a1" localSheetId="50">#REF!</definedName>
    <definedName name="q_14a1" localSheetId="51">#REF!</definedName>
    <definedName name="q_14a1" localSheetId="52">#REF!</definedName>
    <definedName name="q_14a1" localSheetId="53">#REF!</definedName>
    <definedName name="q_14a1" localSheetId="54">#REF!</definedName>
    <definedName name="q_14a1" localSheetId="55">#REF!</definedName>
    <definedName name="q_14a1" localSheetId="56">#REF!</definedName>
    <definedName name="q_14a1" localSheetId="57">#REF!</definedName>
    <definedName name="q_14a1" localSheetId="58">#REF!</definedName>
    <definedName name="q_14a1" localSheetId="60">#REF!</definedName>
    <definedName name="q_14a1" localSheetId="61">#REF!</definedName>
    <definedName name="q_14a1" localSheetId="59">#REF!</definedName>
    <definedName name="q_14a1" localSheetId="63">#REF!</definedName>
    <definedName name="q_14a1" localSheetId="64">#REF!</definedName>
    <definedName name="q_14a1" localSheetId="62">#REF!</definedName>
    <definedName name="q_14a1" localSheetId="1">#REF!</definedName>
    <definedName name="q_14a1" localSheetId="72">#REF!</definedName>
    <definedName name="q_14a1" localSheetId="69">#REF!</definedName>
    <definedName name="q_14a1" localSheetId="70">#REF!</definedName>
    <definedName name="q_14a1" localSheetId="71">#REF!</definedName>
    <definedName name="q_14a1" localSheetId="3">#REF!</definedName>
    <definedName name="q_14a1" localSheetId="0">#REF!</definedName>
    <definedName name="q_14a1">#REF!</definedName>
    <definedName name="q_15" localSheetId="7">'[3]Request for Information'!#REF!</definedName>
    <definedName name="q_15" localSheetId="19">#REF!</definedName>
    <definedName name="q_15" localSheetId="20">#REF!</definedName>
    <definedName name="q_15" localSheetId="21">#REF!</definedName>
    <definedName name="q_15" localSheetId="22">#REF!</definedName>
    <definedName name="q_15" localSheetId="23">#REF!</definedName>
    <definedName name="q_15" localSheetId="24">#REF!</definedName>
    <definedName name="q_15" localSheetId="25">#REF!</definedName>
    <definedName name="q_15" localSheetId="26">#REF!</definedName>
    <definedName name="q_15" localSheetId="27">#REF!</definedName>
    <definedName name="q_15" localSheetId="28">#REF!</definedName>
    <definedName name="q_15" localSheetId="29">#REF!</definedName>
    <definedName name="q_15" localSheetId="30">#REF!</definedName>
    <definedName name="q_15" localSheetId="31">#REF!</definedName>
    <definedName name="q_15" localSheetId="32">#REF!</definedName>
    <definedName name="q_15" localSheetId="33">#REF!</definedName>
    <definedName name="q_15" localSheetId="35">#REF!</definedName>
    <definedName name="q_15" localSheetId="36">#REF!</definedName>
    <definedName name="q_15" localSheetId="37">#REF!</definedName>
    <definedName name="q_15" localSheetId="65">#REF!</definedName>
    <definedName name="q_15" localSheetId="66">#REF!</definedName>
    <definedName name="q_15" localSheetId="67">#REF!</definedName>
    <definedName name="q_15" localSheetId="38">#REF!</definedName>
    <definedName name="q_15" localSheetId="39">#REF!</definedName>
    <definedName name="q_15" localSheetId="40">#REF!</definedName>
    <definedName name="q_15" localSheetId="41">#REF!</definedName>
    <definedName name="q_15" localSheetId="42">#REF!</definedName>
    <definedName name="q_15" localSheetId="43">#REF!</definedName>
    <definedName name="q_15" localSheetId="44">#REF!</definedName>
    <definedName name="q_15" localSheetId="45">#REF!</definedName>
    <definedName name="q_15" localSheetId="46">#REF!</definedName>
    <definedName name="q_15" localSheetId="48">#REF!</definedName>
    <definedName name="q_15" localSheetId="49">#REF!</definedName>
    <definedName name="q_15" localSheetId="47">#REF!</definedName>
    <definedName name="q_15" localSheetId="50">#REF!</definedName>
    <definedName name="q_15" localSheetId="51">#REF!</definedName>
    <definedName name="q_15" localSheetId="52">#REF!</definedName>
    <definedName name="q_15" localSheetId="53">#REF!</definedName>
    <definedName name="q_15" localSheetId="54">#REF!</definedName>
    <definedName name="q_15" localSheetId="55">#REF!</definedName>
    <definedName name="q_15" localSheetId="56">#REF!</definedName>
    <definedName name="q_15" localSheetId="57">#REF!</definedName>
    <definedName name="q_15" localSheetId="58">#REF!</definedName>
    <definedName name="q_15" localSheetId="60">#REF!</definedName>
    <definedName name="q_15" localSheetId="61">#REF!</definedName>
    <definedName name="q_15" localSheetId="59">#REF!</definedName>
    <definedName name="q_15" localSheetId="63">#REF!</definedName>
    <definedName name="q_15" localSheetId="64">#REF!</definedName>
    <definedName name="q_15" localSheetId="62">#REF!</definedName>
    <definedName name="q_15" localSheetId="1">#REF!</definedName>
    <definedName name="q_15" localSheetId="72">#REF!</definedName>
    <definedName name="q_15" localSheetId="69">#REF!</definedName>
    <definedName name="q_15" localSheetId="70">#REF!</definedName>
    <definedName name="q_15" localSheetId="71">#REF!</definedName>
    <definedName name="q_15" localSheetId="3">#REF!</definedName>
    <definedName name="q_15" localSheetId="0">#REF!</definedName>
    <definedName name="q_15">#REF!</definedName>
    <definedName name="q_15a1" localSheetId="7">'[3]Request for Information'!#REF!</definedName>
    <definedName name="q_15a1" localSheetId="19">#REF!</definedName>
    <definedName name="q_15a1" localSheetId="20">#REF!</definedName>
    <definedName name="q_15a1" localSheetId="21">#REF!</definedName>
    <definedName name="q_15a1" localSheetId="22">#REF!</definedName>
    <definedName name="q_15a1" localSheetId="23">#REF!</definedName>
    <definedName name="q_15a1" localSheetId="24">#REF!</definedName>
    <definedName name="q_15a1" localSheetId="25">#REF!</definedName>
    <definedName name="q_15a1" localSheetId="26">#REF!</definedName>
    <definedName name="q_15a1" localSheetId="27">#REF!</definedName>
    <definedName name="q_15a1" localSheetId="28">#REF!</definedName>
    <definedName name="q_15a1" localSheetId="29">#REF!</definedName>
    <definedName name="q_15a1" localSheetId="30">#REF!</definedName>
    <definedName name="q_15a1" localSheetId="31">#REF!</definedName>
    <definedName name="q_15a1" localSheetId="32">#REF!</definedName>
    <definedName name="q_15a1" localSheetId="33">#REF!</definedName>
    <definedName name="q_15a1" localSheetId="35">#REF!</definedName>
    <definedName name="q_15a1" localSheetId="36">#REF!</definedName>
    <definedName name="q_15a1" localSheetId="37">#REF!</definedName>
    <definedName name="q_15a1" localSheetId="65">#REF!</definedName>
    <definedName name="q_15a1" localSheetId="66">#REF!</definedName>
    <definedName name="q_15a1" localSheetId="67">#REF!</definedName>
    <definedName name="q_15a1" localSheetId="38">#REF!</definedName>
    <definedName name="q_15a1" localSheetId="39">#REF!</definedName>
    <definedName name="q_15a1" localSheetId="40">#REF!</definedName>
    <definedName name="q_15a1" localSheetId="41">#REF!</definedName>
    <definedName name="q_15a1" localSheetId="42">#REF!</definedName>
    <definedName name="q_15a1" localSheetId="43">#REF!</definedName>
    <definedName name="q_15a1" localSheetId="44">#REF!</definedName>
    <definedName name="q_15a1" localSheetId="45">#REF!</definedName>
    <definedName name="q_15a1" localSheetId="46">#REF!</definedName>
    <definedName name="q_15a1" localSheetId="48">#REF!</definedName>
    <definedName name="q_15a1" localSheetId="49">#REF!</definedName>
    <definedName name="q_15a1" localSheetId="47">#REF!</definedName>
    <definedName name="q_15a1" localSheetId="50">#REF!</definedName>
    <definedName name="q_15a1" localSheetId="51">#REF!</definedName>
    <definedName name="q_15a1" localSheetId="52">#REF!</definedName>
    <definedName name="q_15a1" localSheetId="53">#REF!</definedName>
    <definedName name="q_15a1" localSheetId="54">#REF!</definedName>
    <definedName name="q_15a1" localSheetId="55">#REF!</definedName>
    <definedName name="q_15a1" localSheetId="56">#REF!</definedName>
    <definedName name="q_15a1" localSheetId="57">#REF!</definedName>
    <definedName name="q_15a1" localSheetId="58">#REF!</definedName>
    <definedName name="q_15a1" localSheetId="60">#REF!</definedName>
    <definedName name="q_15a1" localSheetId="61">#REF!</definedName>
    <definedName name="q_15a1" localSheetId="59">#REF!</definedName>
    <definedName name="q_15a1" localSheetId="63">#REF!</definedName>
    <definedName name="q_15a1" localSheetId="64">#REF!</definedName>
    <definedName name="q_15a1" localSheetId="62">#REF!</definedName>
    <definedName name="q_15a1" localSheetId="1">#REF!</definedName>
    <definedName name="q_15a1" localSheetId="72">#REF!</definedName>
    <definedName name="q_15a1" localSheetId="69">#REF!</definedName>
    <definedName name="q_15a1" localSheetId="70">#REF!</definedName>
    <definedName name="q_15a1" localSheetId="71">#REF!</definedName>
    <definedName name="q_15a1" localSheetId="3">#REF!</definedName>
    <definedName name="q_15a1" localSheetId="0">#REF!</definedName>
    <definedName name="q_15a1">#REF!</definedName>
    <definedName name="q_16" localSheetId="7">'[3]Request for Information'!#REF!</definedName>
    <definedName name="q_16" localSheetId="19">#REF!</definedName>
    <definedName name="q_16" localSheetId="20">#REF!</definedName>
    <definedName name="q_16" localSheetId="21">#REF!</definedName>
    <definedName name="q_16" localSheetId="22">#REF!</definedName>
    <definedName name="q_16" localSheetId="23">#REF!</definedName>
    <definedName name="q_16" localSheetId="24">#REF!</definedName>
    <definedName name="q_16" localSheetId="25">#REF!</definedName>
    <definedName name="q_16" localSheetId="26">#REF!</definedName>
    <definedName name="q_16" localSheetId="27">#REF!</definedName>
    <definedName name="q_16" localSheetId="28">#REF!</definedName>
    <definedName name="q_16" localSheetId="29">#REF!</definedName>
    <definedName name="q_16" localSheetId="30">#REF!</definedName>
    <definedName name="q_16" localSheetId="31">#REF!</definedName>
    <definedName name="q_16" localSheetId="32">#REF!</definedName>
    <definedName name="q_16" localSheetId="33">#REF!</definedName>
    <definedName name="q_16" localSheetId="35">#REF!</definedName>
    <definedName name="q_16" localSheetId="36">#REF!</definedName>
    <definedName name="q_16" localSheetId="37">#REF!</definedName>
    <definedName name="q_16" localSheetId="65">#REF!</definedName>
    <definedName name="q_16" localSheetId="66">#REF!</definedName>
    <definedName name="q_16" localSheetId="67">#REF!</definedName>
    <definedName name="q_16" localSheetId="38">#REF!</definedName>
    <definedName name="q_16" localSheetId="39">#REF!</definedName>
    <definedName name="q_16" localSheetId="40">#REF!</definedName>
    <definedName name="q_16" localSheetId="41">#REF!</definedName>
    <definedName name="q_16" localSheetId="42">#REF!</definedName>
    <definedName name="q_16" localSheetId="43">#REF!</definedName>
    <definedName name="q_16" localSheetId="44">#REF!</definedName>
    <definedName name="q_16" localSheetId="45">#REF!</definedName>
    <definedName name="q_16" localSheetId="46">#REF!</definedName>
    <definedName name="q_16" localSheetId="48">#REF!</definedName>
    <definedName name="q_16" localSheetId="49">#REF!</definedName>
    <definedName name="q_16" localSheetId="47">#REF!</definedName>
    <definedName name="q_16" localSheetId="50">#REF!</definedName>
    <definedName name="q_16" localSheetId="51">#REF!</definedName>
    <definedName name="q_16" localSheetId="52">#REF!</definedName>
    <definedName name="q_16" localSheetId="53">#REF!</definedName>
    <definedName name="q_16" localSheetId="54">#REF!</definedName>
    <definedName name="q_16" localSheetId="55">#REF!</definedName>
    <definedName name="q_16" localSheetId="56">#REF!</definedName>
    <definedName name="q_16" localSheetId="57">#REF!</definedName>
    <definedName name="q_16" localSheetId="58">#REF!</definedName>
    <definedName name="q_16" localSheetId="60">#REF!</definedName>
    <definedName name="q_16" localSheetId="61">#REF!</definedName>
    <definedName name="q_16" localSheetId="59">#REF!</definedName>
    <definedName name="q_16" localSheetId="63">#REF!</definedName>
    <definedName name="q_16" localSheetId="64">#REF!</definedName>
    <definedName name="q_16" localSheetId="62">#REF!</definedName>
    <definedName name="q_16" localSheetId="1">#REF!</definedName>
    <definedName name="q_16" localSheetId="72">#REF!</definedName>
    <definedName name="q_16" localSheetId="69">#REF!</definedName>
    <definedName name="q_16" localSheetId="70">#REF!</definedName>
    <definedName name="q_16" localSheetId="71">#REF!</definedName>
    <definedName name="q_16" localSheetId="3">#REF!</definedName>
    <definedName name="q_16" localSheetId="0">#REF!</definedName>
    <definedName name="q_16">#REF!</definedName>
    <definedName name="q_16a1" localSheetId="7">'[3]Request for Information'!#REF!</definedName>
    <definedName name="q_16a1" localSheetId="19">#REF!</definedName>
    <definedName name="q_16a1" localSheetId="20">#REF!</definedName>
    <definedName name="q_16a1" localSheetId="21">#REF!</definedName>
    <definedName name="q_16a1" localSheetId="22">#REF!</definedName>
    <definedName name="q_16a1" localSheetId="23">#REF!</definedName>
    <definedName name="q_16a1" localSheetId="24">#REF!</definedName>
    <definedName name="q_16a1" localSheetId="25">#REF!</definedName>
    <definedName name="q_16a1" localSheetId="26">#REF!</definedName>
    <definedName name="q_16a1" localSheetId="27">#REF!</definedName>
    <definedName name="q_16a1" localSheetId="28">#REF!</definedName>
    <definedName name="q_16a1" localSheetId="29">#REF!</definedName>
    <definedName name="q_16a1" localSheetId="30">#REF!</definedName>
    <definedName name="q_16a1" localSheetId="31">#REF!</definedName>
    <definedName name="q_16a1" localSheetId="32">#REF!</definedName>
    <definedName name="q_16a1" localSheetId="33">#REF!</definedName>
    <definedName name="q_16a1" localSheetId="35">#REF!</definedName>
    <definedName name="q_16a1" localSheetId="36">#REF!</definedName>
    <definedName name="q_16a1" localSheetId="37">#REF!</definedName>
    <definedName name="q_16a1" localSheetId="65">#REF!</definedName>
    <definedName name="q_16a1" localSheetId="66">#REF!</definedName>
    <definedName name="q_16a1" localSheetId="67">#REF!</definedName>
    <definedName name="q_16a1" localSheetId="38">#REF!</definedName>
    <definedName name="q_16a1" localSheetId="39">#REF!</definedName>
    <definedName name="q_16a1" localSheetId="40">#REF!</definedName>
    <definedName name="q_16a1" localSheetId="41">#REF!</definedName>
    <definedName name="q_16a1" localSheetId="42">#REF!</definedName>
    <definedName name="q_16a1" localSheetId="43">#REF!</definedName>
    <definedName name="q_16a1" localSheetId="44">#REF!</definedName>
    <definedName name="q_16a1" localSheetId="45">#REF!</definedName>
    <definedName name="q_16a1" localSheetId="46">#REF!</definedName>
    <definedName name="q_16a1" localSheetId="48">#REF!</definedName>
    <definedName name="q_16a1" localSheetId="49">#REF!</definedName>
    <definedName name="q_16a1" localSheetId="47">#REF!</definedName>
    <definedName name="q_16a1" localSheetId="50">#REF!</definedName>
    <definedName name="q_16a1" localSheetId="51">#REF!</definedName>
    <definedName name="q_16a1" localSheetId="52">#REF!</definedName>
    <definedName name="q_16a1" localSheetId="53">#REF!</definedName>
    <definedName name="q_16a1" localSheetId="54">#REF!</definedName>
    <definedName name="q_16a1" localSheetId="55">#REF!</definedName>
    <definedName name="q_16a1" localSheetId="56">#REF!</definedName>
    <definedName name="q_16a1" localSheetId="57">#REF!</definedName>
    <definedName name="q_16a1" localSheetId="58">#REF!</definedName>
    <definedName name="q_16a1" localSheetId="60">#REF!</definedName>
    <definedName name="q_16a1" localSheetId="61">#REF!</definedName>
    <definedName name="q_16a1" localSheetId="59">#REF!</definedName>
    <definedName name="q_16a1" localSheetId="63">#REF!</definedName>
    <definedName name="q_16a1" localSheetId="64">#REF!</definedName>
    <definedName name="q_16a1" localSheetId="62">#REF!</definedName>
    <definedName name="q_16a1" localSheetId="1">#REF!</definedName>
    <definedName name="q_16a1" localSheetId="72">#REF!</definedName>
    <definedName name="q_16a1" localSheetId="69">#REF!</definedName>
    <definedName name="q_16a1" localSheetId="70">#REF!</definedName>
    <definedName name="q_16a1" localSheetId="71">#REF!</definedName>
    <definedName name="q_16a1" localSheetId="3">#REF!</definedName>
    <definedName name="q_16a1" localSheetId="0">#REF!</definedName>
    <definedName name="q_16a1">#REF!</definedName>
    <definedName name="q_18" localSheetId="7">'[3]Request for Information'!#REF!</definedName>
    <definedName name="q_18" localSheetId="19">#REF!</definedName>
    <definedName name="q_18" localSheetId="20">#REF!</definedName>
    <definedName name="q_18" localSheetId="21">#REF!</definedName>
    <definedName name="q_18" localSheetId="22">#REF!</definedName>
    <definedName name="q_18" localSheetId="23">#REF!</definedName>
    <definedName name="q_18" localSheetId="24">#REF!</definedName>
    <definedName name="q_18" localSheetId="25">#REF!</definedName>
    <definedName name="q_18" localSheetId="26">#REF!</definedName>
    <definedName name="q_18" localSheetId="27">#REF!</definedName>
    <definedName name="q_18" localSheetId="28">#REF!</definedName>
    <definedName name="q_18" localSheetId="29">#REF!</definedName>
    <definedName name="q_18" localSheetId="30">#REF!</definedName>
    <definedName name="q_18" localSheetId="31">#REF!</definedName>
    <definedName name="q_18" localSheetId="32">#REF!</definedName>
    <definedName name="q_18" localSheetId="33">#REF!</definedName>
    <definedName name="q_18" localSheetId="35">#REF!</definedName>
    <definedName name="q_18" localSheetId="36">#REF!</definedName>
    <definedName name="q_18" localSheetId="37">#REF!</definedName>
    <definedName name="q_18" localSheetId="65">#REF!</definedName>
    <definedName name="q_18" localSheetId="66">#REF!</definedName>
    <definedName name="q_18" localSheetId="67">#REF!</definedName>
    <definedName name="q_18" localSheetId="38">#REF!</definedName>
    <definedName name="q_18" localSheetId="39">#REF!</definedName>
    <definedName name="q_18" localSheetId="40">#REF!</definedName>
    <definedName name="q_18" localSheetId="41">#REF!</definedName>
    <definedName name="q_18" localSheetId="42">#REF!</definedName>
    <definedName name="q_18" localSheetId="43">#REF!</definedName>
    <definedName name="q_18" localSheetId="44">#REF!</definedName>
    <definedName name="q_18" localSheetId="45">#REF!</definedName>
    <definedName name="q_18" localSheetId="46">#REF!</definedName>
    <definedName name="q_18" localSheetId="48">#REF!</definedName>
    <definedName name="q_18" localSheetId="49">#REF!</definedName>
    <definedName name="q_18" localSheetId="47">#REF!</definedName>
    <definedName name="q_18" localSheetId="50">#REF!</definedName>
    <definedName name="q_18" localSheetId="51">#REF!</definedName>
    <definedName name="q_18" localSheetId="52">#REF!</definedName>
    <definedName name="q_18" localSheetId="53">#REF!</definedName>
    <definedName name="q_18" localSheetId="54">#REF!</definedName>
    <definedName name="q_18" localSheetId="55">#REF!</definedName>
    <definedName name="q_18" localSheetId="56">#REF!</definedName>
    <definedName name="q_18" localSheetId="57">#REF!</definedName>
    <definedName name="q_18" localSheetId="58">#REF!</definedName>
    <definedName name="q_18" localSheetId="60">#REF!</definedName>
    <definedName name="q_18" localSheetId="61">#REF!</definedName>
    <definedName name="q_18" localSheetId="59">#REF!</definedName>
    <definedName name="q_18" localSheetId="63">#REF!</definedName>
    <definedName name="q_18" localSheetId="64">#REF!</definedName>
    <definedName name="q_18" localSheetId="62">#REF!</definedName>
    <definedName name="q_18" localSheetId="1">#REF!</definedName>
    <definedName name="q_18" localSheetId="72">#REF!</definedName>
    <definedName name="q_18" localSheetId="69">#REF!</definedName>
    <definedName name="q_18" localSheetId="70">#REF!</definedName>
    <definedName name="q_18" localSheetId="71">#REF!</definedName>
    <definedName name="q_18" localSheetId="3">#REF!</definedName>
    <definedName name="q_18" localSheetId="0">#REF!</definedName>
    <definedName name="q_18">#REF!</definedName>
    <definedName name="q_18a1" localSheetId="7">'[3]Request for Information'!#REF!</definedName>
    <definedName name="q_18a1" localSheetId="19">#REF!</definedName>
    <definedName name="q_18a1" localSheetId="20">#REF!</definedName>
    <definedName name="q_18a1" localSheetId="21">#REF!</definedName>
    <definedName name="q_18a1" localSheetId="22">#REF!</definedName>
    <definedName name="q_18a1" localSheetId="23">#REF!</definedName>
    <definedName name="q_18a1" localSheetId="24">#REF!</definedName>
    <definedName name="q_18a1" localSheetId="25">#REF!</definedName>
    <definedName name="q_18a1" localSheetId="26">#REF!</definedName>
    <definedName name="q_18a1" localSheetId="27">#REF!</definedName>
    <definedName name="q_18a1" localSheetId="28">#REF!</definedName>
    <definedName name="q_18a1" localSheetId="29">#REF!</definedName>
    <definedName name="q_18a1" localSheetId="30">#REF!</definedName>
    <definedName name="q_18a1" localSheetId="31">#REF!</definedName>
    <definedName name="q_18a1" localSheetId="32">#REF!</definedName>
    <definedName name="q_18a1" localSheetId="33">#REF!</definedName>
    <definedName name="q_18a1" localSheetId="35">#REF!</definedName>
    <definedName name="q_18a1" localSheetId="36">#REF!</definedName>
    <definedName name="q_18a1" localSheetId="37">#REF!</definedName>
    <definedName name="q_18a1" localSheetId="65">#REF!</definedName>
    <definedName name="q_18a1" localSheetId="66">#REF!</definedName>
    <definedName name="q_18a1" localSheetId="67">#REF!</definedName>
    <definedName name="q_18a1" localSheetId="38">#REF!</definedName>
    <definedName name="q_18a1" localSheetId="39">#REF!</definedName>
    <definedName name="q_18a1" localSheetId="40">#REF!</definedName>
    <definedName name="q_18a1" localSheetId="41">#REF!</definedName>
    <definedName name="q_18a1" localSheetId="42">#REF!</definedName>
    <definedName name="q_18a1" localSheetId="43">#REF!</definedName>
    <definedName name="q_18a1" localSheetId="44">#REF!</definedName>
    <definedName name="q_18a1" localSheetId="45">#REF!</definedName>
    <definedName name="q_18a1" localSheetId="46">#REF!</definedName>
    <definedName name="q_18a1" localSheetId="48">#REF!</definedName>
    <definedName name="q_18a1" localSheetId="49">#REF!</definedName>
    <definedName name="q_18a1" localSheetId="47">#REF!</definedName>
    <definedName name="q_18a1" localSheetId="50">#REF!</definedName>
    <definedName name="q_18a1" localSheetId="51">#REF!</definedName>
    <definedName name="q_18a1" localSheetId="52">#REF!</definedName>
    <definedName name="q_18a1" localSheetId="53">#REF!</definedName>
    <definedName name="q_18a1" localSheetId="54">#REF!</definedName>
    <definedName name="q_18a1" localSheetId="55">#REF!</definedName>
    <definedName name="q_18a1" localSheetId="56">#REF!</definedName>
    <definedName name="q_18a1" localSheetId="57">#REF!</definedName>
    <definedName name="q_18a1" localSheetId="58">#REF!</definedName>
    <definedName name="q_18a1" localSheetId="60">#REF!</definedName>
    <definedName name="q_18a1" localSheetId="61">#REF!</definedName>
    <definedName name="q_18a1" localSheetId="59">#REF!</definedName>
    <definedName name="q_18a1" localSheetId="63">#REF!</definedName>
    <definedName name="q_18a1" localSheetId="64">#REF!</definedName>
    <definedName name="q_18a1" localSheetId="62">#REF!</definedName>
    <definedName name="q_18a1" localSheetId="1">#REF!</definedName>
    <definedName name="q_18a1" localSheetId="72">#REF!</definedName>
    <definedName name="q_18a1" localSheetId="69">#REF!</definedName>
    <definedName name="q_18a1" localSheetId="70">#REF!</definedName>
    <definedName name="q_18a1" localSheetId="71">#REF!</definedName>
    <definedName name="q_18a1" localSheetId="3">#REF!</definedName>
    <definedName name="q_18a1" localSheetId="0">#REF!</definedName>
    <definedName name="q_18a1">#REF!</definedName>
    <definedName name="q_19" localSheetId="7">'[3]Request for Information'!#REF!</definedName>
    <definedName name="q_19" localSheetId="19">#REF!</definedName>
    <definedName name="q_19" localSheetId="20">#REF!</definedName>
    <definedName name="q_19" localSheetId="21">#REF!</definedName>
    <definedName name="q_19" localSheetId="22">#REF!</definedName>
    <definedName name="q_19" localSheetId="23">#REF!</definedName>
    <definedName name="q_19" localSheetId="24">#REF!</definedName>
    <definedName name="q_19" localSheetId="25">#REF!</definedName>
    <definedName name="q_19" localSheetId="26">#REF!</definedName>
    <definedName name="q_19" localSheetId="27">#REF!</definedName>
    <definedName name="q_19" localSheetId="28">#REF!</definedName>
    <definedName name="q_19" localSheetId="29">#REF!</definedName>
    <definedName name="q_19" localSheetId="30">#REF!</definedName>
    <definedName name="q_19" localSheetId="31">#REF!</definedName>
    <definedName name="q_19" localSheetId="32">#REF!</definedName>
    <definedName name="q_19" localSheetId="33">#REF!</definedName>
    <definedName name="q_19" localSheetId="35">#REF!</definedName>
    <definedName name="q_19" localSheetId="36">#REF!</definedName>
    <definedName name="q_19" localSheetId="37">#REF!</definedName>
    <definedName name="q_19" localSheetId="65">#REF!</definedName>
    <definedName name="q_19" localSheetId="66">#REF!</definedName>
    <definedName name="q_19" localSheetId="67">#REF!</definedName>
    <definedName name="q_19" localSheetId="38">#REF!</definedName>
    <definedName name="q_19" localSheetId="39">#REF!</definedName>
    <definedName name="q_19" localSheetId="40">#REF!</definedName>
    <definedName name="q_19" localSheetId="41">#REF!</definedName>
    <definedName name="q_19" localSheetId="42">#REF!</definedName>
    <definedName name="q_19" localSheetId="43">#REF!</definedName>
    <definedName name="q_19" localSheetId="44">#REF!</definedName>
    <definedName name="q_19" localSheetId="45">#REF!</definedName>
    <definedName name="q_19" localSheetId="46">#REF!</definedName>
    <definedName name="q_19" localSheetId="48">#REF!</definedName>
    <definedName name="q_19" localSheetId="49">#REF!</definedName>
    <definedName name="q_19" localSheetId="47">#REF!</definedName>
    <definedName name="q_19" localSheetId="50">#REF!</definedName>
    <definedName name="q_19" localSheetId="51">#REF!</definedName>
    <definedName name="q_19" localSheetId="52">#REF!</definedName>
    <definedName name="q_19" localSheetId="53">#REF!</definedName>
    <definedName name="q_19" localSheetId="54">#REF!</definedName>
    <definedName name="q_19" localSheetId="55">#REF!</definedName>
    <definedName name="q_19" localSheetId="56">#REF!</definedName>
    <definedName name="q_19" localSheetId="57">#REF!</definedName>
    <definedName name="q_19" localSheetId="58">#REF!</definedName>
    <definedName name="q_19" localSheetId="60">#REF!</definedName>
    <definedName name="q_19" localSheetId="61">#REF!</definedName>
    <definedName name="q_19" localSheetId="59">#REF!</definedName>
    <definedName name="q_19" localSheetId="63">#REF!</definedName>
    <definedName name="q_19" localSheetId="64">#REF!</definedName>
    <definedName name="q_19" localSheetId="62">#REF!</definedName>
    <definedName name="q_19" localSheetId="1">#REF!</definedName>
    <definedName name="q_19" localSheetId="72">#REF!</definedName>
    <definedName name="q_19" localSheetId="69">#REF!</definedName>
    <definedName name="q_19" localSheetId="70">#REF!</definedName>
    <definedName name="q_19" localSheetId="71">#REF!</definedName>
    <definedName name="q_19" localSheetId="3">#REF!</definedName>
    <definedName name="q_19" localSheetId="0">#REF!</definedName>
    <definedName name="q_19">#REF!</definedName>
    <definedName name="q_19a1" localSheetId="7">'[3]Request for Information'!#REF!</definedName>
    <definedName name="q_19a1" localSheetId="19">#REF!</definedName>
    <definedName name="q_19a1" localSheetId="20">#REF!</definedName>
    <definedName name="q_19a1" localSheetId="21">#REF!</definedName>
    <definedName name="q_19a1" localSheetId="22">#REF!</definedName>
    <definedName name="q_19a1" localSheetId="23">#REF!</definedName>
    <definedName name="q_19a1" localSheetId="24">#REF!</definedName>
    <definedName name="q_19a1" localSheetId="25">#REF!</definedName>
    <definedName name="q_19a1" localSheetId="26">#REF!</definedName>
    <definedName name="q_19a1" localSheetId="27">#REF!</definedName>
    <definedName name="q_19a1" localSheetId="28">#REF!</definedName>
    <definedName name="q_19a1" localSheetId="29">#REF!</definedName>
    <definedName name="q_19a1" localSheetId="30">#REF!</definedName>
    <definedName name="q_19a1" localSheetId="31">#REF!</definedName>
    <definedName name="q_19a1" localSheetId="32">#REF!</definedName>
    <definedName name="q_19a1" localSheetId="33">#REF!</definedName>
    <definedName name="q_19a1" localSheetId="35">#REF!</definedName>
    <definedName name="q_19a1" localSheetId="36">#REF!</definedName>
    <definedName name="q_19a1" localSheetId="37">#REF!</definedName>
    <definedName name="q_19a1" localSheetId="65">#REF!</definedName>
    <definedName name="q_19a1" localSheetId="66">#REF!</definedName>
    <definedName name="q_19a1" localSheetId="67">#REF!</definedName>
    <definedName name="q_19a1" localSheetId="38">#REF!</definedName>
    <definedName name="q_19a1" localSheetId="39">#REF!</definedName>
    <definedName name="q_19a1" localSheetId="40">#REF!</definedName>
    <definedName name="q_19a1" localSheetId="41">#REF!</definedName>
    <definedName name="q_19a1" localSheetId="42">#REF!</definedName>
    <definedName name="q_19a1" localSheetId="43">#REF!</definedName>
    <definedName name="q_19a1" localSheetId="44">#REF!</definedName>
    <definedName name="q_19a1" localSheetId="45">#REF!</definedName>
    <definedName name="q_19a1" localSheetId="46">#REF!</definedName>
    <definedName name="q_19a1" localSheetId="48">#REF!</definedName>
    <definedName name="q_19a1" localSheetId="49">#REF!</definedName>
    <definedName name="q_19a1" localSheetId="47">#REF!</definedName>
    <definedName name="q_19a1" localSheetId="50">#REF!</definedName>
    <definedName name="q_19a1" localSheetId="51">#REF!</definedName>
    <definedName name="q_19a1" localSheetId="52">#REF!</definedName>
    <definedName name="q_19a1" localSheetId="53">#REF!</definedName>
    <definedName name="q_19a1" localSheetId="54">#REF!</definedName>
    <definedName name="q_19a1" localSheetId="55">#REF!</definedName>
    <definedName name="q_19a1" localSheetId="56">#REF!</definedName>
    <definedName name="q_19a1" localSheetId="57">#REF!</definedName>
    <definedName name="q_19a1" localSheetId="58">#REF!</definedName>
    <definedName name="q_19a1" localSheetId="60">#REF!</definedName>
    <definedName name="q_19a1" localSheetId="61">#REF!</definedName>
    <definedName name="q_19a1" localSheetId="59">#REF!</definedName>
    <definedName name="q_19a1" localSheetId="63">#REF!</definedName>
    <definedName name="q_19a1" localSheetId="64">#REF!</definedName>
    <definedName name="q_19a1" localSheetId="62">#REF!</definedName>
    <definedName name="q_19a1" localSheetId="1">#REF!</definedName>
    <definedName name="q_19a1" localSheetId="72">#REF!</definedName>
    <definedName name="q_19a1" localSheetId="69">#REF!</definedName>
    <definedName name="q_19a1" localSheetId="70">#REF!</definedName>
    <definedName name="q_19a1" localSheetId="71">#REF!</definedName>
    <definedName name="q_19a1" localSheetId="3">#REF!</definedName>
    <definedName name="q_19a1" localSheetId="0">#REF!</definedName>
    <definedName name="q_19a1">#REF!</definedName>
    <definedName name="q_21" localSheetId="7">'[3]Request for Information'!#REF!</definedName>
    <definedName name="q_21" localSheetId="19">#REF!</definedName>
    <definedName name="q_21" localSheetId="20">#REF!</definedName>
    <definedName name="q_21" localSheetId="21">#REF!</definedName>
    <definedName name="q_21" localSheetId="22">#REF!</definedName>
    <definedName name="q_21" localSheetId="23">#REF!</definedName>
    <definedName name="q_21" localSheetId="24">#REF!</definedName>
    <definedName name="q_21" localSheetId="25">#REF!</definedName>
    <definedName name="q_21" localSheetId="26">#REF!</definedName>
    <definedName name="q_21" localSheetId="27">#REF!</definedName>
    <definedName name="q_21" localSheetId="28">#REF!</definedName>
    <definedName name="q_21" localSheetId="29">#REF!</definedName>
    <definedName name="q_21" localSheetId="30">#REF!</definedName>
    <definedName name="q_21" localSheetId="31">#REF!</definedName>
    <definedName name="q_21" localSheetId="32">#REF!</definedName>
    <definedName name="q_21" localSheetId="33">#REF!</definedName>
    <definedName name="q_21" localSheetId="35">#REF!</definedName>
    <definedName name="q_21" localSheetId="36">#REF!</definedName>
    <definedName name="q_21" localSheetId="37">#REF!</definedName>
    <definedName name="q_21" localSheetId="65">#REF!</definedName>
    <definedName name="q_21" localSheetId="66">#REF!</definedName>
    <definedName name="q_21" localSheetId="67">#REF!</definedName>
    <definedName name="q_21" localSheetId="38">#REF!</definedName>
    <definedName name="q_21" localSheetId="39">#REF!</definedName>
    <definedName name="q_21" localSheetId="40">#REF!</definedName>
    <definedName name="q_21" localSheetId="41">#REF!</definedName>
    <definedName name="q_21" localSheetId="42">#REF!</definedName>
    <definedName name="q_21" localSheetId="43">#REF!</definedName>
    <definedName name="q_21" localSheetId="44">#REF!</definedName>
    <definedName name="q_21" localSheetId="45">#REF!</definedName>
    <definedName name="q_21" localSheetId="46">#REF!</definedName>
    <definedName name="q_21" localSheetId="48">#REF!</definedName>
    <definedName name="q_21" localSheetId="49">#REF!</definedName>
    <definedName name="q_21" localSheetId="47">#REF!</definedName>
    <definedName name="q_21" localSheetId="50">#REF!</definedName>
    <definedName name="q_21" localSheetId="51">#REF!</definedName>
    <definedName name="q_21" localSheetId="52">#REF!</definedName>
    <definedName name="q_21" localSheetId="53">#REF!</definedName>
    <definedName name="q_21" localSheetId="54">#REF!</definedName>
    <definedName name="q_21" localSheetId="55">#REF!</definedName>
    <definedName name="q_21" localSheetId="56">#REF!</definedName>
    <definedName name="q_21" localSheetId="57">#REF!</definedName>
    <definedName name="q_21" localSheetId="58">#REF!</definedName>
    <definedName name="q_21" localSheetId="60">#REF!</definedName>
    <definedName name="q_21" localSheetId="61">#REF!</definedName>
    <definedName name="q_21" localSheetId="59">#REF!</definedName>
    <definedName name="q_21" localSheetId="63">#REF!</definedName>
    <definedName name="q_21" localSheetId="64">#REF!</definedName>
    <definedName name="q_21" localSheetId="62">#REF!</definedName>
    <definedName name="q_21" localSheetId="1">#REF!</definedName>
    <definedName name="q_21" localSheetId="72">#REF!</definedName>
    <definedName name="q_21" localSheetId="69">#REF!</definedName>
    <definedName name="q_21" localSheetId="70">#REF!</definedName>
    <definedName name="q_21" localSheetId="71">#REF!</definedName>
    <definedName name="q_21" localSheetId="3">#REF!</definedName>
    <definedName name="q_21" localSheetId="0">#REF!</definedName>
    <definedName name="q_21">#REF!</definedName>
    <definedName name="q_21a1" localSheetId="7">'[3]Request for Information'!#REF!</definedName>
    <definedName name="q_21a1" localSheetId="19">#REF!</definedName>
    <definedName name="q_21a1" localSheetId="20">#REF!</definedName>
    <definedName name="q_21a1" localSheetId="21">#REF!</definedName>
    <definedName name="q_21a1" localSheetId="22">#REF!</definedName>
    <definedName name="q_21a1" localSheetId="23">#REF!</definedName>
    <definedName name="q_21a1" localSheetId="24">#REF!</definedName>
    <definedName name="q_21a1" localSheetId="25">#REF!</definedName>
    <definedName name="q_21a1" localSheetId="26">#REF!</definedName>
    <definedName name="q_21a1" localSheetId="27">#REF!</definedName>
    <definedName name="q_21a1" localSheetId="28">#REF!</definedName>
    <definedName name="q_21a1" localSheetId="29">#REF!</definedName>
    <definedName name="q_21a1" localSheetId="30">#REF!</definedName>
    <definedName name="q_21a1" localSheetId="31">#REF!</definedName>
    <definedName name="q_21a1" localSheetId="32">#REF!</definedName>
    <definedName name="q_21a1" localSheetId="33">#REF!</definedName>
    <definedName name="q_21a1" localSheetId="35">#REF!</definedName>
    <definedName name="q_21a1" localSheetId="36">#REF!</definedName>
    <definedName name="q_21a1" localSheetId="37">#REF!</definedName>
    <definedName name="q_21a1" localSheetId="65">#REF!</definedName>
    <definedName name="q_21a1" localSheetId="66">#REF!</definedName>
    <definedName name="q_21a1" localSheetId="67">#REF!</definedName>
    <definedName name="q_21a1" localSheetId="38">#REF!</definedName>
    <definedName name="q_21a1" localSheetId="39">#REF!</definedName>
    <definedName name="q_21a1" localSheetId="40">#REF!</definedName>
    <definedName name="q_21a1" localSheetId="41">#REF!</definedName>
    <definedName name="q_21a1" localSheetId="42">#REF!</definedName>
    <definedName name="q_21a1" localSheetId="43">#REF!</definedName>
    <definedName name="q_21a1" localSheetId="44">#REF!</definedName>
    <definedName name="q_21a1" localSheetId="45">#REF!</definedName>
    <definedName name="q_21a1" localSheetId="46">#REF!</definedName>
    <definedName name="q_21a1" localSheetId="48">#REF!</definedName>
    <definedName name="q_21a1" localSheetId="49">#REF!</definedName>
    <definedName name="q_21a1" localSheetId="47">#REF!</definedName>
    <definedName name="q_21a1" localSheetId="50">#REF!</definedName>
    <definedName name="q_21a1" localSheetId="51">#REF!</definedName>
    <definedName name="q_21a1" localSheetId="52">#REF!</definedName>
    <definedName name="q_21a1" localSheetId="53">#REF!</definedName>
    <definedName name="q_21a1" localSheetId="54">#REF!</definedName>
    <definedName name="q_21a1" localSheetId="55">#REF!</definedName>
    <definedName name="q_21a1" localSheetId="56">#REF!</definedName>
    <definedName name="q_21a1" localSheetId="57">#REF!</definedName>
    <definedName name="q_21a1" localSheetId="58">#REF!</definedName>
    <definedName name="q_21a1" localSheetId="60">#REF!</definedName>
    <definedName name="q_21a1" localSheetId="61">#REF!</definedName>
    <definedName name="q_21a1" localSheetId="59">#REF!</definedName>
    <definedName name="q_21a1" localSheetId="63">#REF!</definedName>
    <definedName name="q_21a1" localSheetId="64">#REF!</definedName>
    <definedName name="q_21a1" localSheetId="62">#REF!</definedName>
    <definedName name="q_21a1" localSheetId="1">#REF!</definedName>
    <definedName name="q_21a1" localSheetId="72">#REF!</definedName>
    <definedName name="q_21a1" localSheetId="69">#REF!</definedName>
    <definedName name="q_21a1" localSheetId="70">#REF!</definedName>
    <definedName name="q_21a1" localSheetId="71">#REF!</definedName>
    <definedName name="q_21a1" localSheetId="3">#REF!</definedName>
    <definedName name="q_21a1" localSheetId="0">#REF!</definedName>
    <definedName name="q_21a1">#REF!</definedName>
    <definedName name="q_21a2" localSheetId="7">'[3]Request for Information'!#REF!</definedName>
    <definedName name="q_21a2" localSheetId="19">#REF!</definedName>
    <definedName name="q_21a2" localSheetId="20">#REF!</definedName>
    <definedName name="q_21a2" localSheetId="21">#REF!</definedName>
    <definedName name="q_21a2" localSheetId="22">#REF!</definedName>
    <definedName name="q_21a2" localSheetId="23">#REF!</definedName>
    <definedName name="q_21a2" localSheetId="24">#REF!</definedName>
    <definedName name="q_21a2" localSheetId="25">#REF!</definedName>
    <definedName name="q_21a2" localSheetId="26">#REF!</definedName>
    <definedName name="q_21a2" localSheetId="27">#REF!</definedName>
    <definedName name="q_21a2" localSheetId="28">#REF!</definedName>
    <definedName name="q_21a2" localSheetId="29">#REF!</definedName>
    <definedName name="q_21a2" localSheetId="30">#REF!</definedName>
    <definedName name="q_21a2" localSheetId="31">#REF!</definedName>
    <definedName name="q_21a2" localSheetId="32">#REF!</definedName>
    <definedName name="q_21a2" localSheetId="33">#REF!</definedName>
    <definedName name="q_21a2" localSheetId="35">#REF!</definedName>
    <definedName name="q_21a2" localSheetId="36">#REF!</definedName>
    <definedName name="q_21a2" localSheetId="37">#REF!</definedName>
    <definedName name="q_21a2" localSheetId="65">#REF!</definedName>
    <definedName name="q_21a2" localSheetId="66">#REF!</definedName>
    <definedName name="q_21a2" localSheetId="67">#REF!</definedName>
    <definedName name="q_21a2" localSheetId="38">#REF!</definedName>
    <definedName name="q_21a2" localSheetId="39">#REF!</definedName>
    <definedName name="q_21a2" localSheetId="40">#REF!</definedName>
    <definedName name="q_21a2" localSheetId="41">#REF!</definedName>
    <definedName name="q_21a2" localSheetId="42">#REF!</definedName>
    <definedName name="q_21a2" localSheetId="43">#REF!</definedName>
    <definedName name="q_21a2" localSheetId="44">#REF!</definedName>
    <definedName name="q_21a2" localSheetId="45">#REF!</definedName>
    <definedName name="q_21a2" localSheetId="46">#REF!</definedName>
    <definedName name="q_21a2" localSheetId="48">#REF!</definedName>
    <definedName name="q_21a2" localSheetId="49">#REF!</definedName>
    <definedName name="q_21a2" localSheetId="47">#REF!</definedName>
    <definedName name="q_21a2" localSheetId="50">#REF!</definedName>
    <definedName name="q_21a2" localSheetId="51">#REF!</definedName>
    <definedName name="q_21a2" localSheetId="52">#REF!</definedName>
    <definedName name="q_21a2" localSheetId="53">#REF!</definedName>
    <definedName name="q_21a2" localSheetId="54">#REF!</definedName>
    <definedName name="q_21a2" localSheetId="55">#REF!</definedName>
    <definedName name="q_21a2" localSheetId="56">#REF!</definedName>
    <definedName name="q_21a2" localSheetId="57">#REF!</definedName>
    <definedName name="q_21a2" localSheetId="58">#REF!</definedName>
    <definedName name="q_21a2" localSheetId="60">#REF!</definedName>
    <definedName name="q_21a2" localSheetId="61">#REF!</definedName>
    <definedName name="q_21a2" localSheetId="59">#REF!</definedName>
    <definedName name="q_21a2" localSheetId="63">#REF!</definedName>
    <definedName name="q_21a2" localSheetId="64">#REF!</definedName>
    <definedName name="q_21a2" localSheetId="62">#REF!</definedName>
    <definedName name="q_21a2" localSheetId="1">#REF!</definedName>
    <definedName name="q_21a2" localSheetId="72">#REF!</definedName>
    <definedName name="q_21a2" localSheetId="69">#REF!</definedName>
    <definedName name="q_21a2" localSheetId="70">#REF!</definedName>
    <definedName name="q_21a2" localSheetId="71">#REF!</definedName>
    <definedName name="q_21a2" localSheetId="3">#REF!</definedName>
    <definedName name="q_21a2" localSheetId="0">#REF!</definedName>
    <definedName name="q_21a2">#REF!</definedName>
    <definedName name="q_21a3" localSheetId="7">'[3]Request for Information'!#REF!</definedName>
    <definedName name="q_21a3" localSheetId="19">#REF!</definedName>
    <definedName name="q_21a3" localSheetId="20">#REF!</definedName>
    <definedName name="q_21a3" localSheetId="21">#REF!</definedName>
    <definedName name="q_21a3" localSheetId="22">#REF!</definedName>
    <definedName name="q_21a3" localSheetId="23">#REF!</definedName>
    <definedName name="q_21a3" localSheetId="24">#REF!</definedName>
    <definedName name="q_21a3" localSheetId="25">#REF!</definedName>
    <definedName name="q_21a3" localSheetId="26">#REF!</definedName>
    <definedName name="q_21a3" localSheetId="27">#REF!</definedName>
    <definedName name="q_21a3" localSheetId="28">#REF!</definedName>
    <definedName name="q_21a3" localSheetId="29">#REF!</definedName>
    <definedName name="q_21a3" localSheetId="30">#REF!</definedName>
    <definedName name="q_21a3" localSheetId="31">#REF!</definedName>
    <definedName name="q_21a3" localSheetId="32">#REF!</definedName>
    <definedName name="q_21a3" localSheetId="33">#REF!</definedName>
    <definedName name="q_21a3" localSheetId="35">#REF!</definedName>
    <definedName name="q_21a3" localSheetId="36">#REF!</definedName>
    <definedName name="q_21a3" localSheetId="37">#REF!</definedName>
    <definedName name="q_21a3" localSheetId="65">#REF!</definedName>
    <definedName name="q_21a3" localSheetId="66">#REF!</definedName>
    <definedName name="q_21a3" localSheetId="67">#REF!</definedName>
    <definedName name="q_21a3" localSheetId="38">#REF!</definedName>
    <definedName name="q_21a3" localSheetId="39">#REF!</definedName>
    <definedName name="q_21a3" localSheetId="40">#REF!</definedName>
    <definedName name="q_21a3" localSheetId="41">#REF!</definedName>
    <definedName name="q_21a3" localSheetId="42">#REF!</definedName>
    <definedName name="q_21a3" localSheetId="43">#REF!</definedName>
    <definedName name="q_21a3" localSheetId="44">#REF!</definedName>
    <definedName name="q_21a3" localSheetId="45">#REF!</definedName>
    <definedName name="q_21a3" localSheetId="46">#REF!</definedName>
    <definedName name="q_21a3" localSheetId="48">#REF!</definedName>
    <definedName name="q_21a3" localSheetId="49">#REF!</definedName>
    <definedName name="q_21a3" localSheetId="47">#REF!</definedName>
    <definedName name="q_21a3" localSheetId="50">#REF!</definedName>
    <definedName name="q_21a3" localSheetId="51">#REF!</definedName>
    <definedName name="q_21a3" localSheetId="52">#REF!</definedName>
    <definedName name="q_21a3" localSheetId="53">#REF!</definedName>
    <definedName name="q_21a3" localSheetId="54">#REF!</definedName>
    <definedName name="q_21a3" localSheetId="55">#REF!</definedName>
    <definedName name="q_21a3" localSheetId="56">#REF!</definedName>
    <definedName name="q_21a3" localSheetId="57">#REF!</definedName>
    <definedName name="q_21a3" localSheetId="58">#REF!</definedName>
    <definedName name="q_21a3" localSheetId="60">#REF!</definedName>
    <definedName name="q_21a3" localSheetId="61">#REF!</definedName>
    <definedName name="q_21a3" localSheetId="59">#REF!</definedName>
    <definedName name="q_21a3" localSheetId="63">#REF!</definedName>
    <definedName name="q_21a3" localSheetId="64">#REF!</definedName>
    <definedName name="q_21a3" localSheetId="62">#REF!</definedName>
    <definedName name="q_21a3" localSheetId="1">#REF!</definedName>
    <definedName name="q_21a3" localSheetId="72">#REF!</definedName>
    <definedName name="q_21a3" localSheetId="69">#REF!</definedName>
    <definedName name="q_21a3" localSheetId="70">#REF!</definedName>
    <definedName name="q_21a3" localSheetId="71">#REF!</definedName>
    <definedName name="q_21a3" localSheetId="3">#REF!</definedName>
    <definedName name="q_21a3" localSheetId="0">#REF!</definedName>
    <definedName name="q_21a3">#REF!</definedName>
    <definedName name="q_22" localSheetId="7">'[3]Request for Information'!#REF!</definedName>
    <definedName name="q_22" localSheetId="19">#REF!</definedName>
    <definedName name="q_22" localSheetId="20">#REF!</definedName>
    <definedName name="q_22" localSheetId="21">#REF!</definedName>
    <definedName name="q_22" localSheetId="22">#REF!</definedName>
    <definedName name="q_22" localSheetId="23">#REF!</definedName>
    <definedName name="q_22" localSheetId="24">#REF!</definedName>
    <definedName name="q_22" localSheetId="25">#REF!</definedName>
    <definedName name="q_22" localSheetId="26">#REF!</definedName>
    <definedName name="q_22" localSheetId="27">#REF!</definedName>
    <definedName name="q_22" localSheetId="28">#REF!</definedName>
    <definedName name="q_22" localSheetId="29">#REF!</definedName>
    <definedName name="q_22" localSheetId="30">#REF!</definedName>
    <definedName name="q_22" localSheetId="31">#REF!</definedName>
    <definedName name="q_22" localSheetId="32">#REF!</definedName>
    <definedName name="q_22" localSheetId="33">#REF!</definedName>
    <definedName name="q_22" localSheetId="35">#REF!</definedName>
    <definedName name="q_22" localSheetId="36">#REF!</definedName>
    <definedName name="q_22" localSheetId="37">#REF!</definedName>
    <definedName name="q_22" localSheetId="65">#REF!</definedName>
    <definedName name="q_22" localSheetId="66">#REF!</definedName>
    <definedName name="q_22" localSheetId="67">#REF!</definedName>
    <definedName name="q_22" localSheetId="38">#REF!</definedName>
    <definedName name="q_22" localSheetId="39">#REF!</definedName>
    <definedName name="q_22" localSheetId="40">#REF!</definedName>
    <definedName name="q_22" localSheetId="41">#REF!</definedName>
    <definedName name="q_22" localSheetId="42">#REF!</definedName>
    <definedName name="q_22" localSheetId="43">#REF!</definedName>
    <definedName name="q_22" localSheetId="44">#REF!</definedName>
    <definedName name="q_22" localSheetId="45">#REF!</definedName>
    <definedName name="q_22" localSheetId="46">#REF!</definedName>
    <definedName name="q_22" localSheetId="48">#REF!</definedName>
    <definedName name="q_22" localSheetId="49">#REF!</definedName>
    <definedName name="q_22" localSheetId="47">#REF!</definedName>
    <definedName name="q_22" localSheetId="50">#REF!</definedName>
    <definedName name="q_22" localSheetId="51">#REF!</definedName>
    <definedName name="q_22" localSheetId="52">#REF!</definedName>
    <definedName name="q_22" localSheetId="53">#REF!</definedName>
    <definedName name="q_22" localSheetId="54">#REF!</definedName>
    <definedName name="q_22" localSheetId="55">#REF!</definedName>
    <definedName name="q_22" localSheetId="56">#REF!</definedName>
    <definedName name="q_22" localSheetId="57">#REF!</definedName>
    <definedName name="q_22" localSheetId="58">#REF!</definedName>
    <definedName name="q_22" localSheetId="60">#REF!</definedName>
    <definedName name="q_22" localSheetId="61">#REF!</definedName>
    <definedName name="q_22" localSheetId="59">#REF!</definedName>
    <definedName name="q_22" localSheetId="63">#REF!</definedName>
    <definedName name="q_22" localSheetId="64">#REF!</definedName>
    <definedName name="q_22" localSheetId="62">#REF!</definedName>
    <definedName name="q_22" localSheetId="1">#REF!</definedName>
    <definedName name="q_22" localSheetId="72">#REF!</definedName>
    <definedName name="q_22" localSheetId="69">#REF!</definedName>
    <definedName name="q_22" localSheetId="70">#REF!</definedName>
    <definedName name="q_22" localSheetId="71">#REF!</definedName>
    <definedName name="q_22" localSheetId="3">#REF!</definedName>
    <definedName name="q_22" localSheetId="0">#REF!</definedName>
    <definedName name="q_22">#REF!</definedName>
    <definedName name="q_22a1" localSheetId="7">'[3]Request for Information'!#REF!</definedName>
    <definedName name="q_22a1" localSheetId="19">#REF!</definedName>
    <definedName name="q_22a1" localSheetId="20">#REF!</definedName>
    <definedName name="q_22a1" localSheetId="21">#REF!</definedName>
    <definedName name="q_22a1" localSheetId="22">#REF!</definedName>
    <definedName name="q_22a1" localSheetId="23">#REF!</definedName>
    <definedName name="q_22a1" localSheetId="24">#REF!</definedName>
    <definedName name="q_22a1" localSheetId="25">#REF!</definedName>
    <definedName name="q_22a1" localSheetId="26">#REF!</definedName>
    <definedName name="q_22a1" localSheetId="27">#REF!</definedName>
    <definedName name="q_22a1" localSheetId="28">#REF!</definedName>
    <definedName name="q_22a1" localSheetId="29">#REF!</definedName>
    <definedName name="q_22a1" localSheetId="30">#REF!</definedName>
    <definedName name="q_22a1" localSheetId="31">#REF!</definedName>
    <definedName name="q_22a1" localSheetId="32">#REF!</definedName>
    <definedName name="q_22a1" localSheetId="33">#REF!</definedName>
    <definedName name="q_22a1" localSheetId="35">#REF!</definedName>
    <definedName name="q_22a1" localSheetId="36">#REF!</definedName>
    <definedName name="q_22a1" localSheetId="37">#REF!</definedName>
    <definedName name="q_22a1" localSheetId="65">#REF!</definedName>
    <definedName name="q_22a1" localSheetId="66">#REF!</definedName>
    <definedName name="q_22a1" localSheetId="67">#REF!</definedName>
    <definedName name="q_22a1" localSheetId="38">#REF!</definedName>
    <definedName name="q_22a1" localSheetId="39">#REF!</definedName>
    <definedName name="q_22a1" localSheetId="40">#REF!</definedName>
    <definedName name="q_22a1" localSheetId="41">#REF!</definedName>
    <definedName name="q_22a1" localSheetId="42">#REF!</definedName>
    <definedName name="q_22a1" localSheetId="43">#REF!</definedName>
    <definedName name="q_22a1" localSheetId="44">#REF!</definedName>
    <definedName name="q_22a1" localSheetId="45">#REF!</definedName>
    <definedName name="q_22a1" localSheetId="46">#REF!</definedName>
    <definedName name="q_22a1" localSheetId="48">#REF!</definedName>
    <definedName name="q_22a1" localSheetId="49">#REF!</definedName>
    <definedName name="q_22a1" localSheetId="47">#REF!</definedName>
    <definedName name="q_22a1" localSheetId="50">#REF!</definedName>
    <definedName name="q_22a1" localSheetId="51">#REF!</definedName>
    <definedName name="q_22a1" localSheetId="52">#REF!</definedName>
    <definedName name="q_22a1" localSheetId="53">#REF!</definedName>
    <definedName name="q_22a1" localSheetId="54">#REF!</definedName>
    <definedName name="q_22a1" localSheetId="55">#REF!</definedName>
    <definedName name="q_22a1" localSheetId="56">#REF!</definedName>
    <definedName name="q_22a1" localSheetId="57">#REF!</definedName>
    <definedName name="q_22a1" localSheetId="58">#REF!</definedName>
    <definedName name="q_22a1" localSheetId="60">#REF!</definedName>
    <definedName name="q_22a1" localSheetId="61">#REF!</definedName>
    <definedName name="q_22a1" localSheetId="59">#REF!</definedName>
    <definedName name="q_22a1" localSheetId="63">#REF!</definedName>
    <definedName name="q_22a1" localSheetId="64">#REF!</definedName>
    <definedName name="q_22a1" localSheetId="62">#REF!</definedName>
    <definedName name="q_22a1" localSheetId="1">#REF!</definedName>
    <definedName name="q_22a1" localSheetId="72">#REF!</definedName>
    <definedName name="q_22a1" localSheetId="69">#REF!</definedName>
    <definedName name="q_22a1" localSheetId="70">#REF!</definedName>
    <definedName name="q_22a1" localSheetId="71">#REF!</definedName>
    <definedName name="q_22a1" localSheetId="3">#REF!</definedName>
    <definedName name="q_22a1" localSheetId="0">#REF!</definedName>
    <definedName name="q_22a1">#REF!</definedName>
    <definedName name="q_22a2" localSheetId="7">'[3]Request for Information'!#REF!</definedName>
    <definedName name="q_22a2" localSheetId="19">#REF!</definedName>
    <definedName name="q_22a2" localSheetId="20">#REF!</definedName>
    <definedName name="q_22a2" localSheetId="21">#REF!</definedName>
    <definedName name="q_22a2" localSheetId="22">#REF!</definedName>
    <definedName name="q_22a2" localSheetId="23">#REF!</definedName>
    <definedName name="q_22a2" localSheetId="24">#REF!</definedName>
    <definedName name="q_22a2" localSheetId="25">#REF!</definedName>
    <definedName name="q_22a2" localSheetId="26">#REF!</definedName>
    <definedName name="q_22a2" localSheetId="27">#REF!</definedName>
    <definedName name="q_22a2" localSheetId="28">#REF!</definedName>
    <definedName name="q_22a2" localSheetId="29">#REF!</definedName>
    <definedName name="q_22a2" localSheetId="30">#REF!</definedName>
    <definedName name="q_22a2" localSheetId="31">#REF!</definedName>
    <definedName name="q_22a2" localSheetId="32">#REF!</definedName>
    <definedName name="q_22a2" localSheetId="33">#REF!</definedName>
    <definedName name="q_22a2" localSheetId="35">#REF!</definedName>
    <definedName name="q_22a2" localSheetId="36">#REF!</definedName>
    <definedName name="q_22a2" localSheetId="37">#REF!</definedName>
    <definedName name="q_22a2" localSheetId="65">#REF!</definedName>
    <definedName name="q_22a2" localSheetId="66">#REF!</definedName>
    <definedName name="q_22a2" localSheetId="67">#REF!</definedName>
    <definedName name="q_22a2" localSheetId="38">#REF!</definedName>
    <definedName name="q_22a2" localSheetId="39">#REF!</definedName>
    <definedName name="q_22a2" localSheetId="40">#REF!</definedName>
    <definedName name="q_22a2" localSheetId="41">#REF!</definedName>
    <definedName name="q_22a2" localSheetId="42">#REF!</definedName>
    <definedName name="q_22a2" localSheetId="43">#REF!</definedName>
    <definedName name="q_22a2" localSheetId="44">#REF!</definedName>
    <definedName name="q_22a2" localSheetId="45">#REF!</definedName>
    <definedName name="q_22a2" localSheetId="46">#REF!</definedName>
    <definedName name="q_22a2" localSheetId="48">#REF!</definedName>
    <definedName name="q_22a2" localSheetId="49">#REF!</definedName>
    <definedName name="q_22a2" localSheetId="47">#REF!</definedName>
    <definedName name="q_22a2" localSheetId="50">#REF!</definedName>
    <definedName name="q_22a2" localSheetId="51">#REF!</definedName>
    <definedName name="q_22a2" localSheetId="52">#REF!</definedName>
    <definedName name="q_22a2" localSheetId="53">#REF!</definedName>
    <definedName name="q_22a2" localSheetId="54">#REF!</definedName>
    <definedName name="q_22a2" localSheetId="55">#REF!</definedName>
    <definedName name="q_22a2" localSheetId="56">#REF!</definedName>
    <definedName name="q_22a2" localSheetId="57">#REF!</definedName>
    <definedName name="q_22a2" localSheetId="58">#REF!</definedName>
    <definedName name="q_22a2" localSheetId="60">#REF!</definedName>
    <definedName name="q_22a2" localSheetId="61">#REF!</definedName>
    <definedName name="q_22a2" localSheetId="59">#REF!</definedName>
    <definedName name="q_22a2" localSheetId="63">#REF!</definedName>
    <definedName name="q_22a2" localSheetId="64">#REF!</definedName>
    <definedName name="q_22a2" localSheetId="62">#REF!</definedName>
    <definedName name="q_22a2" localSheetId="1">#REF!</definedName>
    <definedName name="q_22a2" localSheetId="72">#REF!</definedName>
    <definedName name="q_22a2" localSheetId="69">#REF!</definedName>
    <definedName name="q_22a2" localSheetId="70">#REF!</definedName>
    <definedName name="q_22a2" localSheetId="71">#REF!</definedName>
    <definedName name="q_22a2" localSheetId="3">#REF!</definedName>
    <definedName name="q_22a2" localSheetId="0">#REF!</definedName>
    <definedName name="q_22a2">#REF!</definedName>
    <definedName name="q_22a3" localSheetId="7">'[3]Request for Information'!#REF!</definedName>
    <definedName name="q_22a3" localSheetId="19">#REF!</definedName>
    <definedName name="q_22a3" localSheetId="20">#REF!</definedName>
    <definedName name="q_22a3" localSheetId="21">#REF!</definedName>
    <definedName name="q_22a3" localSheetId="22">#REF!</definedName>
    <definedName name="q_22a3" localSheetId="23">#REF!</definedName>
    <definedName name="q_22a3" localSheetId="24">#REF!</definedName>
    <definedName name="q_22a3" localSheetId="25">#REF!</definedName>
    <definedName name="q_22a3" localSheetId="26">#REF!</definedName>
    <definedName name="q_22a3" localSheetId="27">#REF!</definedName>
    <definedName name="q_22a3" localSheetId="28">#REF!</definedName>
    <definedName name="q_22a3" localSheetId="29">#REF!</definedName>
    <definedName name="q_22a3" localSheetId="30">#REF!</definedName>
    <definedName name="q_22a3" localSheetId="31">#REF!</definedName>
    <definedName name="q_22a3" localSheetId="32">#REF!</definedName>
    <definedName name="q_22a3" localSheetId="33">#REF!</definedName>
    <definedName name="q_22a3" localSheetId="35">#REF!</definedName>
    <definedName name="q_22a3" localSheetId="36">#REF!</definedName>
    <definedName name="q_22a3" localSheetId="37">#REF!</definedName>
    <definedName name="q_22a3" localSheetId="65">#REF!</definedName>
    <definedName name="q_22a3" localSheetId="66">#REF!</definedName>
    <definedName name="q_22a3" localSheetId="67">#REF!</definedName>
    <definedName name="q_22a3" localSheetId="38">#REF!</definedName>
    <definedName name="q_22a3" localSheetId="39">#REF!</definedName>
    <definedName name="q_22a3" localSheetId="40">#REF!</definedName>
    <definedName name="q_22a3" localSheetId="41">#REF!</definedName>
    <definedName name="q_22a3" localSheetId="42">#REF!</definedName>
    <definedName name="q_22a3" localSheetId="43">#REF!</definedName>
    <definedName name="q_22a3" localSheetId="44">#REF!</definedName>
    <definedName name="q_22a3" localSheetId="45">#REF!</definedName>
    <definedName name="q_22a3" localSheetId="46">#REF!</definedName>
    <definedName name="q_22a3" localSheetId="48">#REF!</definedName>
    <definedName name="q_22a3" localSheetId="49">#REF!</definedName>
    <definedName name="q_22a3" localSheetId="47">#REF!</definedName>
    <definedName name="q_22a3" localSheetId="50">#REF!</definedName>
    <definedName name="q_22a3" localSheetId="51">#REF!</definedName>
    <definedName name="q_22a3" localSheetId="52">#REF!</definedName>
    <definedName name="q_22a3" localSheetId="53">#REF!</definedName>
    <definedName name="q_22a3" localSheetId="54">#REF!</definedName>
    <definedName name="q_22a3" localSheetId="55">#REF!</definedName>
    <definedName name="q_22a3" localSheetId="56">#REF!</definedName>
    <definedName name="q_22a3" localSheetId="57">#REF!</definedName>
    <definedName name="q_22a3" localSheetId="58">#REF!</definedName>
    <definedName name="q_22a3" localSheetId="60">#REF!</definedName>
    <definedName name="q_22a3" localSheetId="61">#REF!</definedName>
    <definedName name="q_22a3" localSheetId="59">#REF!</definedName>
    <definedName name="q_22a3" localSheetId="63">#REF!</definedName>
    <definedName name="q_22a3" localSheetId="64">#REF!</definedName>
    <definedName name="q_22a3" localSheetId="62">#REF!</definedName>
    <definedName name="q_22a3" localSheetId="1">#REF!</definedName>
    <definedName name="q_22a3" localSheetId="72">#REF!</definedName>
    <definedName name="q_22a3" localSheetId="69">#REF!</definedName>
    <definedName name="q_22a3" localSheetId="70">#REF!</definedName>
    <definedName name="q_22a3" localSheetId="71">#REF!</definedName>
    <definedName name="q_22a3" localSheetId="3">#REF!</definedName>
    <definedName name="q_22a3" localSheetId="0">#REF!</definedName>
    <definedName name="q_22a3">#REF!</definedName>
    <definedName name="q_23" localSheetId="7">'[3]Request for Information'!#REF!</definedName>
    <definedName name="q_23" localSheetId="19">#REF!</definedName>
    <definedName name="q_23" localSheetId="20">#REF!</definedName>
    <definedName name="q_23" localSheetId="21">#REF!</definedName>
    <definedName name="q_23" localSheetId="22">#REF!</definedName>
    <definedName name="q_23" localSheetId="23">#REF!</definedName>
    <definedName name="q_23" localSheetId="24">#REF!</definedName>
    <definedName name="q_23" localSheetId="25">#REF!</definedName>
    <definedName name="q_23" localSheetId="26">#REF!</definedName>
    <definedName name="q_23" localSheetId="27">#REF!</definedName>
    <definedName name="q_23" localSheetId="28">#REF!</definedName>
    <definedName name="q_23" localSheetId="29">#REF!</definedName>
    <definedName name="q_23" localSheetId="30">#REF!</definedName>
    <definedName name="q_23" localSheetId="31">#REF!</definedName>
    <definedName name="q_23" localSheetId="32">#REF!</definedName>
    <definedName name="q_23" localSheetId="33">#REF!</definedName>
    <definedName name="q_23" localSheetId="35">#REF!</definedName>
    <definedName name="q_23" localSheetId="36">#REF!</definedName>
    <definedName name="q_23" localSheetId="37">#REF!</definedName>
    <definedName name="q_23" localSheetId="65">#REF!</definedName>
    <definedName name="q_23" localSheetId="66">#REF!</definedName>
    <definedName name="q_23" localSheetId="67">#REF!</definedName>
    <definedName name="q_23" localSheetId="38">#REF!</definedName>
    <definedName name="q_23" localSheetId="39">#REF!</definedName>
    <definedName name="q_23" localSheetId="40">#REF!</definedName>
    <definedName name="q_23" localSheetId="41">#REF!</definedName>
    <definedName name="q_23" localSheetId="42">#REF!</definedName>
    <definedName name="q_23" localSheetId="43">#REF!</definedName>
    <definedName name="q_23" localSheetId="44">#REF!</definedName>
    <definedName name="q_23" localSheetId="45">#REF!</definedName>
    <definedName name="q_23" localSheetId="46">#REF!</definedName>
    <definedName name="q_23" localSheetId="48">#REF!</definedName>
    <definedName name="q_23" localSheetId="49">#REF!</definedName>
    <definedName name="q_23" localSheetId="47">#REF!</definedName>
    <definedName name="q_23" localSheetId="50">#REF!</definedName>
    <definedName name="q_23" localSheetId="51">#REF!</definedName>
    <definedName name="q_23" localSheetId="52">#REF!</definedName>
    <definedName name="q_23" localSheetId="53">#REF!</definedName>
    <definedName name="q_23" localSheetId="54">#REF!</definedName>
    <definedName name="q_23" localSheetId="55">#REF!</definedName>
    <definedName name="q_23" localSheetId="56">#REF!</definedName>
    <definedName name="q_23" localSheetId="57">#REF!</definedName>
    <definedName name="q_23" localSheetId="58">#REF!</definedName>
    <definedName name="q_23" localSheetId="60">#REF!</definedName>
    <definedName name="q_23" localSheetId="61">#REF!</definedName>
    <definedName name="q_23" localSheetId="59">#REF!</definedName>
    <definedName name="q_23" localSheetId="63">#REF!</definedName>
    <definedName name="q_23" localSheetId="64">#REF!</definedName>
    <definedName name="q_23" localSheetId="62">#REF!</definedName>
    <definedName name="q_23" localSheetId="1">#REF!</definedName>
    <definedName name="q_23" localSheetId="72">#REF!</definedName>
    <definedName name="q_23" localSheetId="69">#REF!</definedName>
    <definedName name="q_23" localSheetId="70">#REF!</definedName>
    <definedName name="q_23" localSheetId="71">#REF!</definedName>
    <definedName name="q_23" localSheetId="3">#REF!</definedName>
    <definedName name="q_23" localSheetId="0">#REF!</definedName>
    <definedName name="q_23">#REF!</definedName>
    <definedName name="q_23a1" localSheetId="7">'[3]Request for Information'!#REF!</definedName>
    <definedName name="q_23a1" localSheetId="19">#REF!</definedName>
    <definedName name="q_23a1" localSheetId="20">#REF!</definedName>
    <definedName name="q_23a1" localSheetId="21">#REF!</definedName>
    <definedName name="q_23a1" localSheetId="22">#REF!</definedName>
    <definedName name="q_23a1" localSheetId="23">#REF!</definedName>
    <definedName name="q_23a1" localSheetId="24">#REF!</definedName>
    <definedName name="q_23a1" localSheetId="25">#REF!</definedName>
    <definedName name="q_23a1" localSheetId="26">#REF!</definedName>
    <definedName name="q_23a1" localSheetId="27">#REF!</definedName>
    <definedName name="q_23a1" localSheetId="28">#REF!</definedName>
    <definedName name="q_23a1" localSheetId="29">#REF!</definedName>
    <definedName name="q_23a1" localSheetId="30">#REF!</definedName>
    <definedName name="q_23a1" localSheetId="31">#REF!</definedName>
    <definedName name="q_23a1" localSheetId="32">#REF!</definedName>
    <definedName name="q_23a1" localSheetId="33">#REF!</definedName>
    <definedName name="q_23a1" localSheetId="35">#REF!</definedName>
    <definedName name="q_23a1" localSheetId="36">#REF!</definedName>
    <definedName name="q_23a1" localSheetId="37">#REF!</definedName>
    <definedName name="q_23a1" localSheetId="65">#REF!</definedName>
    <definedName name="q_23a1" localSheetId="66">#REF!</definedName>
    <definedName name="q_23a1" localSheetId="67">#REF!</definedName>
    <definedName name="q_23a1" localSheetId="38">#REF!</definedName>
    <definedName name="q_23a1" localSheetId="39">#REF!</definedName>
    <definedName name="q_23a1" localSheetId="40">#REF!</definedName>
    <definedName name="q_23a1" localSheetId="41">#REF!</definedName>
    <definedName name="q_23a1" localSheetId="42">#REF!</definedName>
    <definedName name="q_23a1" localSheetId="43">#REF!</definedName>
    <definedName name="q_23a1" localSheetId="44">#REF!</definedName>
    <definedName name="q_23a1" localSheetId="45">#REF!</definedName>
    <definedName name="q_23a1" localSheetId="46">#REF!</definedName>
    <definedName name="q_23a1" localSheetId="48">#REF!</definedName>
    <definedName name="q_23a1" localSheetId="49">#REF!</definedName>
    <definedName name="q_23a1" localSheetId="47">#REF!</definedName>
    <definedName name="q_23a1" localSheetId="50">#REF!</definedName>
    <definedName name="q_23a1" localSheetId="51">#REF!</definedName>
    <definedName name="q_23a1" localSheetId="52">#REF!</definedName>
    <definedName name="q_23a1" localSheetId="53">#REF!</definedName>
    <definedName name="q_23a1" localSheetId="54">#REF!</definedName>
    <definedName name="q_23a1" localSheetId="55">#REF!</definedName>
    <definedName name="q_23a1" localSheetId="56">#REF!</definedName>
    <definedName name="q_23a1" localSheetId="57">#REF!</definedName>
    <definedName name="q_23a1" localSheetId="58">#REF!</definedName>
    <definedName name="q_23a1" localSheetId="60">#REF!</definedName>
    <definedName name="q_23a1" localSheetId="61">#REF!</definedName>
    <definedName name="q_23a1" localSheetId="59">#REF!</definedName>
    <definedName name="q_23a1" localSheetId="63">#REF!</definedName>
    <definedName name="q_23a1" localSheetId="64">#REF!</definedName>
    <definedName name="q_23a1" localSheetId="62">#REF!</definedName>
    <definedName name="q_23a1" localSheetId="1">#REF!</definedName>
    <definedName name="q_23a1" localSheetId="72">#REF!</definedName>
    <definedName name="q_23a1" localSheetId="69">#REF!</definedName>
    <definedName name="q_23a1" localSheetId="70">#REF!</definedName>
    <definedName name="q_23a1" localSheetId="71">#REF!</definedName>
    <definedName name="q_23a1" localSheetId="3">#REF!</definedName>
    <definedName name="q_23a1" localSheetId="0">#REF!</definedName>
    <definedName name="q_23a1">#REF!</definedName>
    <definedName name="q_24" localSheetId="7">'[3]Request for Information'!#REF!</definedName>
    <definedName name="q_24" localSheetId="19">#REF!</definedName>
    <definedName name="q_24" localSheetId="20">#REF!</definedName>
    <definedName name="q_24" localSheetId="21">#REF!</definedName>
    <definedName name="q_24" localSheetId="22">#REF!</definedName>
    <definedName name="q_24" localSheetId="23">#REF!</definedName>
    <definedName name="q_24" localSheetId="24">#REF!</definedName>
    <definedName name="q_24" localSheetId="25">#REF!</definedName>
    <definedName name="q_24" localSheetId="26">#REF!</definedName>
    <definedName name="q_24" localSheetId="27">#REF!</definedName>
    <definedName name="q_24" localSheetId="28">#REF!</definedName>
    <definedName name="q_24" localSheetId="29">#REF!</definedName>
    <definedName name="q_24" localSheetId="30">#REF!</definedName>
    <definedName name="q_24" localSheetId="31">#REF!</definedName>
    <definedName name="q_24" localSheetId="32">#REF!</definedName>
    <definedName name="q_24" localSheetId="33">#REF!</definedName>
    <definedName name="q_24" localSheetId="35">#REF!</definedName>
    <definedName name="q_24" localSheetId="36">#REF!</definedName>
    <definedName name="q_24" localSheetId="37">#REF!</definedName>
    <definedName name="q_24" localSheetId="65">#REF!</definedName>
    <definedName name="q_24" localSheetId="66">#REF!</definedName>
    <definedName name="q_24" localSheetId="67">#REF!</definedName>
    <definedName name="q_24" localSheetId="38">#REF!</definedName>
    <definedName name="q_24" localSheetId="39">#REF!</definedName>
    <definedName name="q_24" localSheetId="40">#REF!</definedName>
    <definedName name="q_24" localSheetId="41">#REF!</definedName>
    <definedName name="q_24" localSheetId="42">#REF!</definedName>
    <definedName name="q_24" localSheetId="43">#REF!</definedName>
    <definedName name="q_24" localSheetId="44">#REF!</definedName>
    <definedName name="q_24" localSheetId="45">#REF!</definedName>
    <definedName name="q_24" localSheetId="46">#REF!</definedName>
    <definedName name="q_24" localSheetId="48">#REF!</definedName>
    <definedName name="q_24" localSheetId="49">#REF!</definedName>
    <definedName name="q_24" localSheetId="47">#REF!</definedName>
    <definedName name="q_24" localSheetId="50">#REF!</definedName>
    <definedName name="q_24" localSheetId="51">#REF!</definedName>
    <definedName name="q_24" localSheetId="52">#REF!</definedName>
    <definedName name="q_24" localSheetId="53">#REF!</definedName>
    <definedName name="q_24" localSheetId="54">#REF!</definedName>
    <definedName name="q_24" localSheetId="55">#REF!</definedName>
    <definedName name="q_24" localSheetId="56">#REF!</definedName>
    <definedName name="q_24" localSheetId="57">#REF!</definedName>
    <definedName name="q_24" localSheetId="58">#REF!</definedName>
    <definedName name="q_24" localSheetId="60">#REF!</definedName>
    <definedName name="q_24" localSheetId="61">#REF!</definedName>
    <definedName name="q_24" localSheetId="59">#REF!</definedName>
    <definedName name="q_24" localSheetId="63">#REF!</definedName>
    <definedName name="q_24" localSheetId="64">#REF!</definedName>
    <definedName name="q_24" localSheetId="62">#REF!</definedName>
    <definedName name="q_24" localSheetId="1">#REF!</definedName>
    <definedName name="q_24" localSheetId="72">#REF!</definedName>
    <definedName name="q_24" localSheetId="69">#REF!</definedName>
    <definedName name="q_24" localSheetId="70">#REF!</definedName>
    <definedName name="q_24" localSheetId="71">#REF!</definedName>
    <definedName name="q_24" localSheetId="3">#REF!</definedName>
    <definedName name="q_24" localSheetId="0">#REF!</definedName>
    <definedName name="q_24">#REF!</definedName>
    <definedName name="q_24a1" localSheetId="7">'[3]Request for Information'!#REF!</definedName>
    <definedName name="q_24a1" localSheetId="19">#REF!</definedName>
    <definedName name="q_24a1" localSheetId="20">#REF!</definedName>
    <definedName name="q_24a1" localSheetId="21">#REF!</definedName>
    <definedName name="q_24a1" localSheetId="22">#REF!</definedName>
    <definedName name="q_24a1" localSheetId="23">#REF!</definedName>
    <definedName name="q_24a1" localSheetId="24">#REF!</definedName>
    <definedName name="q_24a1" localSheetId="25">#REF!</definedName>
    <definedName name="q_24a1" localSheetId="26">#REF!</definedName>
    <definedName name="q_24a1" localSheetId="27">#REF!</definedName>
    <definedName name="q_24a1" localSheetId="28">#REF!</definedName>
    <definedName name="q_24a1" localSheetId="29">#REF!</definedName>
    <definedName name="q_24a1" localSheetId="30">#REF!</definedName>
    <definedName name="q_24a1" localSheetId="31">#REF!</definedName>
    <definedName name="q_24a1" localSheetId="32">#REF!</definedName>
    <definedName name="q_24a1" localSheetId="33">#REF!</definedName>
    <definedName name="q_24a1" localSheetId="35">#REF!</definedName>
    <definedName name="q_24a1" localSheetId="36">#REF!</definedName>
    <definedName name="q_24a1" localSheetId="37">#REF!</definedName>
    <definedName name="q_24a1" localSheetId="65">#REF!</definedName>
    <definedName name="q_24a1" localSheetId="66">#REF!</definedName>
    <definedName name="q_24a1" localSheetId="67">#REF!</definedName>
    <definedName name="q_24a1" localSheetId="38">#REF!</definedName>
    <definedName name="q_24a1" localSheetId="39">#REF!</definedName>
    <definedName name="q_24a1" localSheetId="40">#REF!</definedName>
    <definedName name="q_24a1" localSheetId="41">#REF!</definedName>
    <definedName name="q_24a1" localSheetId="42">#REF!</definedName>
    <definedName name="q_24a1" localSheetId="43">#REF!</definedName>
    <definedName name="q_24a1" localSheetId="44">#REF!</definedName>
    <definedName name="q_24a1" localSheetId="45">#REF!</definedName>
    <definedName name="q_24a1" localSheetId="46">#REF!</definedName>
    <definedName name="q_24a1" localSheetId="48">#REF!</definedName>
    <definedName name="q_24a1" localSheetId="49">#REF!</definedName>
    <definedName name="q_24a1" localSheetId="47">#REF!</definedName>
    <definedName name="q_24a1" localSheetId="50">#REF!</definedName>
    <definedName name="q_24a1" localSheetId="51">#REF!</definedName>
    <definedName name="q_24a1" localSheetId="52">#REF!</definedName>
    <definedName name="q_24a1" localSheetId="53">#REF!</definedName>
    <definedName name="q_24a1" localSheetId="54">#REF!</definedName>
    <definedName name="q_24a1" localSheetId="55">#REF!</definedName>
    <definedName name="q_24a1" localSheetId="56">#REF!</definedName>
    <definedName name="q_24a1" localSheetId="57">#REF!</definedName>
    <definedName name="q_24a1" localSheetId="58">#REF!</definedName>
    <definedName name="q_24a1" localSheetId="60">#REF!</definedName>
    <definedName name="q_24a1" localSheetId="61">#REF!</definedName>
    <definedName name="q_24a1" localSheetId="59">#REF!</definedName>
    <definedName name="q_24a1" localSheetId="63">#REF!</definedName>
    <definedName name="q_24a1" localSheetId="64">#REF!</definedName>
    <definedName name="q_24a1" localSheetId="62">#REF!</definedName>
    <definedName name="q_24a1" localSheetId="1">#REF!</definedName>
    <definedName name="q_24a1" localSheetId="72">#REF!</definedName>
    <definedName name="q_24a1" localSheetId="69">#REF!</definedName>
    <definedName name="q_24a1" localSheetId="70">#REF!</definedName>
    <definedName name="q_24a1" localSheetId="71">#REF!</definedName>
    <definedName name="q_24a1" localSheetId="3">#REF!</definedName>
    <definedName name="q_24a1" localSheetId="0">#REF!</definedName>
    <definedName name="q_24a1">#REF!</definedName>
    <definedName name="q_25" localSheetId="7">'[3]Request for Information'!#REF!</definedName>
    <definedName name="q_25" localSheetId="19">#REF!</definedName>
    <definedName name="q_25" localSheetId="20">#REF!</definedName>
    <definedName name="q_25" localSheetId="21">#REF!</definedName>
    <definedName name="q_25" localSheetId="22">#REF!</definedName>
    <definedName name="q_25" localSheetId="23">#REF!</definedName>
    <definedName name="q_25" localSheetId="24">#REF!</definedName>
    <definedName name="q_25" localSheetId="25">#REF!</definedName>
    <definedName name="q_25" localSheetId="26">#REF!</definedName>
    <definedName name="q_25" localSheetId="27">#REF!</definedName>
    <definedName name="q_25" localSheetId="28">#REF!</definedName>
    <definedName name="q_25" localSheetId="29">#REF!</definedName>
    <definedName name="q_25" localSheetId="30">#REF!</definedName>
    <definedName name="q_25" localSheetId="31">#REF!</definedName>
    <definedName name="q_25" localSheetId="32">#REF!</definedName>
    <definedName name="q_25" localSheetId="33">#REF!</definedName>
    <definedName name="q_25" localSheetId="35">#REF!</definedName>
    <definedName name="q_25" localSheetId="36">#REF!</definedName>
    <definedName name="q_25" localSheetId="37">#REF!</definedName>
    <definedName name="q_25" localSheetId="65">#REF!</definedName>
    <definedName name="q_25" localSheetId="66">#REF!</definedName>
    <definedName name="q_25" localSheetId="67">#REF!</definedName>
    <definedName name="q_25" localSheetId="38">#REF!</definedName>
    <definedName name="q_25" localSheetId="39">#REF!</definedName>
    <definedName name="q_25" localSheetId="40">#REF!</definedName>
    <definedName name="q_25" localSheetId="41">#REF!</definedName>
    <definedName name="q_25" localSheetId="42">#REF!</definedName>
    <definedName name="q_25" localSheetId="43">#REF!</definedName>
    <definedName name="q_25" localSheetId="44">#REF!</definedName>
    <definedName name="q_25" localSheetId="45">#REF!</definedName>
    <definedName name="q_25" localSheetId="46">#REF!</definedName>
    <definedName name="q_25" localSheetId="48">#REF!</definedName>
    <definedName name="q_25" localSheetId="49">#REF!</definedName>
    <definedName name="q_25" localSheetId="47">#REF!</definedName>
    <definedName name="q_25" localSheetId="50">#REF!</definedName>
    <definedName name="q_25" localSheetId="51">#REF!</definedName>
    <definedName name="q_25" localSheetId="52">#REF!</definedName>
    <definedName name="q_25" localSheetId="53">#REF!</definedName>
    <definedName name="q_25" localSheetId="54">#REF!</definedName>
    <definedName name="q_25" localSheetId="55">#REF!</definedName>
    <definedName name="q_25" localSheetId="56">#REF!</definedName>
    <definedName name="q_25" localSheetId="57">#REF!</definedName>
    <definedName name="q_25" localSheetId="58">#REF!</definedName>
    <definedName name="q_25" localSheetId="60">#REF!</definedName>
    <definedName name="q_25" localSheetId="61">#REF!</definedName>
    <definedName name="q_25" localSheetId="59">#REF!</definedName>
    <definedName name="q_25" localSheetId="63">#REF!</definedName>
    <definedName name="q_25" localSheetId="64">#REF!</definedName>
    <definedName name="q_25" localSheetId="62">#REF!</definedName>
    <definedName name="q_25" localSheetId="1">#REF!</definedName>
    <definedName name="q_25" localSheetId="72">#REF!</definedName>
    <definedName name="q_25" localSheetId="69">#REF!</definedName>
    <definedName name="q_25" localSheetId="70">#REF!</definedName>
    <definedName name="q_25" localSheetId="71">#REF!</definedName>
    <definedName name="q_25" localSheetId="3">#REF!</definedName>
    <definedName name="q_25" localSheetId="0">#REF!</definedName>
    <definedName name="q_25">#REF!</definedName>
    <definedName name="q_25a1" localSheetId="7">'[3]Request for Information'!#REF!</definedName>
    <definedName name="q_25a1" localSheetId="19">#REF!</definedName>
    <definedName name="q_25a1" localSheetId="20">#REF!</definedName>
    <definedName name="q_25a1" localSheetId="21">#REF!</definedName>
    <definedName name="q_25a1" localSheetId="22">#REF!</definedName>
    <definedName name="q_25a1" localSheetId="23">#REF!</definedName>
    <definedName name="q_25a1" localSheetId="24">#REF!</definedName>
    <definedName name="q_25a1" localSheetId="25">#REF!</definedName>
    <definedName name="q_25a1" localSheetId="26">#REF!</definedName>
    <definedName name="q_25a1" localSheetId="27">#REF!</definedName>
    <definedName name="q_25a1" localSheetId="28">#REF!</definedName>
    <definedName name="q_25a1" localSheetId="29">#REF!</definedName>
    <definedName name="q_25a1" localSheetId="30">#REF!</definedName>
    <definedName name="q_25a1" localSheetId="31">#REF!</definedName>
    <definedName name="q_25a1" localSheetId="32">#REF!</definedName>
    <definedName name="q_25a1" localSheetId="33">#REF!</definedName>
    <definedName name="q_25a1" localSheetId="35">#REF!</definedName>
    <definedName name="q_25a1" localSheetId="36">#REF!</definedName>
    <definedName name="q_25a1" localSheetId="37">#REF!</definedName>
    <definedName name="q_25a1" localSheetId="65">#REF!</definedName>
    <definedName name="q_25a1" localSheetId="66">#REF!</definedName>
    <definedName name="q_25a1" localSheetId="67">#REF!</definedName>
    <definedName name="q_25a1" localSheetId="38">#REF!</definedName>
    <definedName name="q_25a1" localSheetId="39">#REF!</definedName>
    <definedName name="q_25a1" localSheetId="40">#REF!</definedName>
    <definedName name="q_25a1" localSheetId="41">#REF!</definedName>
    <definedName name="q_25a1" localSheetId="42">#REF!</definedName>
    <definedName name="q_25a1" localSheetId="43">#REF!</definedName>
    <definedName name="q_25a1" localSheetId="44">#REF!</definedName>
    <definedName name="q_25a1" localSheetId="45">#REF!</definedName>
    <definedName name="q_25a1" localSheetId="46">#REF!</definedName>
    <definedName name="q_25a1" localSheetId="48">#REF!</definedName>
    <definedName name="q_25a1" localSheetId="49">#REF!</definedName>
    <definedName name="q_25a1" localSheetId="47">#REF!</definedName>
    <definedName name="q_25a1" localSheetId="50">#REF!</definedName>
    <definedName name="q_25a1" localSheetId="51">#REF!</definedName>
    <definedName name="q_25a1" localSheetId="52">#REF!</definedName>
    <definedName name="q_25a1" localSheetId="53">#REF!</definedName>
    <definedName name="q_25a1" localSheetId="54">#REF!</definedName>
    <definedName name="q_25a1" localSheetId="55">#REF!</definedName>
    <definedName name="q_25a1" localSheetId="56">#REF!</definedName>
    <definedName name="q_25a1" localSheetId="57">#REF!</definedName>
    <definedName name="q_25a1" localSheetId="58">#REF!</definedName>
    <definedName name="q_25a1" localSheetId="60">#REF!</definedName>
    <definedName name="q_25a1" localSheetId="61">#REF!</definedName>
    <definedName name="q_25a1" localSheetId="59">#REF!</definedName>
    <definedName name="q_25a1" localSheetId="63">#REF!</definedName>
    <definedName name="q_25a1" localSheetId="64">#REF!</definedName>
    <definedName name="q_25a1" localSheetId="62">#REF!</definedName>
    <definedName name="q_25a1" localSheetId="1">#REF!</definedName>
    <definedName name="q_25a1" localSheetId="72">#REF!</definedName>
    <definedName name="q_25a1" localSheetId="69">#REF!</definedName>
    <definedName name="q_25a1" localSheetId="70">#REF!</definedName>
    <definedName name="q_25a1" localSheetId="71">#REF!</definedName>
    <definedName name="q_25a1" localSheetId="3">#REF!</definedName>
    <definedName name="q_25a1" localSheetId="0">#REF!</definedName>
    <definedName name="q_25a1">#REF!</definedName>
    <definedName name="q_26" localSheetId="7">'[3]Request for Information'!#REF!</definedName>
    <definedName name="q_26" localSheetId="19">#REF!</definedName>
    <definedName name="q_26" localSheetId="20">#REF!</definedName>
    <definedName name="q_26" localSheetId="21">#REF!</definedName>
    <definedName name="q_26" localSheetId="22">#REF!</definedName>
    <definedName name="q_26" localSheetId="23">#REF!</definedName>
    <definedName name="q_26" localSheetId="24">#REF!</definedName>
    <definedName name="q_26" localSheetId="25">#REF!</definedName>
    <definedName name="q_26" localSheetId="26">#REF!</definedName>
    <definedName name="q_26" localSheetId="27">#REF!</definedName>
    <definedName name="q_26" localSheetId="28">#REF!</definedName>
    <definedName name="q_26" localSheetId="29">#REF!</definedName>
    <definedName name="q_26" localSheetId="30">#REF!</definedName>
    <definedName name="q_26" localSheetId="31">#REF!</definedName>
    <definedName name="q_26" localSheetId="32">#REF!</definedName>
    <definedName name="q_26" localSheetId="33">#REF!</definedName>
    <definedName name="q_26" localSheetId="35">#REF!</definedName>
    <definedName name="q_26" localSheetId="36">#REF!</definedName>
    <definedName name="q_26" localSheetId="37">#REF!</definedName>
    <definedName name="q_26" localSheetId="65">#REF!</definedName>
    <definedName name="q_26" localSheetId="66">#REF!</definedName>
    <definedName name="q_26" localSheetId="67">#REF!</definedName>
    <definedName name="q_26" localSheetId="38">#REF!</definedName>
    <definedName name="q_26" localSheetId="39">#REF!</definedName>
    <definedName name="q_26" localSheetId="40">#REF!</definedName>
    <definedName name="q_26" localSheetId="41">#REF!</definedName>
    <definedName name="q_26" localSheetId="42">#REF!</definedName>
    <definedName name="q_26" localSheetId="43">#REF!</definedName>
    <definedName name="q_26" localSheetId="44">#REF!</definedName>
    <definedName name="q_26" localSheetId="45">#REF!</definedName>
    <definedName name="q_26" localSheetId="46">#REF!</definedName>
    <definedName name="q_26" localSheetId="48">#REF!</definedName>
    <definedName name="q_26" localSheetId="49">#REF!</definedName>
    <definedName name="q_26" localSheetId="47">#REF!</definedName>
    <definedName name="q_26" localSheetId="50">#REF!</definedName>
    <definedName name="q_26" localSheetId="51">#REF!</definedName>
    <definedName name="q_26" localSheetId="52">#REF!</definedName>
    <definedName name="q_26" localSheetId="53">#REF!</definedName>
    <definedName name="q_26" localSheetId="54">#REF!</definedName>
    <definedName name="q_26" localSheetId="55">#REF!</definedName>
    <definedName name="q_26" localSheetId="56">#REF!</definedName>
    <definedName name="q_26" localSheetId="57">#REF!</definedName>
    <definedName name="q_26" localSheetId="58">#REF!</definedName>
    <definedName name="q_26" localSheetId="60">#REF!</definedName>
    <definedName name="q_26" localSheetId="61">#REF!</definedName>
    <definedName name="q_26" localSheetId="59">#REF!</definedName>
    <definedName name="q_26" localSheetId="63">#REF!</definedName>
    <definedName name="q_26" localSheetId="64">#REF!</definedName>
    <definedName name="q_26" localSheetId="62">#REF!</definedName>
    <definedName name="q_26" localSheetId="1">#REF!</definedName>
    <definedName name="q_26" localSheetId="72">#REF!</definedName>
    <definedName name="q_26" localSheetId="69">#REF!</definedName>
    <definedName name="q_26" localSheetId="70">#REF!</definedName>
    <definedName name="q_26" localSheetId="71">#REF!</definedName>
    <definedName name="q_26" localSheetId="3">#REF!</definedName>
    <definedName name="q_26" localSheetId="0">#REF!</definedName>
    <definedName name="q_26">#REF!</definedName>
    <definedName name="q_26a1" localSheetId="7">'[3]Request for Information'!#REF!</definedName>
    <definedName name="q_26a1" localSheetId="19">#REF!</definedName>
    <definedName name="q_26a1" localSheetId="20">#REF!</definedName>
    <definedName name="q_26a1" localSheetId="21">#REF!</definedName>
    <definedName name="q_26a1" localSheetId="22">#REF!</definedName>
    <definedName name="q_26a1" localSheetId="23">#REF!</definedName>
    <definedName name="q_26a1" localSheetId="24">#REF!</definedName>
    <definedName name="q_26a1" localSheetId="25">#REF!</definedName>
    <definedName name="q_26a1" localSheetId="26">#REF!</definedName>
    <definedName name="q_26a1" localSheetId="27">#REF!</definedName>
    <definedName name="q_26a1" localSheetId="28">#REF!</definedName>
    <definedName name="q_26a1" localSheetId="29">#REF!</definedName>
    <definedName name="q_26a1" localSheetId="30">#REF!</definedName>
    <definedName name="q_26a1" localSheetId="31">#REF!</definedName>
    <definedName name="q_26a1" localSheetId="32">#REF!</definedName>
    <definedName name="q_26a1" localSheetId="33">#REF!</definedName>
    <definedName name="q_26a1" localSheetId="35">#REF!</definedName>
    <definedName name="q_26a1" localSheetId="36">#REF!</definedName>
    <definedName name="q_26a1" localSheetId="37">#REF!</definedName>
    <definedName name="q_26a1" localSheetId="65">#REF!</definedName>
    <definedName name="q_26a1" localSheetId="66">#REF!</definedName>
    <definedName name="q_26a1" localSheetId="67">#REF!</definedName>
    <definedName name="q_26a1" localSheetId="38">#REF!</definedName>
    <definedName name="q_26a1" localSheetId="39">#REF!</definedName>
    <definedName name="q_26a1" localSheetId="40">#REF!</definedName>
    <definedName name="q_26a1" localSheetId="41">#REF!</definedName>
    <definedName name="q_26a1" localSheetId="42">#REF!</definedName>
    <definedName name="q_26a1" localSheetId="43">#REF!</definedName>
    <definedName name="q_26a1" localSheetId="44">#REF!</definedName>
    <definedName name="q_26a1" localSheetId="45">#REF!</definedName>
    <definedName name="q_26a1" localSheetId="46">#REF!</definedName>
    <definedName name="q_26a1" localSheetId="48">#REF!</definedName>
    <definedName name="q_26a1" localSheetId="49">#REF!</definedName>
    <definedName name="q_26a1" localSheetId="47">#REF!</definedName>
    <definedName name="q_26a1" localSheetId="50">#REF!</definedName>
    <definedName name="q_26a1" localSheetId="51">#REF!</definedName>
    <definedName name="q_26a1" localSheetId="52">#REF!</definedName>
    <definedName name="q_26a1" localSheetId="53">#REF!</definedName>
    <definedName name="q_26a1" localSheetId="54">#REF!</definedName>
    <definedName name="q_26a1" localSheetId="55">#REF!</definedName>
    <definedName name="q_26a1" localSheetId="56">#REF!</definedName>
    <definedName name="q_26a1" localSheetId="57">#REF!</definedName>
    <definedName name="q_26a1" localSheetId="58">#REF!</definedName>
    <definedName name="q_26a1" localSheetId="60">#REF!</definedName>
    <definedName name="q_26a1" localSheetId="61">#REF!</definedName>
    <definedName name="q_26a1" localSheetId="59">#REF!</definedName>
    <definedName name="q_26a1" localSheetId="63">#REF!</definedName>
    <definedName name="q_26a1" localSheetId="64">#REF!</definedName>
    <definedName name="q_26a1" localSheetId="62">#REF!</definedName>
    <definedName name="q_26a1" localSheetId="1">#REF!</definedName>
    <definedName name="q_26a1" localSheetId="72">#REF!</definedName>
    <definedName name="q_26a1" localSheetId="69">#REF!</definedName>
    <definedName name="q_26a1" localSheetId="70">#REF!</definedName>
    <definedName name="q_26a1" localSheetId="71">#REF!</definedName>
    <definedName name="q_26a1" localSheetId="3">#REF!</definedName>
    <definedName name="q_26a1" localSheetId="0">#REF!</definedName>
    <definedName name="q_26a1">#REF!</definedName>
    <definedName name="q_27" localSheetId="7">'[3]Request for Information'!#REF!</definedName>
    <definedName name="q_27" localSheetId="19">#REF!</definedName>
    <definedName name="q_27" localSheetId="20">#REF!</definedName>
    <definedName name="q_27" localSheetId="21">#REF!</definedName>
    <definedName name="q_27" localSheetId="22">#REF!</definedName>
    <definedName name="q_27" localSheetId="23">#REF!</definedName>
    <definedName name="q_27" localSheetId="24">#REF!</definedName>
    <definedName name="q_27" localSheetId="25">#REF!</definedName>
    <definedName name="q_27" localSheetId="26">#REF!</definedName>
    <definedName name="q_27" localSheetId="27">#REF!</definedName>
    <definedName name="q_27" localSheetId="28">#REF!</definedName>
    <definedName name="q_27" localSheetId="29">#REF!</definedName>
    <definedName name="q_27" localSheetId="30">#REF!</definedName>
    <definedName name="q_27" localSheetId="31">#REF!</definedName>
    <definedName name="q_27" localSheetId="32">#REF!</definedName>
    <definedName name="q_27" localSheetId="33">#REF!</definedName>
    <definedName name="q_27" localSheetId="35">#REF!</definedName>
    <definedName name="q_27" localSheetId="36">#REF!</definedName>
    <definedName name="q_27" localSheetId="37">#REF!</definedName>
    <definedName name="q_27" localSheetId="65">#REF!</definedName>
    <definedName name="q_27" localSheetId="66">#REF!</definedName>
    <definedName name="q_27" localSheetId="67">#REF!</definedName>
    <definedName name="q_27" localSheetId="38">#REF!</definedName>
    <definedName name="q_27" localSheetId="39">#REF!</definedName>
    <definedName name="q_27" localSheetId="40">#REF!</definedName>
    <definedName name="q_27" localSheetId="41">#REF!</definedName>
    <definedName name="q_27" localSheetId="42">#REF!</definedName>
    <definedName name="q_27" localSheetId="43">#REF!</definedName>
    <definedName name="q_27" localSheetId="44">#REF!</definedName>
    <definedName name="q_27" localSheetId="45">#REF!</definedName>
    <definedName name="q_27" localSheetId="46">#REF!</definedName>
    <definedName name="q_27" localSheetId="48">#REF!</definedName>
    <definedName name="q_27" localSheetId="49">#REF!</definedName>
    <definedName name="q_27" localSheetId="47">#REF!</definedName>
    <definedName name="q_27" localSheetId="50">#REF!</definedName>
    <definedName name="q_27" localSheetId="51">#REF!</definedName>
    <definedName name="q_27" localSheetId="52">#REF!</definedName>
    <definedName name="q_27" localSheetId="53">#REF!</definedName>
    <definedName name="q_27" localSheetId="54">#REF!</definedName>
    <definedName name="q_27" localSheetId="55">#REF!</definedName>
    <definedName name="q_27" localSheetId="56">#REF!</definedName>
    <definedName name="q_27" localSheetId="57">#REF!</definedName>
    <definedName name="q_27" localSheetId="58">#REF!</definedName>
    <definedName name="q_27" localSheetId="60">#REF!</definedName>
    <definedName name="q_27" localSheetId="61">#REF!</definedName>
    <definedName name="q_27" localSheetId="59">#REF!</definedName>
    <definedName name="q_27" localSheetId="63">#REF!</definedName>
    <definedName name="q_27" localSheetId="64">#REF!</definedName>
    <definedName name="q_27" localSheetId="62">#REF!</definedName>
    <definedName name="q_27" localSheetId="1">#REF!</definedName>
    <definedName name="q_27" localSheetId="72">#REF!</definedName>
    <definedName name="q_27" localSheetId="69">#REF!</definedName>
    <definedName name="q_27" localSheetId="70">#REF!</definedName>
    <definedName name="q_27" localSheetId="71">#REF!</definedName>
    <definedName name="q_27" localSheetId="3">#REF!</definedName>
    <definedName name="q_27" localSheetId="0">#REF!</definedName>
    <definedName name="q_27">#REF!</definedName>
    <definedName name="q_27a1" localSheetId="7">'[3]Request for Information'!#REF!</definedName>
    <definedName name="q_27a1" localSheetId="19">#REF!</definedName>
    <definedName name="q_27a1" localSheetId="20">#REF!</definedName>
    <definedName name="q_27a1" localSheetId="21">#REF!</definedName>
    <definedName name="q_27a1" localSheetId="22">#REF!</definedName>
    <definedName name="q_27a1" localSheetId="23">#REF!</definedName>
    <definedName name="q_27a1" localSheetId="24">#REF!</definedName>
    <definedName name="q_27a1" localSheetId="25">#REF!</definedName>
    <definedName name="q_27a1" localSheetId="26">#REF!</definedName>
    <definedName name="q_27a1" localSheetId="27">#REF!</definedName>
    <definedName name="q_27a1" localSheetId="28">#REF!</definedName>
    <definedName name="q_27a1" localSheetId="29">#REF!</definedName>
    <definedName name="q_27a1" localSheetId="30">#REF!</definedName>
    <definedName name="q_27a1" localSheetId="31">#REF!</definedName>
    <definedName name="q_27a1" localSheetId="32">#REF!</definedName>
    <definedName name="q_27a1" localSheetId="33">#REF!</definedName>
    <definedName name="q_27a1" localSheetId="35">#REF!</definedName>
    <definedName name="q_27a1" localSheetId="36">#REF!</definedName>
    <definedName name="q_27a1" localSheetId="37">#REF!</definedName>
    <definedName name="q_27a1" localSheetId="65">#REF!</definedName>
    <definedName name="q_27a1" localSheetId="66">#REF!</definedName>
    <definedName name="q_27a1" localSheetId="67">#REF!</definedName>
    <definedName name="q_27a1" localSheetId="38">#REF!</definedName>
    <definedName name="q_27a1" localSheetId="39">#REF!</definedName>
    <definedName name="q_27a1" localSheetId="40">#REF!</definedName>
    <definedName name="q_27a1" localSheetId="41">#REF!</definedName>
    <definedName name="q_27a1" localSheetId="42">#REF!</definedName>
    <definedName name="q_27a1" localSheetId="43">#REF!</definedName>
    <definedName name="q_27a1" localSheetId="44">#REF!</definedName>
    <definedName name="q_27a1" localSheetId="45">#REF!</definedName>
    <definedName name="q_27a1" localSheetId="46">#REF!</definedName>
    <definedName name="q_27a1" localSheetId="48">#REF!</definedName>
    <definedName name="q_27a1" localSheetId="49">#REF!</definedName>
    <definedName name="q_27a1" localSheetId="47">#REF!</definedName>
    <definedName name="q_27a1" localSheetId="50">#REF!</definedName>
    <definedName name="q_27a1" localSheetId="51">#REF!</definedName>
    <definedName name="q_27a1" localSheetId="52">#REF!</definedName>
    <definedName name="q_27a1" localSheetId="53">#REF!</definedName>
    <definedName name="q_27a1" localSheetId="54">#REF!</definedName>
    <definedName name="q_27a1" localSheetId="55">#REF!</definedName>
    <definedName name="q_27a1" localSheetId="56">#REF!</definedName>
    <definedName name="q_27a1" localSheetId="57">#REF!</definedName>
    <definedName name="q_27a1" localSheetId="58">#REF!</definedName>
    <definedName name="q_27a1" localSheetId="60">#REF!</definedName>
    <definedName name="q_27a1" localSheetId="61">#REF!</definedName>
    <definedName name="q_27a1" localSheetId="59">#REF!</definedName>
    <definedName name="q_27a1" localSheetId="63">#REF!</definedName>
    <definedName name="q_27a1" localSheetId="64">#REF!</definedName>
    <definedName name="q_27a1" localSheetId="62">#REF!</definedName>
    <definedName name="q_27a1" localSheetId="1">#REF!</definedName>
    <definedName name="q_27a1" localSheetId="72">#REF!</definedName>
    <definedName name="q_27a1" localSheetId="69">#REF!</definedName>
    <definedName name="q_27a1" localSheetId="70">#REF!</definedName>
    <definedName name="q_27a1" localSheetId="71">#REF!</definedName>
    <definedName name="q_27a1" localSheetId="3">#REF!</definedName>
    <definedName name="q_27a1" localSheetId="0">#REF!</definedName>
    <definedName name="q_27a1">#REF!</definedName>
    <definedName name="q_28" localSheetId="7">'[3]Request for Information'!#REF!</definedName>
    <definedName name="q_28" localSheetId="19">#REF!</definedName>
    <definedName name="q_28" localSheetId="20">#REF!</definedName>
    <definedName name="q_28" localSheetId="21">#REF!</definedName>
    <definedName name="q_28" localSheetId="22">#REF!</definedName>
    <definedName name="q_28" localSheetId="23">#REF!</definedName>
    <definedName name="q_28" localSheetId="24">#REF!</definedName>
    <definedName name="q_28" localSheetId="25">#REF!</definedName>
    <definedName name="q_28" localSheetId="26">#REF!</definedName>
    <definedName name="q_28" localSheetId="27">#REF!</definedName>
    <definedName name="q_28" localSheetId="28">#REF!</definedName>
    <definedName name="q_28" localSheetId="29">#REF!</definedName>
    <definedName name="q_28" localSheetId="30">#REF!</definedName>
    <definedName name="q_28" localSheetId="31">#REF!</definedName>
    <definedName name="q_28" localSheetId="32">#REF!</definedName>
    <definedName name="q_28" localSheetId="33">#REF!</definedName>
    <definedName name="q_28" localSheetId="35">#REF!</definedName>
    <definedName name="q_28" localSheetId="36">#REF!</definedName>
    <definedName name="q_28" localSheetId="37">#REF!</definedName>
    <definedName name="q_28" localSheetId="65">#REF!</definedName>
    <definedName name="q_28" localSheetId="66">#REF!</definedName>
    <definedName name="q_28" localSheetId="67">#REF!</definedName>
    <definedName name="q_28" localSheetId="38">#REF!</definedName>
    <definedName name="q_28" localSheetId="39">#REF!</definedName>
    <definedName name="q_28" localSheetId="40">#REF!</definedName>
    <definedName name="q_28" localSheetId="41">#REF!</definedName>
    <definedName name="q_28" localSheetId="42">#REF!</definedName>
    <definedName name="q_28" localSheetId="43">#REF!</definedName>
    <definedName name="q_28" localSheetId="44">#REF!</definedName>
    <definedName name="q_28" localSheetId="45">#REF!</definedName>
    <definedName name="q_28" localSheetId="46">#REF!</definedName>
    <definedName name="q_28" localSheetId="48">#REF!</definedName>
    <definedName name="q_28" localSheetId="49">#REF!</definedName>
    <definedName name="q_28" localSheetId="47">#REF!</definedName>
    <definedName name="q_28" localSheetId="50">#REF!</definedName>
    <definedName name="q_28" localSheetId="51">#REF!</definedName>
    <definedName name="q_28" localSheetId="52">#REF!</definedName>
    <definedName name="q_28" localSheetId="53">#REF!</definedName>
    <definedName name="q_28" localSheetId="54">#REF!</definedName>
    <definedName name="q_28" localSheetId="55">#REF!</definedName>
    <definedName name="q_28" localSheetId="56">#REF!</definedName>
    <definedName name="q_28" localSheetId="57">#REF!</definedName>
    <definedName name="q_28" localSheetId="58">#REF!</definedName>
    <definedName name="q_28" localSheetId="60">#REF!</definedName>
    <definedName name="q_28" localSheetId="61">#REF!</definedName>
    <definedName name="q_28" localSheetId="59">#REF!</definedName>
    <definedName name="q_28" localSheetId="63">#REF!</definedName>
    <definedName name="q_28" localSheetId="64">#REF!</definedName>
    <definedName name="q_28" localSheetId="62">#REF!</definedName>
    <definedName name="q_28" localSheetId="1">#REF!</definedName>
    <definedName name="q_28" localSheetId="72">#REF!</definedName>
    <definedName name="q_28" localSheetId="69">#REF!</definedName>
    <definedName name="q_28" localSheetId="70">#REF!</definedName>
    <definedName name="q_28" localSheetId="71">#REF!</definedName>
    <definedName name="q_28" localSheetId="3">#REF!</definedName>
    <definedName name="q_28" localSheetId="0">#REF!</definedName>
    <definedName name="q_28">#REF!</definedName>
    <definedName name="q_28a1" localSheetId="7">'[3]Request for Information'!#REF!</definedName>
    <definedName name="q_28a1" localSheetId="19">#REF!</definedName>
    <definedName name="q_28a1" localSheetId="20">#REF!</definedName>
    <definedName name="q_28a1" localSheetId="21">#REF!</definedName>
    <definedName name="q_28a1" localSheetId="22">#REF!</definedName>
    <definedName name="q_28a1" localSheetId="23">#REF!</definedName>
    <definedName name="q_28a1" localSheetId="24">#REF!</definedName>
    <definedName name="q_28a1" localSheetId="25">#REF!</definedName>
    <definedName name="q_28a1" localSheetId="26">#REF!</definedName>
    <definedName name="q_28a1" localSheetId="27">#REF!</definedName>
    <definedName name="q_28a1" localSheetId="28">#REF!</definedName>
    <definedName name="q_28a1" localSheetId="29">#REF!</definedName>
    <definedName name="q_28a1" localSheetId="30">#REF!</definedName>
    <definedName name="q_28a1" localSheetId="31">#REF!</definedName>
    <definedName name="q_28a1" localSheetId="32">#REF!</definedName>
    <definedName name="q_28a1" localSheetId="33">#REF!</definedName>
    <definedName name="q_28a1" localSheetId="35">#REF!</definedName>
    <definedName name="q_28a1" localSheetId="36">#REF!</definedName>
    <definedName name="q_28a1" localSheetId="37">#REF!</definedName>
    <definedName name="q_28a1" localSheetId="65">#REF!</definedName>
    <definedName name="q_28a1" localSheetId="66">#REF!</definedName>
    <definedName name="q_28a1" localSheetId="67">#REF!</definedName>
    <definedName name="q_28a1" localSheetId="38">#REF!</definedName>
    <definedName name="q_28a1" localSheetId="39">#REF!</definedName>
    <definedName name="q_28a1" localSheetId="40">#REF!</definedName>
    <definedName name="q_28a1" localSheetId="41">#REF!</definedName>
    <definedName name="q_28a1" localSheetId="42">#REF!</definedName>
    <definedName name="q_28a1" localSheetId="43">#REF!</definedName>
    <definedName name="q_28a1" localSheetId="44">#REF!</definedName>
    <definedName name="q_28a1" localSheetId="45">#REF!</definedName>
    <definedName name="q_28a1" localSheetId="46">#REF!</definedName>
    <definedName name="q_28a1" localSheetId="48">#REF!</definedName>
    <definedName name="q_28a1" localSheetId="49">#REF!</definedName>
    <definedName name="q_28a1" localSheetId="47">#REF!</definedName>
    <definedName name="q_28a1" localSheetId="50">#REF!</definedName>
    <definedName name="q_28a1" localSheetId="51">#REF!</definedName>
    <definedName name="q_28a1" localSheetId="52">#REF!</definedName>
    <definedName name="q_28a1" localSheetId="53">#REF!</definedName>
    <definedName name="q_28a1" localSheetId="54">#REF!</definedName>
    <definedName name="q_28a1" localSheetId="55">#REF!</definedName>
    <definedName name="q_28a1" localSheetId="56">#REF!</definedName>
    <definedName name="q_28a1" localSheetId="57">#REF!</definedName>
    <definedName name="q_28a1" localSheetId="58">#REF!</definedName>
    <definedName name="q_28a1" localSheetId="60">#REF!</definedName>
    <definedName name="q_28a1" localSheetId="61">#REF!</definedName>
    <definedName name="q_28a1" localSheetId="59">#REF!</definedName>
    <definedName name="q_28a1" localSheetId="63">#REF!</definedName>
    <definedName name="q_28a1" localSheetId="64">#REF!</definedName>
    <definedName name="q_28a1" localSheetId="62">#REF!</definedName>
    <definedName name="q_28a1" localSheetId="1">#REF!</definedName>
    <definedName name="q_28a1" localSheetId="72">#REF!</definedName>
    <definedName name="q_28a1" localSheetId="69">#REF!</definedName>
    <definedName name="q_28a1" localSheetId="70">#REF!</definedName>
    <definedName name="q_28a1" localSheetId="71">#REF!</definedName>
    <definedName name="q_28a1" localSheetId="3">#REF!</definedName>
    <definedName name="q_28a1" localSheetId="0">#REF!</definedName>
    <definedName name="q_28a1">#REF!</definedName>
    <definedName name="q_29" localSheetId="7">'[3]Request for Information'!#REF!</definedName>
    <definedName name="q_29" localSheetId="19">#REF!</definedName>
    <definedName name="q_29" localSheetId="20">#REF!</definedName>
    <definedName name="q_29" localSheetId="21">#REF!</definedName>
    <definedName name="q_29" localSheetId="22">#REF!</definedName>
    <definedName name="q_29" localSheetId="23">#REF!</definedName>
    <definedName name="q_29" localSheetId="24">#REF!</definedName>
    <definedName name="q_29" localSheetId="25">#REF!</definedName>
    <definedName name="q_29" localSheetId="26">#REF!</definedName>
    <definedName name="q_29" localSheetId="27">#REF!</definedName>
    <definedName name="q_29" localSheetId="28">#REF!</definedName>
    <definedName name="q_29" localSheetId="29">#REF!</definedName>
    <definedName name="q_29" localSheetId="30">#REF!</definedName>
    <definedName name="q_29" localSheetId="31">#REF!</definedName>
    <definedName name="q_29" localSheetId="32">#REF!</definedName>
    <definedName name="q_29" localSheetId="33">#REF!</definedName>
    <definedName name="q_29" localSheetId="35">#REF!</definedName>
    <definedName name="q_29" localSheetId="36">#REF!</definedName>
    <definedName name="q_29" localSheetId="37">#REF!</definedName>
    <definedName name="q_29" localSheetId="65">#REF!</definedName>
    <definedName name="q_29" localSheetId="66">#REF!</definedName>
    <definedName name="q_29" localSheetId="67">#REF!</definedName>
    <definedName name="q_29" localSheetId="38">#REF!</definedName>
    <definedName name="q_29" localSheetId="39">#REF!</definedName>
    <definedName name="q_29" localSheetId="40">#REF!</definedName>
    <definedName name="q_29" localSheetId="41">#REF!</definedName>
    <definedName name="q_29" localSheetId="42">#REF!</definedName>
    <definedName name="q_29" localSheetId="43">#REF!</definedName>
    <definedName name="q_29" localSheetId="44">#REF!</definedName>
    <definedName name="q_29" localSheetId="45">#REF!</definedName>
    <definedName name="q_29" localSheetId="46">#REF!</definedName>
    <definedName name="q_29" localSheetId="48">#REF!</definedName>
    <definedName name="q_29" localSheetId="49">#REF!</definedName>
    <definedName name="q_29" localSheetId="47">#REF!</definedName>
    <definedName name="q_29" localSheetId="50">#REF!</definedName>
    <definedName name="q_29" localSheetId="51">#REF!</definedName>
    <definedName name="q_29" localSheetId="52">#REF!</definedName>
    <definedName name="q_29" localSheetId="53">#REF!</definedName>
    <definedName name="q_29" localSheetId="54">#REF!</definedName>
    <definedName name="q_29" localSheetId="55">#REF!</definedName>
    <definedName name="q_29" localSheetId="56">#REF!</definedName>
    <definedName name="q_29" localSheetId="57">#REF!</definedName>
    <definedName name="q_29" localSheetId="58">#REF!</definedName>
    <definedName name="q_29" localSheetId="60">#REF!</definedName>
    <definedName name="q_29" localSheetId="61">#REF!</definedName>
    <definedName name="q_29" localSheetId="59">#REF!</definedName>
    <definedName name="q_29" localSheetId="63">#REF!</definedName>
    <definedName name="q_29" localSheetId="64">#REF!</definedName>
    <definedName name="q_29" localSheetId="62">#REF!</definedName>
    <definedName name="q_29" localSheetId="1">#REF!</definedName>
    <definedName name="q_29" localSheetId="72">#REF!</definedName>
    <definedName name="q_29" localSheetId="69">#REF!</definedName>
    <definedName name="q_29" localSheetId="70">#REF!</definedName>
    <definedName name="q_29" localSheetId="71">#REF!</definedName>
    <definedName name="q_29" localSheetId="3">#REF!</definedName>
    <definedName name="q_29" localSheetId="0">#REF!</definedName>
    <definedName name="q_29">#REF!</definedName>
    <definedName name="q_29a1" localSheetId="7">'[3]Request for Information'!#REF!</definedName>
    <definedName name="q_29a1" localSheetId="19">#REF!</definedName>
    <definedName name="q_29a1" localSheetId="20">#REF!</definedName>
    <definedName name="q_29a1" localSheetId="21">#REF!</definedName>
    <definedName name="q_29a1" localSheetId="22">#REF!</definedName>
    <definedName name="q_29a1" localSheetId="23">#REF!</definedName>
    <definedName name="q_29a1" localSheetId="24">#REF!</definedName>
    <definedName name="q_29a1" localSheetId="25">#REF!</definedName>
    <definedName name="q_29a1" localSheetId="26">#REF!</definedName>
    <definedName name="q_29a1" localSheetId="27">#REF!</definedName>
    <definedName name="q_29a1" localSheetId="28">#REF!</definedName>
    <definedName name="q_29a1" localSheetId="29">#REF!</definedName>
    <definedName name="q_29a1" localSheetId="30">#REF!</definedName>
    <definedName name="q_29a1" localSheetId="31">#REF!</definedName>
    <definedName name="q_29a1" localSheetId="32">#REF!</definedName>
    <definedName name="q_29a1" localSheetId="33">#REF!</definedName>
    <definedName name="q_29a1" localSheetId="35">#REF!</definedName>
    <definedName name="q_29a1" localSheetId="36">#REF!</definedName>
    <definedName name="q_29a1" localSheetId="37">#REF!</definedName>
    <definedName name="q_29a1" localSheetId="65">#REF!</definedName>
    <definedName name="q_29a1" localSheetId="66">#REF!</definedName>
    <definedName name="q_29a1" localSheetId="67">#REF!</definedName>
    <definedName name="q_29a1" localSheetId="38">#REF!</definedName>
    <definedName name="q_29a1" localSheetId="39">#REF!</definedName>
    <definedName name="q_29a1" localSheetId="40">#REF!</definedName>
    <definedName name="q_29a1" localSheetId="41">#REF!</definedName>
    <definedName name="q_29a1" localSheetId="42">#REF!</definedName>
    <definedName name="q_29a1" localSheetId="43">#REF!</definedName>
    <definedName name="q_29a1" localSheetId="44">#REF!</definedName>
    <definedName name="q_29a1" localSheetId="45">#REF!</definedName>
    <definedName name="q_29a1" localSheetId="46">#REF!</definedName>
    <definedName name="q_29a1" localSheetId="48">#REF!</definedName>
    <definedName name="q_29a1" localSheetId="49">#REF!</definedName>
    <definedName name="q_29a1" localSheetId="47">#REF!</definedName>
    <definedName name="q_29a1" localSheetId="50">#REF!</definedName>
    <definedName name="q_29a1" localSheetId="51">#REF!</definedName>
    <definedName name="q_29a1" localSheetId="52">#REF!</definedName>
    <definedName name="q_29a1" localSheetId="53">#REF!</definedName>
    <definedName name="q_29a1" localSheetId="54">#REF!</definedName>
    <definedName name="q_29a1" localSheetId="55">#REF!</definedName>
    <definedName name="q_29a1" localSheetId="56">#REF!</definedName>
    <definedName name="q_29a1" localSheetId="57">#REF!</definedName>
    <definedName name="q_29a1" localSheetId="58">#REF!</definedName>
    <definedName name="q_29a1" localSheetId="60">#REF!</definedName>
    <definedName name="q_29a1" localSheetId="61">#REF!</definedName>
    <definedName name="q_29a1" localSheetId="59">#REF!</definedName>
    <definedName name="q_29a1" localSheetId="63">#REF!</definedName>
    <definedName name="q_29a1" localSheetId="64">#REF!</definedName>
    <definedName name="q_29a1" localSheetId="62">#REF!</definedName>
    <definedName name="q_29a1" localSheetId="1">#REF!</definedName>
    <definedName name="q_29a1" localSheetId="72">#REF!</definedName>
    <definedName name="q_29a1" localSheetId="69">#REF!</definedName>
    <definedName name="q_29a1" localSheetId="70">#REF!</definedName>
    <definedName name="q_29a1" localSheetId="71">#REF!</definedName>
    <definedName name="q_29a1" localSheetId="3">#REF!</definedName>
    <definedName name="q_29a1" localSheetId="0">#REF!</definedName>
    <definedName name="q_29a1">#REF!</definedName>
    <definedName name="q_30" localSheetId="7">'[3]Request for Information'!#REF!</definedName>
    <definedName name="q_30" localSheetId="19">#REF!</definedName>
    <definedName name="q_30" localSheetId="20">#REF!</definedName>
    <definedName name="q_30" localSheetId="21">#REF!</definedName>
    <definedName name="q_30" localSheetId="22">#REF!</definedName>
    <definedName name="q_30" localSheetId="23">#REF!</definedName>
    <definedName name="q_30" localSheetId="24">#REF!</definedName>
    <definedName name="q_30" localSheetId="25">#REF!</definedName>
    <definedName name="q_30" localSheetId="26">#REF!</definedName>
    <definedName name="q_30" localSheetId="27">#REF!</definedName>
    <definedName name="q_30" localSheetId="28">#REF!</definedName>
    <definedName name="q_30" localSheetId="29">#REF!</definedName>
    <definedName name="q_30" localSheetId="30">#REF!</definedName>
    <definedName name="q_30" localSheetId="31">#REF!</definedName>
    <definedName name="q_30" localSheetId="32">#REF!</definedName>
    <definedName name="q_30" localSheetId="33">#REF!</definedName>
    <definedName name="q_30" localSheetId="35">#REF!</definedName>
    <definedName name="q_30" localSheetId="36">#REF!</definedName>
    <definedName name="q_30" localSheetId="37">#REF!</definedName>
    <definedName name="q_30" localSheetId="65">#REF!</definedName>
    <definedName name="q_30" localSheetId="66">#REF!</definedName>
    <definedName name="q_30" localSheetId="67">#REF!</definedName>
    <definedName name="q_30" localSheetId="38">#REF!</definedName>
    <definedName name="q_30" localSheetId="39">#REF!</definedName>
    <definedName name="q_30" localSheetId="40">#REF!</definedName>
    <definedName name="q_30" localSheetId="41">#REF!</definedName>
    <definedName name="q_30" localSheetId="42">#REF!</definedName>
    <definedName name="q_30" localSheetId="43">#REF!</definedName>
    <definedName name="q_30" localSheetId="44">#REF!</definedName>
    <definedName name="q_30" localSheetId="45">#REF!</definedName>
    <definedName name="q_30" localSheetId="46">#REF!</definedName>
    <definedName name="q_30" localSheetId="48">#REF!</definedName>
    <definedName name="q_30" localSheetId="49">#REF!</definedName>
    <definedName name="q_30" localSheetId="47">#REF!</definedName>
    <definedName name="q_30" localSheetId="50">#REF!</definedName>
    <definedName name="q_30" localSheetId="51">#REF!</definedName>
    <definedName name="q_30" localSheetId="52">#REF!</definedName>
    <definedName name="q_30" localSheetId="53">#REF!</definedName>
    <definedName name="q_30" localSheetId="54">#REF!</definedName>
    <definedName name="q_30" localSheetId="55">#REF!</definedName>
    <definedName name="q_30" localSheetId="56">#REF!</definedName>
    <definedName name="q_30" localSheetId="57">#REF!</definedName>
    <definedName name="q_30" localSheetId="58">#REF!</definedName>
    <definedName name="q_30" localSheetId="60">#REF!</definedName>
    <definedName name="q_30" localSheetId="61">#REF!</definedName>
    <definedName name="q_30" localSheetId="59">#REF!</definedName>
    <definedName name="q_30" localSheetId="63">#REF!</definedName>
    <definedName name="q_30" localSheetId="64">#REF!</definedName>
    <definedName name="q_30" localSheetId="62">#REF!</definedName>
    <definedName name="q_30" localSheetId="1">#REF!</definedName>
    <definedName name="q_30" localSheetId="72">#REF!</definedName>
    <definedName name="q_30" localSheetId="69">#REF!</definedName>
    <definedName name="q_30" localSheetId="70">#REF!</definedName>
    <definedName name="q_30" localSheetId="71">#REF!</definedName>
    <definedName name="q_30" localSheetId="3">#REF!</definedName>
    <definedName name="q_30" localSheetId="0">#REF!</definedName>
    <definedName name="q_30">#REF!</definedName>
    <definedName name="q_30a1" localSheetId="7">'[3]Request for Information'!#REF!</definedName>
    <definedName name="q_30a1" localSheetId="19">#REF!</definedName>
    <definedName name="q_30a1" localSheetId="20">#REF!</definedName>
    <definedName name="q_30a1" localSheetId="21">#REF!</definedName>
    <definedName name="q_30a1" localSheetId="22">#REF!</definedName>
    <definedName name="q_30a1" localSheetId="23">#REF!</definedName>
    <definedName name="q_30a1" localSheetId="24">#REF!</definedName>
    <definedName name="q_30a1" localSheetId="25">#REF!</definedName>
    <definedName name="q_30a1" localSheetId="26">#REF!</definedName>
    <definedName name="q_30a1" localSheetId="27">#REF!</definedName>
    <definedName name="q_30a1" localSheetId="28">#REF!</definedName>
    <definedName name="q_30a1" localSheetId="29">#REF!</definedName>
    <definedName name="q_30a1" localSheetId="30">#REF!</definedName>
    <definedName name="q_30a1" localSheetId="31">#REF!</definedName>
    <definedName name="q_30a1" localSheetId="32">#REF!</definedName>
    <definedName name="q_30a1" localSheetId="33">#REF!</definedName>
    <definedName name="q_30a1" localSheetId="35">#REF!</definedName>
    <definedName name="q_30a1" localSheetId="36">#REF!</definedName>
    <definedName name="q_30a1" localSheetId="37">#REF!</definedName>
    <definedName name="q_30a1" localSheetId="65">#REF!</definedName>
    <definedName name="q_30a1" localSheetId="66">#REF!</definedName>
    <definedName name="q_30a1" localSheetId="67">#REF!</definedName>
    <definedName name="q_30a1" localSheetId="38">#REF!</definedName>
    <definedName name="q_30a1" localSheetId="39">#REF!</definedName>
    <definedName name="q_30a1" localSheetId="40">#REF!</definedName>
    <definedName name="q_30a1" localSheetId="41">#REF!</definedName>
    <definedName name="q_30a1" localSheetId="42">#REF!</definedName>
    <definedName name="q_30a1" localSheetId="43">#REF!</definedName>
    <definedName name="q_30a1" localSheetId="44">#REF!</definedName>
    <definedName name="q_30a1" localSheetId="45">#REF!</definedName>
    <definedName name="q_30a1" localSheetId="46">#REF!</definedName>
    <definedName name="q_30a1" localSheetId="48">#REF!</definedName>
    <definedName name="q_30a1" localSheetId="49">#REF!</definedName>
    <definedName name="q_30a1" localSheetId="47">#REF!</definedName>
    <definedName name="q_30a1" localSheetId="50">#REF!</definedName>
    <definedName name="q_30a1" localSheetId="51">#REF!</definedName>
    <definedName name="q_30a1" localSheetId="52">#REF!</definedName>
    <definedName name="q_30a1" localSheetId="53">#REF!</definedName>
    <definedName name="q_30a1" localSheetId="54">#REF!</definedName>
    <definedName name="q_30a1" localSheetId="55">#REF!</definedName>
    <definedName name="q_30a1" localSheetId="56">#REF!</definedName>
    <definedName name="q_30a1" localSheetId="57">#REF!</definedName>
    <definedName name="q_30a1" localSheetId="58">#REF!</definedName>
    <definedName name="q_30a1" localSheetId="60">#REF!</definedName>
    <definedName name="q_30a1" localSheetId="61">#REF!</definedName>
    <definedName name="q_30a1" localSheetId="59">#REF!</definedName>
    <definedName name="q_30a1" localSheetId="63">#REF!</definedName>
    <definedName name="q_30a1" localSheetId="64">#REF!</definedName>
    <definedName name="q_30a1" localSheetId="62">#REF!</definedName>
    <definedName name="q_30a1" localSheetId="1">#REF!</definedName>
    <definedName name="q_30a1" localSheetId="72">#REF!</definedName>
    <definedName name="q_30a1" localSheetId="69">#REF!</definedName>
    <definedName name="q_30a1" localSheetId="70">#REF!</definedName>
    <definedName name="q_30a1" localSheetId="71">#REF!</definedName>
    <definedName name="q_30a1" localSheetId="3">#REF!</definedName>
    <definedName name="q_30a1" localSheetId="0">#REF!</definedName>
    <definedName name="q_30a1">#REF!</definedName>
    <definedName name="q_31" localSheetId="7">'[3]Request for Information'!#REF!</definedName>
    <definedName name="q_31" localSheetId="19">#REF!</definedName>
    <definedName name="q_31" localSheetId="20">#REF!</definedName>
    <definedName name="q_31" localSheetId="21">#REF!</definedName>
    <definedName name="q_31" localSheetId="22">#REF!</definedName>
    <definedName name="q_31" localSheetId="23">#REF!</definedName>
    <definedName name="q_31" localSheetId="24">#REF!</definedName>
    <definedName name="q_31" localSheetId="25">#REF!</definedName>
    <definedName name="q_31" localSheetId="26">#REF!</definedName>
    <definedName name="q_31" localSheetId="27">#REF!</definedName>
    <definedName name="q_31" localSheetId="28">#REF!</definedName>
    <definedName name="q_31" localSheetId="29">#REF!</definedName>
    <definedName name="q_31" localSheetId="30">#REF!</definedName>
    <definedName name="q_31" localSheetId="31">#REF!</definedName>
    <definedName name="q_31" localSheetId="32">#REF!</definedName>
    <definedName name="q_31" localSheetId="33">#REF!</definedName>
    <definedName name="q_31" localSheetId="35">#REF!</definedName>
    <definedName name="q_31" localSheetId="36">#REF!</definedName>
    <definedName name="q_31" localSheetId="37">#REF!</definedName>
    <definedName name="q_31" localSheetId="65">#REF!</definedName>
    <definedName name="q_31" localSheetId="66">#REF!</definedName>
    <definedName name="q_31" localSheetId="67">#REF!</definedName>
    <definedName name="q_31" localSheetId="38">#REF!</definedName>
    <definedName name="q_31" localSheetId="39">#REF!</definedName>
    <definedName name="q_31" localSheetId="40">#REF!</definedName>
    <definedName name="q_31" localSheetId="41">#REF!</definedName>
    <definedName name="q_31" localSheetId="42">#REF!</definedName>
    <definedName name="q_31" localSheetId="43">#REF!</definedName>
    <definedName name="q_31" localSheetId="44">#REF!</definedName>
    <definedName name="q_31" localSheetId="45">#REF!</definedName>
    <definedName name="q_31" localSheetId="46">#REF!</definedName>
    <definedName name="q_31" localSheetId="48">#REF!</definedName>
    <definedName name="q_31" localSheetId="49">#REF!</definedName>
    <definedName name="q_31" localSheetId="47">#REF!</definedName>
    <definedName name="q_31" localSheetId="50">#REF!</definedName>
    <definedName name="q_31" localSheetId="51">#REF!</definedName>
    <definedName name="q_31" localSheetId="52">#REF!</definedName>
    <definedName name="q_31" localSheetId="53">#REF!</definedName>
    <definedName name="q_31" localSheetId="54">#REF!</definedName>
    <definedName name="q_31" localSheetId="55">#REF!</definedName>
    <definedName name="q_31" localSheetId="56">#REF!</definedName>
    <definedName name="q_31" localSheetId="57">#REF!</definedName>
    <definedName name="q_31" localSheetId="58">#REF!</definedName>
    <definedName name="q_31" localSheetId="60">#REF!</definedName>
    <definedName name="q_31" localSheetId="61">#REF!</definedName>
    <definedName name="q_31" localSheetId="59">#REF!</definedName>
    <definedName name="q_31" localSheetId="63">#REF!</definedName>
    <definedName name="q_31" localSheetId="64">#REF!</definedName>
    <definedName name="q_31" localSheetId="62">#REF!</definedName>
    <definedName name="q_31" localSheetId="1">#REF!</definedName>
    <definedName name="q_31" localSheetId="72">#REF!</definedName>
    <definedName name="q_31" localSheetId="69">#REF!</definedName>
    <definedName name="q_31" localSheetId="70">#REF!</definedName>
    <definedName name="q_31" localSheetId="71">#REF!</definedName>
    <definedName name="q_31" localSheetId="3">#REF!</definedName>
    <definedName name="q_31" localSheetId="0">#REF!</definedName>
    <definedName name="q_31">#REF!</definedName>
    <definedName name="q_31a1" localSheetId="7">'[3]Request for Information'!#REF!</definedName>
    <definedName name="q_31a1" localSheetId="19">#REF!</definedName>
    <definedName name="q_31a1" localSheetId="20">#REF!</definedName>
    <definedName name="q_31a1" localSheetId="21">#REF!</definedName>
    <definedName name="q_31a1" localSheetId="22">#REF!</definedName>
    <definedName name="q_31a1" localSheetId="23">#REF!</definedName>
    <definedName name="q_31a1" localSheetId="24">#REF!</definedName>
    <definedName name="q_31a1" localSheetId="25">#REF!</definedName>
    <definedName name="q_31a1" localSheetId="26">#REF!</definedName>
    <definedName name="q_31a1" localSheetId="27">#REF!</definedName>
    <definedName name="q_31a1" localSheetId="28">#REF!</definedName>
    <definedName name="q_31a1" localSheetId="29">#REF!</definedName>
    <definedName name="q_31a1" localSheetId="30">#REF!</definedName>
    <definedName name="q_31a1" localSheetId="31">#REF!</definedName>
    <definedName name="q_31a1" localSheetId="32">#REF!</definedName>
    <definedName name="q_31a1" localSheetId="33">#REF!</definedName>
    <definedName name="q_31a1" localSheetId="35">#REF!</definedName>
    <definedName name="q_31a1" localSheetId="36">#REF!</definedName>
    <definedName name="q_31a1" localSheetId="37">#REF!</definedName>
    <definedName name="q_31a1" localSheetId="65">#REF!</definedName>
    <definedName name="q_31a1" localSheetId="66">#REF!</definedName>
    <definedName name="q_31a1" localSheetId="67">#REF!</definedName>
    <definedName name="q_31a1" localSheetId="38">#REF!</definedName>
    <definedName name="q_31a1" localSheetId="39">#REF!</definedName>
    <definedName name="q_31a1" localSheetId="40">#REF!</definedName>
    <definedName name="q_31a1" localSheetId="41">#REF!</definedName>
    <definedName name="q_31a1" localSheetId="42">#REF!</definedName>
    <definedName name="q_31a1" localSheetId="43">#REF!</definedName>
    <definedName name="q_31a1" localSheetId="44">#REF!</definedName>
    <definedName name="q_31a1" localSheetId="45">#REF!</definedName>
    <definedName name="q_31a1" localSheetId="46">#REF!</definedName>
    <definedName name="q_31a1" localSheetId="48">#REF!</definedName>
    <definedName name="q_31a1" localSheetId="49">#REF!</definedName>
    <definedName name="q_31a1" localSheetId="47">#REF!</definedName>
    <definedName name="q_31a1" localSheetId="50">#REF!</definedName>
    <definedName name="q_31a1" localSheetId="51">#REF!</definedName>
    <definedName name="q_31a1" localSheetId="52">#REF!</definedName>
    <definedName name="q_31a1" localSheetId="53">#REF!</definedName>
    <definedName name="q_31a1" localSheetId="54">#REF!</definedName>
    <definedName name="q_31a1" localSheetId="55">#REF!</definedName>
    <definedName name="q_31a1" localSheetId="56">#REF!</definedName>
    <definedName name="q_31a1" localSheetId="57">#REF!</definedName>
    <definedName name="q_31a1" localSheetId="58">#REF!</definedName>
    <definedName name="q_31a1" localSheetId="60">#REF!</definedName>
    <definedName name="q_31a1" localSheetId="61">#REF!</definedName>
    <definedName name="q_31a1" localSheetId="59">#REF!</definedName>
    <definedName name="q_31a1" localSheetId="63">#REF!</definedName>
    <definedName name="q_31a1" localSheetId="64">#REF!</definedName>
    <definedName name="q_31a1" localSheetId="62">#REF!</definedName>
    <definedName name="q_31a1" localSheetId="1">#REF!</definedName>
    <definedName name="q_31a1" localSheetId="72">#REF!</definedName>
    <definedName name="q_31a1" localSheetId="69">#REF!</definedName>
    <definedName name="q_31a1" localSheetId="70">#REF!</definedName>
    <definedName name="q_31a1" localSheetId="71">#REF!</definedName>
    <definedName name="q_31a1" localSheetId="3">#REF!</definedName>
    <definedName name="q_31a1" localSheetId="0">#REF!</definedName>
    <definedName name="q_31a1">#REF!</definedName>
    <definedName name="q_32" localSheetId="7">'[3]Request for Information'!#REF!</definedName>
    <definedName name="q_32" localSheetId="19">#REF!</definedName>
    <definedName name="q_32" localSheetId="20">#REF!</definedName>
    <definedName name="q_32" localSheetId="21">#REF!</definedName>
    <definedName name="q_32" localSheetId="22">#REF!</definedName>
    <definedName name="q_32" localSheetId="23">#REF!</definedName>
    <definedName name="q_32" localSheetId="24">#REF!</definedName>
    <definedName name="q_32" localSheetId="25">#REF!</definedName>
    <definedName name="q_32" localSheetId="26">#REF!</definedName>
    <definedName name="q_32" localSheetId="27">#REF!</definedName>
    <definedName name="q_32" localSheetId="28">#REF!</definedName>
    <definedName name="q_32" localSheetId="29">#REF!</definedName>
    <definedName name="q_32" localSheetId="30">#REF!</definedName>
    <definedName name="q_32" localSheetId="31">#REF!</definedName>
    <definedName name="q_32" localSheetId="32">#REF!</definedName>
    <definedName name="q_32" localSheetId="33">#REF!</definedName>
    <definedName name="q_32" localSheetId="35">#REF!</definedName>
    <definedName name="q_32" localSheetId="36">#REF!</definedName>
    <definedName name="q_32" localSheetId="37">#REF!</definedName>
    <definedName name="q_32" localSheetId="65">#REF!</definedName>
    <definedName name="q_32" localSheetId="66">#REF!</definedName>
    <definedName name="q_32" localSheetId="67">#REF!</definedName>
    <definedName name="q_32" localSheetId="38">#REF!</definedName>
    <definedName name="q_32" localSheetId="39">#REF!</definedName>
    <definedName name="q_32" localSheetId="40">#REF!</definedName>
    <definedName name="q_32" localSheetId="41">#REF!</definedName>
    <definedName name="q_32" localSheetId="42">#REF!</definedName>
    <definedName name="q_32" localSheetId="43">#REF!</definedName>
    <definedName name="q_32" localSheetId="44">#REF!</definedName>
    <definedName name="q_32" localSheetId="45">#REF!</definedName>
    <definedName name="q_32" localSheetId="46">#REF!</definedName>
    <definedName name="q_32" localSheetId="48">#REF!</definedName>
    <definedName name="q_32" localSheetId="49">#REF!</definedName>
    <definedName name="q_32" localSheetId="47">#REF!</definedName>
    <definedName name="q_32" localSheetId="50">#REF!</definedName>
    <definedName name="q_32" localSheetId="51">#REF!</definedName>
    <definedName name="q_32" localSheetId="52">#REF!</definedName>
    <definedName name="q_32" localSheetId="53">#REF!</definedName>
    <definedName name="q_32" localSheetId="54">#REF!</definedName>
    <definedName name="q_32" localSheetId="55">#REF!</definedName>
    <definedName name="q_32" localSheetId="56">#REF!</definedName>
    <definedName name="q_32" localSheetId="57">#REF!</definedName>
    <definedName name="q_32" localSheetId="58">#REF!</definedName>
    <definedName name="q_32" localSheetId="60">#REF!</definedName>
    <definedName name="q_32" localSheetId="61">#REF!</definedName>
    <definedName name="q_32" localSheetId="59">#REF!</definedName>
    <definedName name="q_32" localSheetId="63">#REF!</definedName>
    <definedName name="q_32" localSheetId="64">#REF!</definedName>
    <definedName name="q_32" localSheetId="62">#REF!</definedName>
    <definedName name="q_32" localSheetId="1">#REF!</definedName>
    <definedName name="q_32" localSheetId="72">#REF!</definedName>
    <definedName name="q_32" localSheetId="69">#REF!</definedName>
    <definedName name="q_32" localSheetId="70">#REF!</definedName>
    <definedName name="q_32" localSheetId="71">#REF!</definedName>
    <definedName name="q_32" localSheetId="3">#REF!</definedName>
    <definedName name="q_32" localSheetId="0">#REF!</definedName>
    <definedName name="q_32">#REF!</definedName>
    <definedName name="q_32a1" localSheetId="7">'[3]Request for Information'!#REF!</definedName>
    <definedName name="q_32a1" localSheetId="19">#REF!</definedName>
    <definedName name="q_32a1" localSheetId="20">#REF!</definedName>
    <definedName name="q_32a1" localSheetId="21">#REF!</definedName>
    <definedName name="q_32a1" localSheetId="22">#REF!</definedName>
    <definedName name="q_32a1" localSheetId="23">#REF!</definedName>
    <definedName name="q_32a1" localSheetId="24">#REF!</definedName>
    <definedName name="q_32a1" localSheetId="25">#REF!</definedName>
    <definedName name="q_32a1" localSheetId="26">#REF!</definedName>
    <definedName name="q_32a1" localSheetId="27">#REF!</definedName>
    <definedName name="q_32a1" localSheetId="28">#REF!</definedName>
    <definedName name="q_32a1" localSheetId="29">#REF!</definedName>
    <definedName name="q_32a1" localSheetId="30">#REF!</definedName>
    <definedName name="q_32a1" localSheetId="31">#REF!</definedName>
    <definedName name="q_32a1" localSheetId="32">#REF!</definedName>
    <definedName name="q_32a1" localSheetId="33">#REF!</definedName>
    <definedName name="q_32a1" localSheetId="35">#REF!</definedName>
    <definedName name="q_32a1" localSheetId="36">#REF!</definedName>
    <definedName name="q_32a1" localSheetId="37">#REF!</definedName>
    <definedName name="q_32a1" localSheetId="65">#REF!</definedName>
    <definedName name="q_32a1" localSheetId="66">#REF!</definedName>
    <definedName name="q_32a1" localSheetId="67">#REF!</definedName>
    <definedName name="q_32a1" localSheetId="38">#REF!</definedName>
    <definedName name="q_32a1" localSheetId="39">#REF!</definedName>
    <definedName name="q_32a1" localSheetId="40">#REF!</definedName>
    <definedName name="q_32a1" localSheetId="41">#REF!</definedName>
    <definedName name="q_32a1" localSheetId="42">#REF!</definedName>
    <definedName name="q_32a1" localSheetId="43">#REF!</definedName>
    <definedName name="q_32a1" localSheetId="44">#REF!</definedName>
    <definedName name="q_32a1" localSheetId="45">#REF!</definedName>
    <definedName name="q_32a1" localSheetId="46">#REF!</definedName>
    <definedName name="q_32a1" localSheetId="48">#REF!</definedName>
    <definedName name="q_32a1" localSheetId="49">#REF!</definedName>
    <definedName name="q_32a1" localSheetId="47">#REF!</definedName>
    <definedName name="q_32a1" localSheetId="50">#REF!</definedName>
    <definedName name="q_32a1" localSheetId="51">#REF!</definedName>
    <definedName name="q_32a1" localSheetId="52">#REF!</definedName>
    <definedName name="q_32a1" localSheetId="53">#REF!</definedName>
    <definedName name="q_32a1" localSheetId="54">#REF!</definedName>
    <definedName name="q_32a1" localSheetId="55">#REF!</definedName>
    <definedName name="q_32a1" localSheetId="56">#REF!</definedName>
    <definedName name="q_32a1" localSheetId="57">#REF!</definedName>
    <definedName name="q_32a1" localSheetId="58">#REF!</definedName>
    <definedName name="q_32a1" localSheetId="60">#REF!</definedName>
    <definedName name="q_32a1" localSheetId="61">#REF!</definedName>
    <definedName name="q_32a1" localSheetId="59">#REF!</definedName>
    <definedName name="q_32a1" localSheetId="63">#REF!</definedName>
    <definedName name="q_32a1" localSheetId="64">#REF!</definedName>
    <definedName name="q_32a1" localSheetId="62">#REF!</definedName>
    <definedName name="q_32a1" localSheetId="1">#REF!</definedName>
    <definedName name="q_32a1" localSheetId="72">#REF!</definedName>
    <definedName name="q_32a1" localSheetId="69">#REF!</definedName>
    <definedName name="q_32a1" localSheetId="70">#REF!</definedName>
    <definedName name="q_32a1" localSheetId="71">#REF!</definedName>
    <definedName name="q_32a1" localSheetId="3">#REF!</definedName>
    <definedName name="q_32a1" localSheetId="0">#REF!</definedName>
    <definedName name="q_32a1">#REF!</definedName>
    <definedName name="q_33" localSheetId="7">'[3]Request for Information'!#REF!</definedName>
    <definedName name="q_33" localSheetId="19">#REF!</definedName>
    <definedName name="q_33" localSheetId="20">#REF!</definedName>
    <definedName name="q_33" localSheetId="21">#REF!</definedName>
    <definedName name="q_33" localSheetId="22">#REF!</definedName>
    <definedName name="q_33" localSheetId="23">#REF!</definedName>
    <definedName name="q_33" localSheetId="24">#REF!</definedName>
    <definedName name="q_33" localSheetId="25">#REF!</definedName>
    <definedName name="q_33" localSheetId="26">#REF!</definedName>
    <definedName name="q_33" localSheetId="27">#REF!</definedName>
    <definedName name="q_33" localSheetId="28">#REF!</definedName>
    <definedName name="q_33" localSheetId="29">#REF!</definedName>
    <definedName name="q_33" localSheetId="30">#REF!</definedName>
    <definedName name="q_33" localSheetId="31">#REF!</definedName>
    <definedName name="q_33" localSheetId="32">#REF!</definedName>
    <definedName name="q_33" localSheetId="33">#REF!</definedName>
    <definedName name="q_33" localSheetId="35">#REF!</definedName>
    <definedName name="q_33" localSheetId="36">#REF!</definedName>
    <definedName name="q_33" localSheetId="37">#REF!</definedName>
    <definedName name="q_33" localSheetId="65">#REF!</definedName>
    <definedName name="q_33" localSheetId="66">#REF!</definedName>
    <definedName name="q_33" localSheetId="67">#REF!</definedName>
    <definedName name="q_33" localSheetId="38">#REF!</definedName>
    <definedName name="q_33" localSheetId="39">#REF!</definedName>
    <definedName name="q_33" localSheetId="40">#REF!</definedName>
    <definedName name="q_33" localSheetId="41">#REF!</definedName>
    <definedName name="q_33" localSheetId="42">#REF!</definedName>
    <definedName name="q_33" localSheetId="43">#REF!</definedName>
    <definedName name="q_33" localSheetId="44">#REF!</definedName>
    <definedName name="q_33" localSheetId="45">#REF!</definedName>
    <definedName name="q_33" localSheetId="46">#REF!</definedName>
    <definedName name="q_33" localSheetId="48">#REF!</definedName>
    <definedName name="q_33" localSheetId="49">#REF!</definedName>
    <definedName name="q_33" localSheetId="47">#REF!</definedName>
    <definedName name="q_33" localSheetId="50">#REF!</definedName>
    <definedName name="q_33" localSheetId="51">#REF!</definedName>
    <definedName name="q_33" localSheetId="52">#REF!</definedName>
    <definedName name="q_33" localSheetId="53">#REF!</definedName>
    <definedName name="q_33" localSheetId="54">#REF!</definedName>
    <definedName name="q_33" localSheetId="55">#REF!</definedName>
    <definedName name="q_33" localSheetId="56">#REF!</definedName>
    <definedName name="q_33" localSheetId="57">#REF!</definedName>
    <definedName name="q_33" localSheetId="58">#REF!</definedName>
    <definedName name="q_33" localSheetId="60">#REF!</definedName>
    <definedName name="q_33" localSheetId="61">#REF!</definedName>
    <definedName name="q_33" localSheetId="59">#REF!</definedName>
    <definedName name="q_33" localSheetId="63">#REF!</definedName>
    <definedName name="q_33" localSheetId="64">#REF!</definedName>
    <definedName name="q_33" localSheetId="62">#REF!</definedName>
    <definedName name="q_33" localSheetId="1">#REF!</definedName>
    <definedName name="q_33" localSheetId="72">#REF!</definedName>
    <definedName name="q_33" localSheetId="69">#REF!</definedName>
    <definedName name="q_33" localSheetId="70">#REF!</definedName>
    <definedName name="q_33" localSheetId="71">#REF!</definedName>
    <definedName name="q_33" localSheetId="3">#REF!</definedName>
    <definedName name="q_33" localSheetId="0">#REF!</definedName>
    <definedName name="q_33">#REF!</definedName>
    <definedName name="q_33a1" localSheetId="7">'[3]Request for Information'!#REF!</definedName>
    <definedName name="q_33a1" localSheetId="19">#REF!</definedName>
    <definedName name="q_33a1" localSheetId="20">#REF!</definedName>
    <definedName name="q_33a1" localSheetId="21">#REF!</definedName>
    <definedName name="q_33a1" localSheetId="22">#REF!</definedName>
    <definedName name="q_33a1" localSheetId="23">#REF!</definedName>
    <definedName name="q_33a1" localSheetId="24">#REF!</definedName>
    <definedName name="q_33a1" localSheetId="25">#REF!</definedName>
    <definedName name="q_33a1" localSheetId="26">#REF!</definedName>
    <definedName name="q_33a1" localSheetId="27">#REF!</definedName>
    <definedName name="q_33a1" localSheetId="28">#REF!</definedName>
    <definedName name="q_33a1" localSheetId="29">#REF!</definedName>
    <definedName name="q_33a1" localSheetId="30">#REF!</definedName>
    <definedName name="q_33a1" localSheetId="31">#REF!</definedName>
    <definedName name="q_33a1" localSheetId="32">#REF!</definedName>
    <definedName name="q_33a1" localSheetId="33">#REF!</definedName>
    <definedName name="q_33a1" localSheetId="35">#REF!</definedName>
    <definedName name="q_33a1" localSheetId="36">#REF!</definedName>
    <definedName name="q_33a1" localSheetId="37">#REF!</definedName>
    <definedName name="q_33a1" localSheetId="65">#REF!</definedName>
    <definedName name="q_33a1" localSheetId="66">#REF!</definedName>
    <definedName name="q_33a1" localSheetId="67">#REF!</definedName>
    <definedName name="q_33a1" localSheetId="38">#REF!</definedName>
    <definedName name="q_33a1" localSheetId="39">#REF!</definedName>
    <definedName name="q_33a1" localSheetId="40">#REF!</definedName>
    <definedName name="q_33a1" localSheetId="41">#REF!</definedName>
    <definedName name="q_33a1" localSheetId="42">#REF!</definedName>
    <definedName name="q_33a1" localSheetId="43">#REF!</definedName>
    <definedName name="q_33a1" localSheetId="44">#REF!</definedName>
    <definedName name="q_33a1" localSheetId="45">#REF!</definedName>
    <definedName name="q_33a1" localSheetId="46">#REF!</definedName>
    <definedName name="q_33a1" localSheetId="48">#REF!</definedName>
    <definedName name="q_33a1" localSheetId="49">#REF!</definedName>
    <definedName name="q_33a1" localSheetId="47">#REF!</definedName>
    <definedName name="q_33a1" localSheetId="50">#REF!</definedName>
    <definedName name="q_33a1" localSheetId="51">#REF!</definedName>
    <definedName name="q_33a1" localSheetId="52">#REF!</definedName>
    <definedName name="q_33a1" localSheetId="53">#REF!</definedName>
    <definedName name="q_33a1" localSheetId="54">#REF!</definedName>
    <definedName name="q_33a1" localSheetId="55">#REF!</definedName>
    <definedName name="q_33a1" localSheetId="56">#REF!</definedName>
    <definedName name="q_33a1" localSheetId="57">#REF!</definedName>
    <definedName name="q_33a1" localSheetId="58">#REF!</definedName>
    <definedName name="q_33a1" localSheetId="60">#REF!</definedName>
    <definedName name="q_33a1" localSheetId="61">#REF!</definedName>
    <definedName name="q_33a1" localSheetId="59">#REF!</definedName>
    <definedName name="q_33a1" localSheetId="63">#REF!</definedName>
    <definedName name="q_33a1" localSheetId="64">#REF!</definedName>
    <definedName name="q_33a1" localSheetId="62">#REF!</definedName>
    <definedName name="q_33a1" localSheetId="1">#REF!</definedName>
    <definedName name="q_33a1" localSheetId="72">#REF!</definedName>
    <definedName name="q_33a1" localSheetId="69">#REF!</definedName>
    <definedName name="q_33a1" localSheetId="70">#REF!</definedName>
    <definedName name="q_33a1" localSheetId="71">#REF!</definedName>
    <definedName name="q_33a1" localSheetId="3">#REF!</definedName>
    <definedName name="q_33a1" localSheetId="0">#REF!</definedName>
    <definedName name="q_33a1">#REF!</definedName>
    <definedName name="q_34" localSheetId="7">'[3]Request for Information'!#REF!</definedName>
    <definedName name="q_34" localSheetId="19">#REF!</definedName>
    <definedName name="q_34" localSheetId="20">#REF!</definedName>
    <definedName name="q_34" localSheetId="21">#REF!</definedName>
    <definedName name="q_34" localSheetId="22">#REF!</definedName>
    <definedName name="q_34" localSheetId="23">#REF!</definedName>
    <definedName name="q_34" localSheetId="24">#REF!</definedName>
    <definedName name="q_34" localSheetId="25">#REF!</definedName>
    <definedName name="q_34" localSheetId="26">#REF!</definedName>
    <definedName name="q_34" localSheetId="27">#REF!</definedName>
    <definedName name="q_34" localSheetId="28">#REF!</definedName>
    <definedName name="q_34" localSheetId="29">#REF!</definedName>
    <definedName name="q_34" localSheetId="30">#REF!</definedName>
    <definedName name="q_34" localSheetId="31">#REF!</definedName>
    <definedName name="q_34" localSheetId="32">#REF!</definedName>
    <definedName name="q_34" localSheetId="33">#REF!</definedName>
    <definedName name="q_34" localSheetId="35">#REF!</definedName>
    <definedName name="q_34" localSheetId="36">#REF!</definedName>
    <definedName name="q_34" localSheetId="37">#REF!</definedName>
    <definedName name="q_34" localSheetId="65">#REF!</definedName>
    <definedName name="q_34" localSheetId="66">#REF!</definedName>
    <definedName name="q_34" localSheetId="67">#REF!</definedName>
    <definedName name="q_34" localSheetId="38">#REF!</definedName>
    <definedName name="q_34" localSheetId="39">#REF!</definedName>
    <definedName name="q_34" localSheetId="40">#REF!</definedName>
    <definedName name="q_34" localSheetId="41">#REF!</definedName>
    <definedName name="q_34" localSheetId="42">#REF!</definedName>
    <definedName name="q_34" localSheetId="43">#REF!</definedName>
    <definedName name="q_34" localSheetId="44">#REF!</definedName>
    <definedName name="q_34" localSheetId="45">#REF!</definedName>
    <definedName name="q_34" localSheetId="46">#REF!</definedName>
    <definedName name="q_34" localSheetId="48">#REF!</definedName>
    <definedName name="q_34" localSheetId="49">#REF!</definedName>
    <definedName name="q_34" localSheetId="47">#REF!</definedName>
    <definedName name="q_34" localSheetId="50">#REF!</definedName>
    <definedName name="q_34" localSheetId="51">#REF!</definedName>
    <definedName name="q_34" localSheetId="52">#REF!</definedName>
    <definedName name="q_34" localSheetId="53">#REF!</definedName>
    <definedName name="q_34" localSheetId="54">#REF!</definedName>
    <definedName name="q_34" localSheetId="55">#REF!</definedName>
    <definedName name="q_34" localSheetId="56">#REF!</definedName>
    <definedName name="q_34" localSheetId="57">#REF!</definedName>
    <definedName name="q_34" localSheetId="58">#REF!</definedName>
    <definedName name="q_34" localSheetId="60">#REF!</definedName>
    <definedName name="q_34" localSheetId="61">#REF!</definedName>
    <definedName name="q_34" localSheetId="59">#REF!</definedName>
    <definedName name="q_34" localSheetId="63">#REF!</definedName>
    <definedName name="q_34" localSheetId="64">#REF!</definedName>
    <definedName name="q_34" localSheetId="62">#REF!</definedName>
    <definedName name="q_34" localSheetId="1">#REF!</definedName>
    <definedName name="q_34" localSheetId="72">#REF!</definedName>
    <definedName name="q_34" localSheetId="69">#REF!</definedName>
    <definedName name="q_34" localSheetId="70">#REF!</definedName>
    <definedName name="q_34" localSheetId="71">#REF!</definedName>
    <definedName name="q_34" localSheetId="3">#REF!</definedName>
    <definedName name="q_34" localSheetId="0">#REF!</definedName>
    <definedName name="q_34">#REF!</definedName>
    <definedName name="q_34a1" localSheetId="7">'[3]Request for Information'!#REF!</definedName>
    <definedName name="q_34a1" localSheetId="19">#REF!</definedName>
    <definedName name="q_34a1" localSheetId="20">#REF!</definedName>
    <definedName name="q_34a1" localSheetId="21">#REF!</definedName>
    <definedName name="q_34a1" localSheetId="22">#REF!</definedName>
    <definedName name="q_34a1" localSheetId="23">#REF!</definedName>
    <definedName name="q_34a1" localSheetId="24">#REF!</definedName>
    <definedName name="q_34a1" localSheetId="25">#REF!</definedName>
    <definedName name="q_34a1" localSheetId="26">#REF!</definedName>
    <definedName name="q_34a1" localSheetId="27">#REF!</definedName>
    <definedName name="q_34a1" localSheetId="28">#REF!</definedName>
    <definedName name="q_34a1" localSheetId="29">#REF!</definedName>
    <definedName name="q_34a1" localSheetId="30">#REF!</definedName>
    <definedName name="q_34a1" localSheetId="31">#REF!</definedName>
    <definedName name="q_34a1" localSheetId="32">#REF!</definedName>
    <definedName name="q_34a1" localSheetId="33">#REF!</definedName>
    <definedName name="q_34a1" localSheetId="35">#REF!</definedName>
    <definedName name="q_34a1" localSheetId="36">#REF!</definedName>
    <definedName name="q_34a1" localSheetId="37">#REF!</definedName>
    <definedName name="q_34a1" localSheetId="65">#REF!</definedName>
    <definedName name="q_34a1" localSheetId="66">#REF!</definedName>
    <definedName name="q_34a1" localSheetId="67">#REF!</definedName>
    <definedName name="q_34a1" localSheetId="38">#REF!</definedName>
    <definedName name="q_34a1" localSheetId="39">#REF!</definedName>
    <definedName name="q_34a1" localSheetId="40">#REF!</definedName>
    <definedName name="q_34a1" localSheetId="41">#REF!</definedName>
    <definedName name="q_34a1" localSheetId="42">#REF!</definedName>
    <definedName name="q_34a1" localSheetId="43">#REF!</definedName>
    <definedName name="q_34a1" localSheetId="44">#REF!</definedName>
    <definedName name="q_34a1" localSheetId="45">#REF!</definedName>
    <definedName name="q_34a1" localSheetId="46">#REF!</definedName>
    <definedName name="q_34a1" localSheetId="48">#REF!</definedName>
    <definedName name="q_34a1" localSheetId="49">#REF!</definedName>
    <definedName name="q_34a1" localSheetId="47">#REF!</definedName>
    <definedName name="q_34a1" localSheetId="50">#REF!</definedName>
    <definedName name="q_34a1" localSheetId="51">#REF!</definedName>
    <definedName name="q_34a1" localSheetId="52">#REF!</definedName>
    <definedName name="q_34a1" localSheetId="53">#REF!</definedName>
    <definedName name="q_34a1" localSheetId="54">#REF!</definedName>
    <definedName name="q_34a1" localSheetId="55">#REF!</definedName>
    <definedName name="q_34a1" localSheetId="56">#REF!</definedName>
    <definedName name="q_34a1" localSheetId="57">#REF!</definedName>
    <definedName name="q_34a1" localSheetId="58">#REF!</definedName>
    <definedName name="q_34a1" localSheetId="60">#REF!</definedName>
    <definedName name="q_34a1" localSheetId="61">#REF!</definedName>
    <definedName name="q_34a1" localSheetId="59">#REF!</definedName>
    <definedName name="q_34a1" localSheetId="63">#REF!</definedName>
    <definedName name="q_34a1" localSheetId="64">#REF!</definedName>
    <definedName name="q_34a1" localSheetId="62">#REF!</definedName>
    <definedName name="q_34a1" localSheetId="1">#REF!</definedName>
    <definedName name="q_34a1" localSheetId="72">#REF!</definedName>
    <definedName name="q_34a1" localSheetId="69">#REF!</definedName>
    <definedName name="q_34a1" localSheetId="70">#REF!</definedName>
    <definedName name="q_34a1" localSheetId="71">#REF!</definedName>
    <definedName name="q_34a1" localSheetId="3">#REF!</definedName>
    <definedName name="q_34a1" localSheetId="0">#REF!</definedName>
    <definedName name="q_34a1">#REF!</definedName>
    <definedName name="q_35" localSheetId="7">'[3]Request for Information'!#REF!</definedName>
    <definedName name="q_35" localSheetId="19">#REF!</definedName>
    <definedName name="q_35" localSheetId="20">#REF!</definedName>
    <definedName name="q_35" localSheetId="21">#REF!</definedName>
    <definedName name="q_35" localSheetId="22">#REF!</definedName>
    <definedName name="q_35" localSheetId="23">#REF!</definedName>
    <definedName name="q_35" localSheetId="24">#REF!</definedName>
    <definedName name="q_35" localSheetId="25">#REF!</definedName>
    <definedName name="q_35" localSheetId="26">#REF!</definedName>
    <definedName name="q_35" localSheetId="27">#REF!</definedName>
    <definedName name="q_35" localSheetId="28">#REF!</definedName>
    <definedName name="q_35" localSheetId="29">#REF!</definedName>
    <definedName name="q_35" localSheetId="30">#REF!</definedName>
    <definedName name="q_35" localSheetId="31">#REF!</definedName>
    <definedName name="q_35" localSheetId="32">#REF!</definedName>
    <definedName name="q_35" localSheetId="33">#REF!</definedName>
    <definedName name="q_35" localSheetId="35">#REF!</definedName>
    <definedName name="q_35" localSheetId="36">#REF!</definedName>
    <definedName name="q_35" localSheetId="37">#REF!</definedName>
    <definedName name="q_35" localSheetId="65">#REF!</definedName>
    <definedName name="q_35" localSheetId="66">#REF!</definedName>
    <definedName name="q_35" localSheetId="67">#REF!</definedName>
    <definedName name="q_35" localSheetId="38">#REF!</definedName>
    <definedName name="q_35" localSheetId="39">#REF!</definedName>
    <definedName name="q_35" localSheetId="40">#REF!</definedName>
    <definedName name="q_35" localSheetId="41">#REF!</definedName>
    <definedName name="q_35" localSheetId="42">#REF!</definedName>
    <definedName name="q_35" localSheetId="43">#REF!</definedName>
    <definedName name="q_35" localSheetId="44">#REF!</definedName>
    <definedName name="q_35" localSheetId="45">#REF!</definedName>
    <definedName name="q_35" localSheetId="46">#REF!</definedName>
    <definedName name="q_35" localSheetId="48">#REF!</definedName>
    <definedName name="q_35" localSheetId="49">#REF!</definedName>
    <definedName name="q_35" localSheetId="47">#REF!</definedName>
    <definedName name="q_35" localSheetId="50">#REF!</definedName>
    <definedName name="q_35" localSheetId="51">#REF!</definedName>
    <definedName name="q_35" localSheetId="52">#REF!</definedName>
    <definedName name="q_35" localSheetId="53">#REF!</definedName>
    <definedName name="q_35" localSheetId="54">#REF!</definedName>
    <definedName name="q_35" localSheetId="55">#REF!</definedName>
    <definedName name="q_35" localSheetId="56">#REF!</definedName>
    <definedName name="q_35" localSheetId="57">#REF!</definedName>
    <definedName name="q_35" localSheetId="58">#REF!</definedName>
    <definedName name="q_35" localSheetId="60">#REF!</definedName>
    <definedName name="q_35" localSheetId="61">#REF!</definedName>
    <definedName name="q_35" localSheetId="59">#REF!</definedName>
    <definedName name="q_35" localSheetId="63">#REF!</definedName>
    <definedName name="q_35" localSheetId="64">#REF!</definedName>
    <definedName name="q_35" localSheetId="62">#REF!</definedName>
    <definedName name="q_35" localSheetId="1">#REF!</definedName>
    <definedName name="q_35" localSheetId="72">#REF!</definedName>
    <definedName name="q_35" localSheetId="69">#REF!</definedName>
    <definedName name="q_35" localSheetId="70">#REF!</definedName>
    <definedName name="q_35" localSheetId="71">#REF!</definedName>
    <definedName name="q_35" localSheetId="3">#REF!</definedName>
    <definedName name="q_35" localSheetId="0">#REF!</definedName>
    <definedName name="q_35">#REF!</definedName>
    <definedName name="q_35a1" localSheetId="7">'[3]Request for Information'!#REF!</definedName>
    <definedName name="q_35a1" localSheetId="19">#REF!</definedName>
    <definedName name="q_35a1" localSheetId="20">#REF!</definedName>
    <definedName name="q_35a1" localSheetId="21">#REF!</definedName>
    <definedName name="q_35a1" localSheetId="22">#REF!</definedName>
    <definedName name="q_35a1" localSheetId="23">#REF!</definedName>
    <definedName name="q_35a1" localSheetId="24">#REF!</definedName>
    <definedName name="q_35a1" localSheetId="25">#REF!</definedName>
    <definedName name="q_35a1" localSheetId="26">#REF!</definedName>
    <definedName name="q_35a1" localSheetId="27">#REF!</definedName>
    <definedName name="q_35a1" localSheetId="28">#REF!</definedName>
    <definedName name="q_35a1" localSheetId="29">#REF!</definedName>
    <definedName name="q_35a1" localSheetId="30">#REF!</definedName>
    <definedName name="q_35a1" localSheetId="31">#REF!</definedName>
    <definedName name="q_35a1" localSheetId="32">#REF!</definedName>
    <definedName name="q_35a1" localSheetId="33">#REF!</definedName>
    <definedName name="q_35a1" localSheetId="35">#REF!</definedName>
    <definedName name="q_35a1" localSheetId="36">#REF!</definedName>
    <definedName name="q_35a1" localSheetId="37">#REF!</definedName>
    <definedName name="q_35a1" localSheetId="65">#REF!</definedName>
    <definedName name="q_35a1" localSheetId="66">#REF!</definedName>
    <definedName name="q_35a1" localSheetId="67">#REF!</definedName>
    <definedName name="q_35a1" localSheetId="38">#REF!</definedName>
    <definedName name="q_35a1" localSheetId="39">#REF!</definedName>
    <definedName name="q_35a1" localSheetId="40">#REF!</definedName>
    <definedName name="q_35a1" localSheetId="41">#REF!</definedName>
    <definedName name="q_35a1" localSheetId="42">#REF!</definedName>
    <definedName name="q_35a1" localSheetId="43">#REF!</definedName>
    <definedName name="q_35a1" localSheetId="44">#REF!</definedName>
    <definedName name="q_35a1" localSheetId="45">#REF!</definedName>
    <definedName name="q_35a1" localSheetId="46">#REF!</definedName>
    <definedName name="q_35a1" localSheetId="48">#REF!</definedName>
    <definedName name="q_35a1" localSheetId="49">#REF!</definedName>
    <definedName name="q_35a1" localSheetId="47">#REF!</definedName>
    <definedName name="q_35a1" localSheetId="50">#REF!</definedName>
    <definedName name="q_35a1" localSheetId="51">#REF!</definedName>
    <definedName name="q_35a1" localSheetId="52">#REF!</definedName>
    <definedName name="q_35a1" localSheetId="53">#REF!</definedName>
    <definedName name="q_35a1" localSheetId="54">#REF!</definedName>
    <definedName name="q_35a1" localSheetId="55">#REF!</definedName>
    <definedName name="q_35a1" localSheetId="56">#REF!</definedName>
    <definedName name="q_35a1" localSheetId="57">#REF!</definedName>
    <definedName name="q_35a1" localSheetId="58">#REF!</definedName>
    <definedName name="q_35a1" localSheetId="60">#REF!</definedName>
    <definedName name="q_35a1" localSheetId="61">#REF!</definedName>
    <definedName name="q_35a1" localSheetId="59">#REF!</definedName>
    <definedName name="q_35a1" localSheetId="63">#REF!</definedName>
    <definedName name="q_35a1" localSheetId="64">#REF!</definedName>
    <definedName name="q_35a1" localSheetId="62">#REF!</definedName>
    <definedName name="q_35a1" localSheetId="1">#REF!</definedName>
    <definedName name="q_35a1" localSheetId="72">#REF!</definedName>
    <definedName name="q_35a1" localSheetId="69">#REF!</definedName>
    <definedName name="q_35a1" localSheetId="70">#REF!</definedName>
    <definedName name="q_35a1" localSheetId="71">#REF!</definedName>
    <definedName name="q_35a1" localSheetId="3">#REF!</definedName>
    <definedName name="q_35a1" localSheetId="0">#REF!</definedName>
    <definedName name="q_35a1">#REF!</definedName>
    <definedName name="q_36" localSheetId="7">'[3]Request for Information'!#REF!</definedName>
    <definedName name="q_36" localSheetId="19">#REF!</definedName>
    <definedName name="q_36" localSheetId="20">#REF!</definedName>
    <definedName name="q_36" localSheetId="21">#REF!</definedName>
    <definedName name="q_36" localSheetId="22">#REF!</definedName>
    <definedName name="q_36" localSheetId="23">#REF!</definedName>
    <definedName name="q_36" localSheetId="24">#REF!</definedName>
    <definedName name="q_36" localSheetId="25">#REF!</definedName>
    <definedName name="q_36" localSheetId="26">#REF!</definedName>
    <definedName name="q_36" localSheetId="27">#REF!</definedName>
    <definedName name="q_36" localSheetId="28">#REF!</definedName>
    <definedName name="q_36" localSheetId="29">#REF!</definedName>
    <definedName name="q_36" localSheetId="30">#REF!</definedName>
    <definedName name="q_36" localSheetId="31">#REF!</definedName>
    <definedName name="q_36" localSheetId="32">#REF!</definedName>
    <definedName name="q_36" localSheetId="33">#REF!</definedName>
    <definedName name="q_36" localSheetId="35">#REF!</definedName>
    <definedName name="q_36" localSheetId="36">#REF!</definedName>
    <definedName name="q_36" localSheetId="37">#REF!</definedName>
    <definedName name="q_36" localSheetId="65">#REF!</definedName>
    <definedName name="q_36" localSheetId="66">#REF!</definedName>
    <definedName name="q_36" localSheetId="67">#REF!</definedName>
    <definedName name="q_36" localSheetId="38">#REF!</definedName>
    <definedName name="q_36" localSheetId="39">#REF!</definedName>
    <definedName name="q_36" localSheetId="40">#REF!</definedName>
    <definedName name="q_36" localSheetId="41">#REF!</definedName>
    <definedName name="q_36" localSheetId="42">#REF!</definedName>
    <definedName name="q_36" localSheetId="43">#REF!</definedName>
    <definedName name="q_36" localSheetId="44">#REF!</definedName>
    <definedName name="q_36" localSheetId="45">#REF!</definedName>
    <definedName name="q_36" localSheetId="46">#REF!</definedName>
    <definedName name="q_36" localSheetId="48">#REF!</definedName>
    <definedName name="q_36" localSheetId="49">#REF!</definedName>
    <definedName name="q_36" localSheetId="47">#REF!</definedName>
    <definedName name="q_36" localSheetId="50">#REF!</definedName>
    <definedName name="q_36" localSheetId="51">#REF!</definedName>
    <definedName name="q_36" localSheetId="52">#REF!</definedName>
    <definedName name="q_36" localSheetId="53">#REF!</definedName>
    <definedName name="q_36" localSheetId="54">#REF!</definedName>
    <definedName name="q_36" localSheetId="55">#REF!</definedName>
    <definedName name="q_36" localSheetId="56">#REF!</definedName>
    <definedName name="q_36" localSheetId="57">#REF!</definedName>
    <definedName name="q_36" localSheetId="58">#REF!</definedName>
    <definedName name="q_36" localSheetId="60">#REF!</definedName>
    <definedName name="q_36" localSheetId="61">#REF!</definedName>
    <definedName name="q_36" localSheetId="59">#REF!</definedName>
    <definedName name="q_36" localSheetId="63">#REF!</definedName>
    <definedName name="q_36" localSheetId="64">#REF!</definedName>
    <definedName name="q_36" localSheetId="62">#REF!</definedName>
    <definedName name="q_36" localSheetId="1">#REF!</definedName>
    <definedName name="q_36" localSheetId="72">#REF!</definedName>
    <definedName name="q_36" localSheetId="69">#REF!</definedName>
    <definedName name="q_36" localSheetId="70">#REF!</definedName>
    <definedName name="q_36" localSheetId="71">#REF!</definedName>
    <definedName name="q_36" localSheetId="3">#REF!</definedName>
    <definedName name="q_36" localSheetId="0">#REF!</definedName>
    <definedName name="q_36">#REF!</definedName>
    <definedName name="q_36a1" localSheetId="7">'[3]Request for Information'!#REF!</definedName>
    <definedName name="q_36a1" localSheetId="19">#REF!</definedName>
    <definedName name="q_36a1" localSheetId="20">#REF!</definedName>
    <definedName name="q_36a1" localSheetId="21">#REF!</definedName>
    <definedName name="q_36a1" localSheetId="22">#REF!</definedName>
    <definedName name="q_36a1" localSheetId="23">#REF!</definedName>
    <definedName name="q_36a1" localSheetId="24">#REF!</definedName>
    <definedName name="q_36a1" localSheetId="25">#REF!</definedName>
    <definedName name="q_36a1" localSheetId="26">#REF!</definedName>
    <definedName name="q_36a1" localSheetId="27">#REF!</definedName>
    <definedName name="q_36a1" localSheetId="28">#REF!</definedName>
    <definedName name="q_36a1" localSheetId="29">#REF!</definedName>
    <definedName name="q_36a1" localSheetId="30">#REF!</definedName>
    <definedName name="q_36a1" localSheetId="31">#REF!</definedName>
    <definedName name="q_36a1" localSheetId="32">#REF!</definedName>
    <definedName name="q_36a1" localSheetId="33">#REF!</definedName>
    <definedName name="q_36a1" localSheetId="35">#REF!</definedName>
    <definedName name="q_36a1" localSheetId="36">#REF!</definedName>
    <definedName name="q_36a1" localSheetId="37">#REF!</definedName>
    <definedName name="q_36a1" localSheetId="65">#REF!</definedName>
    <definedName name="q_36a1" localSheetId="66">#REF!</definedName>
    <definedName name="q_36a1" localSheetId="67">#REF!</definedName>
    <definedName name="q_36a1" localSheetId="38">#REF!</definedName>
    <definedName name="q_36a1" localSheetId="39">#REF!</definedName>
    <definedName name="q_36a1" localSheetId="40">#REF!</definedName>
    <definedName name="q_36a1" localSheetId="41">#REF!</definedName>
    <definedName name="q_36a1" localSheetId="42">#REF!</definedName>
    <definedName name="q_36a1" localSheetId="43">#REF!</definedName>
    <definedName name="q_36a1" localSheetId="44">#REF!</definedName>
    <definedName name="q_36a1" localSheetId="45">#REF!</definedName>
    <definedName name="q_36a1" localSheetId="46">#REF!</definedName>
    <definedName name="q_36a1" localSheetId="48">#REF!</definedName>
    <definedName name="q_36a1" localSheetId="49">#REF!</definedName>
    <definedName name="q_36a1" localSheetId="47">#REF!</definedName>
    <definedName name="q_36a1" localSheetId="50">#REF!</definedName>
    <definedName name="q_36a1" localSheetId="51">#REF!</definedName>
    <definedName name="q_36a1" localSheetId="52">#REF!</definedName>
    <definedName name="q_36a1" localSheetId="53">#REF!</definedName>
    <definedName name="q_36a1" localSheetId="54">#REF!</definedName>
    <definedName name="q_36a1" localSheetId="55">#REF!</definedName>
    <definedName name="q_36a1" localSheetId="56">#REF!</definedName>
    <definedName name="q_36a1" localSheetId="57">#REF!</definedName>
    <definedName name="q_36a1" localSheetId="58">#REF!</definedName>
    <definedName name="q_36a1" localSheetId="60">#REF!</definedName>
    <definedName name="q_36a1" localSheetId="61">#REF!</definedName>
    <definedName name="q_36a1" localSheetId="59">#REF!</definedName>
    <definedName name="q_36a1" localSheetId="63">#REF!</definedName>
    <definedName name="q_36a1" localSheetId="64">#REF!</definedName>
    <definedName name="q_36a1" localSheetId="62">#REF!</definedName>
    <definedName name="q_36a1" localSheetId="1">#REF!</definedName>
    <definedName name="q_36a1" localSheetId="72">#REF!</definedName>
    <definedName name="q_36a1" localSheetId="69">#REF!</definedName>
    <definedName name="q_36a1" localSheetId="70">#REF!</definedName>
    <definedName name="q_36a1" localSheetId="71">#REF!</definedName>
    <definedName name="q_36a1" localSheetId="3">#REF!</definedName>
    <definedName name="q_36a1" localSheetId="0">#REF!</definedName>
    <definedName name="q_36a1">#REF!</definedName>
    <definedName name="q_37" localSheetId="7">'[3]Request for Information'!#REF!</definedName>
    <definedName name="q_37" localSheetId="19">#REF!</definedName>
    <definedName name="q_37" localSheetId="20">#REF!</definedName>
    <definedName name="q_37" localSheetId="21">#REF!</definedName>
    <definedName name="q_37" localSheetId="22">#REF!</definedName>
    <definedName name="q_37" localSheetId="23">#REF!</definedName>
    <definedName name="q_37" localSheetId="24">#REF!</definedName>
    <definedName name="q_37" localSheetId="25">#REF!</definedName>
    <definedName name="q_37" localSheetId="26">#REF!</definedName>
    <definedName name="q_37" localSheetId="27">#REF!</definedName>
    <definedName name="q_37" localSheetId="28">#REF!</definedName>
    <definedName name="q_37" localSheetId="29">#REF!</definedName>
    <definedName name="q_37" localSheetId="30">#REF!</definedName>
    <definedName name="q_37" localSheetId="31">#REF!</definedName>
    <definedName name="q_37" localSheetId="32">#REF!</definedName>
    <definedName name="q_37" localSheetId="33">#REF!</definedName>
    <definedName name="q_37" localSheetId="35">#REF!</definedName>
    <definedName name="q_37" localSheetId="36">#REF!</definedName>
    <definedName name="q_37" localSheetId="37">#REF!</definedName>
    <definedName name="q_37" localSheetId="65">#REF!</definedName>
    <definedName name="q_37" localSheetId="66">#REF!</definedName>
    <definedName name="q_37" localSheetId="67">#REF!</definedName>
    <definedName name="q_37" localSheetId="38">#REF!</definedName>
    <definedName name="q_37" localSheetId="39">#REF!</definedName>
    <definedName name="q_37" localSheetId="40">#REF!</definedName>
    <definedName name="q_37" localSheetId="41">#REF!</definedName>
    <definedName name="q_37" localSheetId="42">#REF!</definedName>
    <definedName name="q_37" localSheetId="43">#REF!</definedName>
    <definedName name="q_37" localSheetId="44">#REF!</definedName>
    <definedName name="q_37" localSheetId="45">#REF!</definedName>
    <definedName name="q_37" localSheetId="46">#REF!</definedName>
    <definedName name="q_37" localSheetId="48">#REF!</definedName>
    <definedName name="q_37" localSheetId="49">#REF!</definedName>
    <definedName name="q_37" localSheetId="47">#REF!</definedName>
    <definedName name="q_37" localSheetId="50">#REF!</definedName>
    <definedName name="q_37" localSheetId="51">#REF!</definedName>
    <definedName name="q_37" localSheetId="52">#REF!</definedName>
    <definedName name="q_37" localSheetId="53">#REF!</definedName>
    <definedName name="q_37" localSheetId="54">#REF!</definedName>
    <definedName name="q_37" localSheetId="55">#REF!</definedName>
    <definedName name="q_37" localSheetId="56">#REF!</definedName>
    <definedName name="q_37" localSheetId="57">#REF!</definedName>
    <definedName name="q_37" localSheetId="58">#REF!</definedName>
    <definedName name="q_37" localSheetId="60">#REF!</definedName>
    <definedName name="q_37" localSheetId="61">#REF!</definedName>
    <definedName name="q_37" localSheetId="59">#REF!</definedName>
    <definedName name="q_37" localSheetId="63">#REF!</definedName>
    <definedName name="q_37" localSheetId="64">#REF!</definedName>
    <definedName name="q_37" localSheetId="62">#REF!</definedName>
    <definedName name="q_37" localSheetId="1">#REF!</definedName>
    <definedName name="q_37" localSheetId="72">#REF!</definedName>
    <definedName name="q_37" localSheetId="69">#REF!</definedName>
    <definedName name="q_37" localSheetId="70">#REF!</definedName>
    <definedName name="q_37" localSheetId="71">#REF!</definedName>
    <definedName name="q_37" localSheetId="3">#REF!</definedName>
    <definedName name="q_37" localSheetId="0">#REF!</definedName>
    <definedName name="q_37">#REF!</definedName>
    <definedName name="q_37a1" localSheetId="7">'[3]Request for Information'!#REF!</definedName>
    <definedName name="q_37a1" localSheetId="19">#REF!</definedName>
    <definedName name="q_37a1" localSheetId="20">#REF!</definedName>
    <definedName name="q_37a1" localSheetId="21">#REF!</definedName>
    <definedName name="q_37a1" localSheetId="22">#REF!</definedName>
    <definedName name="q_37a1" localSheetId="23">#REF!</definedName>
    <definedName name="q_37a1" localSheetId="24">#REF!</definedName>
    <definedName name="q_37a1" localSheetId="25">#REF!</definedName>
    <definedName name="q_37a1" localSheetId="26">#REF!</definedName>
    <definedName name="q_37a1" localSheetId="27">#REF!</definedName>
    <definedName name="q_37a1" localSheetId="28">#REF!</definedName>
    <definedName name="q_37a1" localSheetId="29">#REF!</definedName>
    <definedName name="q_37a1" localSheetId="30">#REF!</definedName>
    <definedName name="q_37a1" localSheetId="31">#REF!</definedName>
    <definedName name="q_37a1" localSheetId="32">#REF!</definedName>
    <definedName name="q_37a1" localSheetId="33">#REF!</definedName>
    <definedName name="q_37a1" localSheetId="35">#REF!</definedName>
    <definedName name="q_37a1" localSheetId="36">#REF!</definedName>
    <definedName name="q_37a1" localSheetId="37">#REF!</definedName>
    <definedName name="q_37a1" localSheetId="65">#REF!</definedName>
    <definedName name="q_37a1" localSheetId="66">#REF!</definedName>
    <definedName name="q_37a1" localSheetId="67">#REF!</definedName>
    <definedName name="q_37a1" localSheetId="38">#REF!</definedName>
    <definedName name="q_37a1" localSheetId="39">#REF!</definedName>
    <definedName name="q_37a1" localSheetId="40">#REF!</definedName>
    <definedName name="q_37a1" localSheetId="41">#REF!</definedName>
    <definedName name="q_37a1" localSheetId="42">#REF!</definedName>
    <definedName name="q_37a1" localSheetId="43">#REF!</definedName>
    <definedName name="q_37a1" localSheetId="44">#REF!</definedName>
    <definedName name="q_37a1" localSheetId="45">#REF!</definedName>
    <definedName name="q_37a1" localSheetId="46">#REF!</definedName>
    <definedName name="q_37a1" localSheetId="48">#REF!</definedName>
    <definedName name="q_37a1" localSheetId="49">#REF!</definedName>
    <definedName name="q_37a1" localSheetId="47">#REF!</definedName>
    <definedName name="q_37a1" localSheetId="50">#REF!</definedName>
    <definedName name="q_37a1" localSheetId="51">#REF!</definedName>
    <definedName name="q_37a1" localSheetId="52">#REF!</definedName>
    <definedName name="q_37a1" localSheetId="53">#REF!</definedName>
    <definedName name="q_37a1" localSheetId="54">#REF!</definedName>
    <definedName name="q_37a1" localSheetId="55">#REF!</definedName>
    <definedName name="q_37a1" localSheetId="56">#REF!</definedName>
    <definedName name="q_37a1" localSheetId="57">#REF!</definedName>
    <definedName name="q_37a1" localSheetId="58">#REF!</definedName>
    <definedName name="q_37a1" localSheetId="60">#REF!</definedName>
    <definedName name="q_37a1" localSheetId="61">#REF!</definedName>
    <definedName name="q_37a1" localSheetId="59">#REF!</definedName>
    <definedName name="q_37a1" localSheetId="63">#REF!</definedName>
    <definedName name="q_37a1" localSheetId="64">#REF!</definedName>
    <definedName name="q_37a1" localSheetId="62">#REF!</definedName>
    <definedName name="q_37a1" localSheetId="1">#REF!</definedName>
    <definedName name="q_37a1" localSheetId="72">#REF!</definedName>
    <definedName name="q_37a1" localSheetId="69">#REF!</definedName>
    <definedName name="q_37a1" localSheetId="70">#REF!</definedName>
    <definedName name="q_37a1" localSheetId="71">#REF!</definedName>
    <definedName name="q_37a1" localSheetId="3">#REF!</definedName>
    <definedName name="q_37a1" localSheetId="0">#REF!</definedName>
    <definedName name="q_37a1">#REF!</definedName>
    <definedName name="q_38" localSheetId="7">'[3]Request for Information'!#REF!</definedName>
    <definedName name="q_38" localSheetId="19">#REF!</definedName>
    <definedName name="q_38" localSheetId="20">#REF!</definedName>
    <definedName name="q_38" localSheetId="21">#REF!</definedName>
    <definedName name="q_38" localSheetId="22">#REF!</definedName>
    <definedName name="q_38" localSheetId="23">#REF!</definedName>
    <definedName name="q_38" localSheetId="24">#REF!</definedName>
    <definedName name="q_38" localSheetId="25">#REF!</definedName>
    <definedName name="q_38" localSheetId="26">#REF!</definedName>
    <definedName name="q_38" localSheetId="27">#REF!</definedName>
    <definedName name="q_38" localSheetId="28">#REF!</definedName>
    <definedName name="q_38" localSheetId="29">#REF!</definedName>
    <definedName name="q_38" localSheetId="30">#REF!</definedName>
    <definedName name="q_38" localSheetId="31">#REF!</definedName>
    <definedName name="q_38" localSheetId="32">#REF!</definedName>
    <definedName name="q_38" localSheetId="33">#REF!</definedName>
    <definedName name="q_38" localSheetId="35">#REF!</definedName>
    <definedName name="q_38" localSheetId="36">#REF!</definedName>
    <definedName name="q_38" localSheetId="37">#REF!</definedName>
    <definedName name="q_38" localSheetId="65">#REF!</definedName>
    <definedName name="q_38" localSheetId="66">#REF!</definedName>
    <definedName name="q_38" localSheetId="67">#REF!</definedName>
    <definedName name="q_38" localSheetId="38">#REF!</definedName>
    <definedName name="q_38" localSheetId="39">#REF!</definedName>
    <definedName name="q_38" localSheetId="40">#REF!</definedName>
    <definedName name="q_38" localSheetId="41">#REF!</definedName>
    <definedName name="q_38" localSheetId="42">#REF!</definedName>
    <definedName name="q_38" localSheetId="43">#REF!</definedName>
    <definedName name="q_38" localSheetId="44">#REF!</definedName>
    <definedName name="q_38" localSheetId="45">#REF!</definedName>
    <definedName name="q_38" localSheetId="46">#REF!</definedName>
    <definedName name="q_38" localSheetId="48">#REF!</definedName>
    <definedName name="q_38" localSheetId="49">#REF!</definedName>
    <definedName name="q_38" localSheetId="47">#REF!</definedName>
    <definedName name="q_38" localSheetId="50">#REF!</definedName>
    <definedName name="q_38" localSheetId="51">#REF!</definedName>
    <definedName name="q_38" localSheetId="52">#REF!</definedName>
    <definedName name="q_38" localSheetId="53">#REF!</definedName>
    <definedName name="q_38" localSheetId="54">#REF!</definedName>
    <definedName name="q_38" localSheetId="55">#REF!</definedName>
    <definedName name="q_38" localSheetId="56">#REF!</definedName>
    <definedName name="q_38" localSheetId="57">#REF!</definedName>
    <definedName name="q_38" localSheetId="58">#REF!</definedName>
    <definedName name="q_38" localSheetId="60">#REF!</definedName>
    <definedName name="q_38" localSheetId="61">#REF!</definedName>
    <definedName name="q_38" localSheetId="59">#REF!</definedName>
    <definedName name="q_38" localSheetId="63">#REF!</definedName>
    <definedName name="q_38" localSheetId="64">#REF!</definedName>
    <definedName name="q_38" localSheetId="62">#REF!</definedName>
    <definedName name="q_38" localSheetId="1">#REF!</definedName>
    <definedName name="q_38" localSheetId="72">#REF!</definedName>
    <definedName name="q_38" localSheetId="69">#REF!</definedName>
    <definedName name="q_38" localSheetId="70">#REF!</definedName>
    <definedName name="q_38" localSheetId="71">#REF!</definedName>
    <definedName name="q_38" localSheetId="3">#REF!</definedName>
    <definedName name="q_38" localSheetId="0">#REF!</definedName>
    <definedName name="q_38">#REF!</definedName>
    <definedName name="q_38a1" localSheetId="7">'[3]Request for Information'!#REF!</definedName>
    <definedName name="q_38a1" localSheetId="19">#REF!</definedName>
    <definedName name="q_38a1" localSheetId="20">#REF!</definedName>
    <definedName name="q_38a1" localSheetId="21">#REF!</definedName>
    <definedName name="q_38a1" localSheetId="22">#REF!</definedName>
    <definedName name="q_38a1" localSheetId="23">#REF!</definedName>
    <definedName name="q_38a1" localSheetId="24">#REF!</definedName>
    <definedName name="q_38a1" localSheetId="25">#REF!</definedName>
    <definedName name="q_38a1" localSheetId="26">#REF!</definedName>
    <definedName name="q_38a1" localSheetId="27">#REF!</definedName>
    <definedName name="q_38a1" localSheetId="28">#REF!</definedName>
    <definedName name="q_38a1" localSheetId="29">#REF!</definedName>
    <definedName name="q_38a1" localSheetId="30">#REF!</definedName>
    <definedName name="q_38a1" localSheetId="31">#REF!</definedName>
    <definedName name="q_38a1" localSheetId="32">#REF!</definedName>
    <definedName name="q_38a1" localSheetId="33">#REF!</definedName>
    <definedName name="q_38a1" localSheetId="35">#REF!</definedName>
    <definedName name="q_38a1" localSheetId="36">#REF!</definedName>
    <definedName name="q_38a1" localSheetId="37">#REF!</definedName>
    <definedName name="q_38a1" localSheetId="65">#REF!</definedName>
    <definedName name="q_38a1" localSheetId="66">#REF!</definedName>
    <definedName name="q_38a1" localSheetId="67">#REF!</definedName>
    <definedName name="q_38a1" localSheetId="38">#REF!</definedName>
    <definedName name="q_38a1" localSheetId="39">#REF!</definedName>
    <definedName name="q_38a1" localSheetId="40">#REF!</definedName>
    <definedName name="q_38a1" localSheetId="41">#REF!</definedName>
    <definedName name="q_38a1" localSheetId="42">#REF!</definedName>
    <definedName name="q_38a1" localSheetId="43">#REF!</definedName>
    <definedName name="q_38a1" localSheetId="44">#REF!</definedName>
    <definedName name="q_38a1" localSheetId="45">#REF!</definedName>
    <definedName name="q_38a1" localSheetId="46">#REF!</definedName>
    <definedName name="q_38a1" localSheetId="48">#REF!</definedName>
    <definedName name="q_38a1" localSheetId="49">#REF!</definedName>
    <definedName name="q_38a1" localSheetId="47">#REF!</definedName>
    <definedName name="q_38a1" localSheetId="50">#REF!</definedName>
    <definedName name="q_38a1" localSheetId="51">#REF!</definedName>
    <definedName name="q_38a1" localSheetId="52">#REF!</definedName>
    <definedName name="q_38a1" localSheetId="53">#REF!</definedName>
    <definedName name="q_38a1" localSheetId="54">#REF!</definedName>
    <definedName name="q_38a1" localSheetId="55">#REF!</definedName>
    <definedName name="q_38a1" localSheetId="56">#REF!</definedName>
    <definedName name="q_38a1" localSheetId="57">#REF!</definedName>
    <definedName name="q_38a1" localSheetId="58">#REF!</definedName>
    <definedName name="q_38a1" localSheetId="60">#REF!</definedName>
    <definedName name="q_38a1" localSheetId="61">#REF!</definedName>
    <definedName name="q_38a1" localSheetId="59">#REF!</definedName>
    <definedName name="q_38a1" localSheetId="63">#REF!</definedName>
    <definedName name="q_38a1" localSheetId="64">#REF!</definedName>
    <definedName name="q_38a1" localSheetId="62">#REF!</definedName>
    <definedName name="q_38a1" localSheetId="1">#REF!</definedName>
    <definedName name="q_38a1" localSheetId="72">#REF!</definedName>
    <definedName name="q_38a1" localSheetId="69">#REF!</definedName>
    <definedName name="q_38a1" localSheetId="70">#REF!</definedName>
    <definedName name="q_38a1" localSheetId="71">#REF!</definedName>
    <definedName name="q_38a1" localSheetId="3">#REF!</definedName>
    <definedName name="q_38a1" localSheetId="0">#REF!</definedName>
    <definedName name="q_38a1">#REF!</definedName>
    <definedName name="q_39" localSheetId="7">'[3]Request for Information'!#REF!</definedName>
    <definedName name="q_39" localSheetId="19">#REF!</definedName>
    <definedName name="q_39" localSheetId="20">#REF!</definedName>
    <definedName name="q_39" localSheetId="21">#REF!</definedName>
    <definedName name="q_39" localSheetId="22">#REF!</definedName>
    <definedName name="q_39" localSheetId="23">#REF!</definedName>
    <definedName name="q_39" localSheetId="24">#REF!</definedName>
    <definedName name="q_39" localSheetId="25">#REF!</definedName>
    <definedName name="q_39" localSheetId="26">#REF!</definedName>
    <definedName name="q_39" localSheetId="27">#REF!</definedName>
    <definedName name="q_39" localSheetId="28">#REF!</definedName>
    <definedName name="q_39" localSheetId="29">#REF!</definedName>
    <definedName name="q_39" localSheetId="30">#REF!</definedName>
    <definedName name="q_39" localSheetId="31">#REF!</definedName>
    <definedName name="q_39" localSheetId="32">#REF!</definedName>
    <definedName name="q_39" localSheetId="33">#REF!</definedName>
    <definedName name="q_39" localSheetId="35">#REF!</definedName>
    <definedName name="q_39" localSheetId="36">#REF!</definedName>
    <definedName name="q_39" localSheetId="37">#REF!</definedName>
    <definedName name="q_39" localSheetId="65">#REF!</definedName>
    <definedName name="q_39" localSheetId="66">#REF!</definedName>
    <definedName name="q_39" localSheetId="67">#REF!</definedName>
    <definedName name="q_39" localSheetId="38">#REF!</definedName>
    <definedName name="q_39" localSheetId="39">#REF!</definedName>
    <definedName name="q_39" localSheetId="40">#REF!</definedName>
    <definedName name="q_39" localSheetId="41">#REF!</definedName>
    <definedName name="q_39" localSheetId="42">#REF!</definedName>
    <definedName name="q_39" localSheetId="43">#REF!</definedName>
    <definedName name="q_39" localSheetId="44">#REF!</definedName>
    <definedName name="q_39" localSheetId="45">#REF!</definedName>
    <definedName name="q_39" localSheetId="46">#REF!</definedName>
    <definedName name="q_39" localSheetId="48">#REF!</definedName>
    <definedName name="q_39" localSheetId="49">#REF!</definedName>
    <definedName name="q_39" localSheetId="47">#REF!</definedName>
    <definedName name="q_39" localSheetId="50">#REF!</definedName>
    <definedName name="q_39" localSheetId="51">#REF!</definedName>
    <definedName name="q_39" localSheetId="52">#REF!</definedName>
    <definedName name="q_39" localSheetId="53">#REF!</definedName>
    <definedName name="q_39" localSheetId="54">#REF!</definedName>
    <definedName name="q_39" localSheetId="55">#REF!</definedName>
    <definedName name="q_39" localSheetId="56">#REF!</definedName>
    <definedName name="q_39" localSheetId="57">#REF!</definedName>
    <definedName name="q_39" localSheetId="58">#REF!</definedName>
    <definedName name="q_39" localSheetId="60">#REF!</definedName>
    <definedName name="q_39" localSheetId="61">#REF!</definedName>
    <definedName name="q_39" localSheetId="59">#REF!</definedName>
    <definedName name="q_39" localSheetId="63">#REF!</definedName>
    <definedName name="q_39" localSheetId="64">#REF!</definedName>
    <definedName name="q_39" localSheetId="62">#REF!</definedName>
    <definedName name="q_39" localSheetId="1">#REF!</definedName>
    <definedName name="q_39" localSheetId="72">#REF!</definedName>
    <definedName name="q_39" localSheetId="69">#REF!</definedName>
    <definedName name="q_39" localSheetId="70">#REF!</definedName>
    <definedName name="q_39" localSheetId="71">#REF!</definedName>
    <definedName name="q_39" localSheetId="3">#REF!</definedName>
    <definedName name="q_39" localSheetId="0">#REF!</definedName>
    <definedName name="q_39">#REF!</definedName>
    <definedName name="q_39a1" localSheetId="7">'[3]Request for Information'!#REF!</definedName>
    <definedName name="q_39a1" localSheetId="19">#REF!</definedName>
    <definedName name="q_39a1" localSheetId="20">#REF!</definedName>
    <definedName name="q_39a1" localSheetId="21">#REF!</definedName>
    <definedName name="q_39a1" localSheetId="22">#REF!</definedName>
    <definedName name="q_39a1" localSheetId="23">#REF!</definedName>
    <definedName name="q_39a1" localSheetId="24">#REF!</definedName>
    <definedName name="q_39a1" localSheetId="25">#REF!</definedName>
    <definedName name="q_39a1" localSheetId="26">#REF!</definedName>
    <definedName name="q_39a1" localSheetId="27">#REF!</definedName>
    <definedName name="q_39a1" localSheetId="28">#REF!</definedName>
    <definedName name="q_39a1" localSheetId="29">#REF!</definedName>
    <definedName name="q_39a1" localSheetId="30">#REF!</definedName>
    <definedName name="q_39a1" localSheetId="31">#REF!</definedName>
    <definedName name="q_39a1" localSheetId="32">#REF!</definedName>
    <definedName name="q_39a1" localSheetId="33">#REF!</definedName>
    <definedName name="q_39a1" localSheetId="35">#REF!</definedName>
    <definedName name="q_39a1" localSheetId="36">#REF!</definedName>
    <definedName name="q_39a1" localSheetId="37">#REF!</definedName>
    <definedName name="q_39a1" localSheetId="65">#REF!</definedName>
    <definedName name="q_39a1" localSheetId="66">#REF!</definedName>
    <definedName name="q_39a1" localSheetId="67">#REF!</definedName>
    <definedName name="q_39a1" localSheetId="38">#REF!</definedName>
    <definedName name="q_39a1" localSheetId="39">#REF!</definedName>
    <definedName name="q_39a1" localSheetId="40">#REF!</definedName>
    <definedName name="q_39a1" localSheetId="41">#REF!</definedName>
    <definedName name="q_39a1" localSheetId="42">#REF!</definedName>
    <definedName name="q_39a1" localSheetId="43">#REF!</definedName>
    <definedName name="q_39a1" localSheetId="44">#REF!</definedName>
    <definedName name="q_39a1" localSheetId="45">#REF!</definedName>
    <definedName name="q_39a1" localSheetId="46">#REF!</definedName>
    <definedName name="q_39a1" localSheetId="48">#REF!</definedName>
    <definedName name="q_39a1" localSheetId="49">#REF!</definedName>
    <definedName name="q_39a1" localSheetId="47">#REF!</definedName>
    <definedName name="q_39a1" localSheetId="50">#REF!</definedName>
    <definedName name="q_39a1" localSheetId="51">#REF!</definedName>
    <definedName name="q_39a1" localSheetId="52">#REF!</definedName>
    <definedName name="q_39a1" localSheetId="53">#REF!</definedName>
    <definedName name="q_39a1" localSheetId="54">#REF!</definedName>
    <definedName name="q_39a1" localSheetId="55">#REF!</definedName>
    <definedName name="q_39a1" localSheetId="56">#REF!</definedName>
    <definedName name="q_39a1" localSheetId="57">#REF!</definedName>
    <definedName name="q_39a1" localSheetId="58">#REF!</definedName>
    <definedName name="q_39a1" localSheetId="60">#REF!</definedName>
    <definedName name="q_39a1" localSheetId="61">#REF!</definedName>
    <definedName name="q_39a1" localSheetId="59">#REF!</definedName>
    <definedName name="q_39a1" localSheetId="63">#REF!</definedName>
    <definedName name="q_39a1" localSheetId="64">#REF!</definedName>
    <definedName name="q_39a1" localSheetId="62">#REF!</definedName>
    <definedName name="q_39a1" localSheetId="1">#REF!</definedName>
    <definedName name="q_39a1" localSheetId="72">#REF!</definedName>
    <definedName name="q_39a1" localSheetId="69">#REF!</definedName>
    <definedName name="q_39a1" localSheetId="70">#REF!</definedName>
    <definedName name="q_39a1" localSheetId="71">#REF!</definedName>
    <definedName name="q_39a1" localSheetId="3">#REF!</definedName>
    <definedName name="q_39a1" localSheetId="0">#REF!</definedName>
    <definedName name="q_39a1">#REF!</definedName>
    <definedName name="q_40" localSheetId="7">'[3]Request for Information'!#REF!</definedName>
    <definedName name="q_40" localSheetId="19">#REF!</definedName>
    <definedName name="q_40" localSheetId="20">#REF!</definedName>
    <definedName name="q_40" localSheetId="21">#REF!</definedName>
    <definedName name="q_40" localSheetId="22">#REF!</definedName>
    <definedName name="q_40" localSheetId="23">#REF!</definedName>
    <definedName name="q_40" localSheetId="24">#REF!</definedName>
    <definedName name="q_40" localSheetId="25">#REF!</definedName>
    <definedName name="q_40" localSheetId="26">#REF!</definedName>
    <definedName name="q_40" localSheetId="27">#REF!</definedName>
    <definedName name="q_40" localSheetId="28">#REF!</definedName>
    <definedName name="q_40" localSheetId="29">#REF!</definedName>
    <definedName name="q_40" localSheetId="30">#REF!</definedName>
    <definedName name="q_40" localSheetId="31">#REF!</definedName>
    <definedName name="q_40" localSheetId="32">#REF!</definedName>
    <definedName name="q_40" localSheetId="33">#REF!</definedName>
    <definedName name="q_40" localSheetId="35">#REF!</definedName>
    <definedName name="q_40" localSheetId="36">#REF!</definedName>
    <definedName name="q_40" localSheetId="37">#REF!</definedName>
    <definedName name="q_40" localSheetId="65">#REF!</definedName>
    <definedName name="q_40" localSheetId="66">#REF!</definedName>
    <definedName name="q_40" localSheetId="67">#REF!</definedName>
    <definedName name="q_40" localSheetId="38">#REF!</definedName>
    <definedName name="q_40" localSheetId="39">#REF!</definedName>
    <definedName name="q_40" localSheetId="40">#REF!</definedName>
    <definedName name="q_40" localSheetId="41">#REF!</definedName>
    <definedName name="q_40" localSheetId="42">#REF!</definedName>
    <definedName name="q_40" localSheetId="43">#REF!</definedName>
    <definedName name="q_40" localSheetId="44">#REF!</definedName>
    <definedName name="q_40" localSheetId="45">#REF!</definedName>
    <definedName name="q_40" localSheetId="46">#REF!</definedName>
    <definedName name="q_40" localSheetId="48">#REF!</definedName>
    <definedName name="q_40" localSheetId="49">#REF!</definedName>
    <definedName name="q_40" localSheetId="47">#REF!</definedName>
    <definedName name="q_40" localSheetId="50">#REF!</definedName>
    <definedName name="q_40" localSheetId="51">#REF!</definedName>
    <definedName name="q_40" localSheetId="52">#REF!</definedName>
    <definedName name="q_40" localSheetId="53">#REF!</definedName>
    <definedName name="q_40" localSheetId="54">#REF!</definedName>
    <definedName name="q_40" localSheetId="55">#REF!</definedName>
    <definedName name="q_40" localSheetId="56">#REF!</definedName>
    <definedName name="q_40" localSheetId="57">#REF!</definedName>
    <definedName name="q_40" localSheetId="58">#REF!</definedName>
    <definedName name="q_40" localSheetId="60">#REF!</definedName>
    <definedName name="q_40" localSheetId="61">#REF!</definedName>
    <definedName name="q_40" localSheetId="59">#REF!</definedName>
    <definedName name="q_40" localSheetId="63">#REF!</definedName>
    <definedName name="q_40" localSheetId="64">#REF!</definedName>
    <definedName name="q_40" localSheetId="62">#REF!</definedName>
    <definedName name="q_40" localSheetId="1">#REF!</definedName>
    <definedName name="q_40" localSheetId="72">#REF!</definedName>
    <definedName name="q_40" localSheetId="69">#REF!</definedName>
    <definedName name="q_40" localSheetId="70">#REF!</definedName>
    <definedName name="q_40" localSheetId="71">#REF!</definedName>
    <definedName name="q_40" localSheetId="3">#REF!</definedName>
    <definedName name="q_40" localSheetId="0">#REF!</definedName>
    <definedName name="q_40">#REF!</definedName>
    <definedName name="q_40a1" localSheetId="7">'[3]Request for Information'!#REF!</definedName>
    <definedName name="q_40a1" localSheetId="19">#REF!</definedName>
    <definedName name="q_40a1" localSheetId="20">#REF!</definedName>
    <definedName name="q_40a1" localSheetId="21">#REF!</definedName>
    <definedName name="q_40a1" localSheetId="22">#REF!</definedName>
    <definedName name="q_40a1" localSheetId="23">#REF!</definedName>
    <definedName name="q_40a1" localSheetId="24">#REF!</definedName>
    <definedName name="q_40a1" localSheetId="25">#REF!</definedName>
    <definedName name="q_40a1" localSheetId="26">#REF!</definedName>
    <definedName name="q_40a1" localSheetId="27">#REF!</definedName>
    <definedName name="q_40a1" localSheetId="28">#REF!</definedName>
    <definedName name="q_40a1" localSheetId="29">#REF!</definedName>
    <definedName name="q_40a1" localSheetId="30">#REF!</definedName>
    <definedName name="q_40a1" localSheetId="31">#REF!</definedName>
    <definedName name="q_40a1" localSheetId="32">#REF!</definedName>
    <definedName name="q_40a1" localSheetId="33">#REF!</definedName>
    <definedName name="q_40a1" localSheetId="35">#REF!</definedName>
    <definedName name="q_40a1" localSheetId="36">#REF!</definedName>
    <definedName name="q_40a1" localSheetId="37">#REF!</definedName>
    <definedName name="q_40a1" localSheetId="65">#REF!</definedName>
    <definedName name="q_40a1" localSheetId="66">#REF!</definedName>
    <definedName name="q_40a1" localSheetId="67">#REF!</definedName>
    <definedName name="q_40a1" localSheetId="38">#REF!</definedName>
    <definedName name="q_40a1" localSheetId="39">#REF!</definedName>
    <definedName name="q_40a1" localSheetId="40">#REF!</definedName>
    <definedName name="q_40a1" localSheetId="41">#REF!</definedName>
    <definedName name="q_40a1" localSheetId="42">#REF!</definedName>
    <definedName name="q_40a1" localSheetId="43">#REF!</definedName>
    <definedName name="q_40a1" localSheetId="44">#REF!</definedName>
    <definedName name="q_40a1" localSheetId="45">#REF!</definedName>
    <definedName name="q_40a1" localSheetId="46">#REF!</definedName>
    <definedName name="q_40a1" localSheetId="48">#REF!</definedName>
    <definedName name="q_40a1" localSheetId="49">#REF!</definedName>
    <definedName name="q_40a1" localSheetId="47">#REF!</definedName>
    <definedName name="q_40a1" localSheetId="50">#REF!</definedName>
    <definedName name="q_40a1" localSheetId="51">#REF!</definedName>
    <definedName name="q_40a1" localSheetId="52">#REF!</definedName>
    <definedName name="q_40a1" localSheetId="53">#REF!</definedName>
    <definedName name="q_40a1" localSheetId="54">#REF!</definedName>
    <definedName name="q_40a1" localSheetId="55">#REF!</definedName>
    <definedName name="q_40a1" localSheetId="56">#REF!</definedName>
    <definedName name="q_40a1" localSheetId="57">#REF!</definedName>
    <definedName name="q_40a1" localSheetId="58">#REF!</definedName>
    <definedName name="q_40a1" localSheetId="60">#REF!</definedName>
    <definedName name="q_40a1" localSheetId="61">#REF!</definedName>
    <definedName name="q_40a1" localSheetId="59">#REF!</definedName>
    <definedName name="q_40a1" localSheetId="63">#REF!</definedName>
    <definedName name="q_40a1" localSheetId="64">#REF!</definedName>
    <definedName name="q_40a1" localSheetId="62">#REF!</definedName>
    <definedName name="q_40a1" localSheetId="1">#REF!</definedName>
    <definedName name="q_40a1" localSheetId="72">#REF!</definedName>
    <definedName name="q_40a1" localSheetId="69">#REF!</definedName>
    <definedName name="q_40a1" localSheetId="70">#REF!</definedName>
    <definedName name="q_40a1" localSheetId="71">#REF!</definedName>
    <definedName name="q_40a1" localSheetId="3">#REF!</definedName>
    <definedName name="q_40a1" localSheetId="0">#REF!</definedName>
    <definedName name="q_40a1">#REF!</definedName>
    <definedName name="q_41" localSheetId="7">'[3]Request for Information'!#REF!</definedName>
    <definedName name="q_41" localSheetId="19">#REF!</definedName>
    <definedName name="q_41" localSheetId="20">#REF!</definedName>
    <definedName name="q_41" localSheetId="21">#REF!</definedName>
    <definedName name="q_41" localSheetId="22">#REF!</definedName>
    <definedName name="q_41" localSheetId="23">#REF!</definedName>
    <definedName name="q_41" localSheetId="24">#REF!</definedName>
    <definedName name="q_41" localSheetId="25">#REF!</definedName>
    <definedName name="q_41" localSheetId="26">#REF!</definedName>
    <definedName name="q_41" localSheetId="27">#REF!</definedName>
    <definedName name="q_41" localSheetId="28">#REF!</definedName>
    <definedName name="q_41" localSheetId="29">#REF!</definedName>
    <definedName name="q_41" localSheetId="30">#REF!</definedName>
    <definedName name="q_41" localSheetId="31">#REF!</definedName>
    <definedName name="q_41" localSheetId="32">#REF!</definedName>
    <definedName name="q_41" localSheetId="33">#REF!</definedName>
    <definedName name="q_41" localSheetId="35">#REF!</definedName>
    <definedName name="q_41" localSheetId="36">#REF!</definedName>
    <definedName name="q_41" localSheetId="37">#REF!</definedName>
    <definedName name="q_41" localSheetId="65">#REF!</definedName>
    <definedName name="q_41" localSheetId="66">#REF!</definedName>
    <definedName name="q_41" localSheetId="67">#REF!</definedName>
    <definedName name="q_41" localSheetId="38">#REF!</definedName>
    <definedName name="q_41" localSheetId="39">#REF!</definedName>
    <definedName name="q_41" localSheetId="40">#REF!</definedName>
    <definedName name="q_41" localSheetId="41">#REF!</definedName>
    <definedName name="q_41" localSheetId="42">#REF!</definedName>
    <definedName name="q_41" localSheetId="43">#REF!</definedName>
    <definedName name="q_41" localSheetId="44">#REF!</definedName>
    <definedName name="q_41" localSheetId="45">#REF!</definedName>
    <definedName name="q_41" localSheetId="46">#REF!</definedName>
    <definedName name="q_41" localSheetId="48">#REF!</definedName>
    <definedName name="q_41" localSheetId="49">#REF!</definedName>
    <definedName name="q_41" localSheetId="47">#REF!</definedName>
    <definedName name="q_41" localSheetId="50">#REF!</definedName>
    <definedName name="q_41" localSheetId="51">#REF!</definedName>
    <definedName name="q_41" localSheetId="52">#REF!</definedName>
    <definedName name="q_41" localSheetId="53">#REF!</definedName>
    <definedName name="q_41" localSheetId="54">#REF!</definedName>
    <definedName name="q_41" localSheetId="55">#REF!</definedName>
    <definedName name="q_41" localSheetId="56">#REF!</definedName>
    <definedName name="q_41" localSheetId="57">#REF!</definedName>
    <definedName name="q_41" localSheetId="58">#REF!</definedName>
    <definedName name="q_41" localSheetId="60">#REF!</definedName>
    <definedName name="q_41" localSheetId="61">#REF!</definedName>
    <definedName name="q_41" localSheetId="59">#REF!</definedName>
    <definedName name="q_41" localSheetId="63">#REF!</definedName>
    <definedName name="q_41" localSheetId="64">#REF!</definedName>
    <definedName name="q_41" localSheetId="62">#REF!</definedName>
    <definedName name="q_41" localSheetId="1">#REF!</definedName>
    <definedName name="q_41" localSheetId="72">#REF!</definedName>
    <definedName name="q_41" localSheetId="69">#REF!</definedName>
    <definedName name="q_41" localSheetId="70">#REF!</definedName>
    <definedName name="q_41" localSheetId="71">#REF!</definedName>
    <definedName name="q_41" localSheetId="3">#REF!</definedName>
    <definedName name="q_41" localSheetId="0">#REF!</definedName>
    <definedName name="q_41">#REF!</definedName>
    <definedName name="q_41a1" localSheetId="7">'[3]Request for Information'!#REF!</definedName>
    <definedName name="q_41a1" localSheetId="19">#REF!</definedName>
    <definedName name="q_41a1" localSheetId="20">#REF!</definedName>
    <definedName name="q_41a1" localSheetId="21">#REF!</definedName>
    <definedName name="q_41a1" localSheetId="22">#REF!</definedName>
    <definedName name="q_41a1" localSheetId="23">#REF!</definedName>
    <definedName name="q_41a1" localSheetId="24">#REF!</definedName>
    <definedName name="q_41a1" localSheetId="25">#REF!</definedName>
    <definedName name="q_41a1" localSheetId="26">#REF!</definedName>
    <definedName name="q_41a1" localSheetId="27">#REF!</definedName>
    <definedName name="q_41a1" localSheetId="28">#REF!</definedName>
    <definedName name="q_41a1" localSheetId="29">#REF!</definedName>
    <definedName name="q_41a1" localSheetId="30">#REF!</definedName>
    <definedName name="q_41a1" localSheetId="31">#REF!</definedName>
    <definedName name="q_41a1" localSheetId="32">#REF!</definedName>
    <definedName name="q_41a1" localSheetId="33">#REF!</definedName>
    <definedName name="q_41a1" localSheetId="35">#REF!</definedName>
    <definedName name="q_41a1" localSheetId="36">#REF!</definedName>
    <definedName name="q_41a1" localSheetId="37">#REF!</definedName>
    <definedName name="q_41a1" localSheetId="65">#REF!</definedName>
    <definedName name="q_41a1" localSheetId="66">#REF!</definedName>
    <definedName name="q_41a1" localSheetId="67">#REF!</definedName>
    <definedName name="q_41a1" localSheetId="38">#REF!</definedName>
    <definedName name="q_41a1" localSheetId="39">#REF!</definedName>
    <definedName name="q_41a1" localSheetId="40">#REF!</definedName>
    <definedName name="q_41a1" localSheetId="41">#REF!</definedName>
    <definedName name="q_41a1" localSheetId="42">#REF!</definedName>
    <definedName name="q_41a1" localSheetId="43">#REF!</definedName>
    <definedName name="q_41a1" localSheetId="44">#REF!</definedName>
    <definedName name="q_41a1" localSheetId="45">#REF!</definedName>
    <definedName name="q_41a1" localSheetId="46">#REF!</definedName>
    <definedName name="q_41a1" localSheetId="48">#REF!</definedName>
    <definedName name="q_41a1" localSheetId="49">#REF!</definedName>
    <definedName name="q_41a1" localSheetId="47">#REF!</definedName>
    <definedName name="q_41a1" localSheetId="50">#REF!</definedName>
    <definedName name="q_41a1" localSheetId="51">#REF!</definedName>
    <definedName name="q_41a1" localSheetId="52">#REF!</definedName>
    <definedName name="q_41a1" localSheetId="53">#REF!</definedName>
    <definedName name="q_41a1" localSheetId="54">#REF!</definedName>
    <definedName name="q_41a1" localSheetId="55">#REF!</definedName>
    <definedName name="q_41a1" localSheetId="56">#REF!</definedName>
    <definedName name="q_41a1" localSheetId="57">#REF!</definedName>
    <definedName name="q_41a1" localSheetId="58">#REF!</definedName>
    <definedName name="q_41a1" localSheetId="60">#REF!</definedName>
    <definedName name="q_41a1" localSheetId="61">#REF!</definedName>
    <definedName name="q_41a1" localSheetId="59">#REF!</definedName>
    <definedName name="q_41a1" localSheetId="63">#REF!</definedName>
    <definedName name="q_41a1" localSheetId="64">#REF!</definedName>
    <definedName name="q_41a1" localSheetId="62">#REF!</definedName>
    <definedName name="q_41a1" localSheetId="1">#REF!</definedName>
    <definedName name="q_41a1" localSheetId="72">#REF!</definedName>
    <definedName name="q_41a1" localSheetId="69">#REF!</definedName>
    <definedName name="q_41a1" localSheetId="70">#REF!</definedName>
    <definedName name="q_41a1" localSheetId="71">#REF!</definedName>
    <definedName name="q_41a1" localSheetId="3">#REF!</definedName>
    <definedName name="q_41a1" localSheetId="0">#REF!</definedName>
    <definedName name="q_41a1">#REF!</definedName>
    <definedName name="q_42" localSheetId="7">'[3]Request for Information'!#REF!</definedName>
    <definedName name="q_42" localSheetId="19">#REF!</definedName>
    <definedName name="q_42" localSheetId="20">#REF!</definedName>
    <definedName name="q_42" localSheetId="21">#REF!</definedName>
    <definedName name="q_42" localSheetId="22">#REF!</definedName>
    <definedName name="q_42" localSheetId="23">#REF!</definedName>
    <definedName name="q_42" localSheetId="24">#REF!</definedName>
    <definedName name="q_42" localSheetId="25">#REF!</definedName>
    <definedName name="q_42" localSheetId="26">#REF!</definedName>
    <definedName name="q_42" localSheetId="27">#REF!</definedName>
    <definedName name="q_42" localSheetId="28">#REF!</definedName>
    <definedName name="q_42" localSheetId="29">#REF!</definedName>
    <definedName name="q_42" localSheetId="30">#REF!</definedName>
    <definedName name="q_42" localSheetId="31">#REF!</definedName>
    <definedName name="q_42" localSheetId="32">#REF!</definedName>
    <definedName name="q_42" localSheetId="33">#REF!</definedName>
    <definedName name="q_42" localSheetId="35">#REF!</definedName>
    <definedName name="q_42" localSheetId="36">#REF!</definedName>
    <definedName name="q_42" localSheetId="37">#REF!</definedName>
    <definedName name="q_42" localSheetId="65">#REF!</definedName>
    <definedName name="q_42" localSheetId="66">#REF!</definedName>
    <definedName name="q_42" localSheetId="67">#REF!</definedName>
    <definedName name="q_42" localSheetId="38">#REF!</definedName>
    <definedName name="q_42" localSheetId="39">#REF!</definedName>
    <definedName name="q_42" localSheetId="40">#REF!</definedName>
    <definedName name="q_42" localSheetId="41">#REF!</definedName>
    <definedName name="q_42" localSheetId="42">#REF!</definedName>
    <definedName name="q_42" localSheetId="43">#REF!</definedName>
    <definedName name="q_42" localSheetId="44">#REF!</definedName>
    <definedName name="q_42" localSheetId="45">#REF!</definedName>
    <definedName name="q_42" localSheetId="46">#REF!</definedName>
    <definedName name="q_42" localSheetId="48">#REF!</definedName>
    <definedName name="q_42" localSheetId="49">#REF!</definedName>
    <definedName name="q_42" localSheetId="47">#REF!</definedName>
    <definedName name="q_42" localSheetId="50">#REF!</definedName>
    <definedName name="q_42" localSheetId="51">#REF!</definedName>
    <definedName name="q_42" localSheetId="52">#REF!</definedName>
    <definedName name="q_42" localSheetId="53">#REF!</definedName>
    <definedName name="q_42" localSheetId="54">#REF!</definedName>
    <definedName name="q_42" localSheetId="55">#REF!</definedName>
    <definedName name="q_42" localSheetId="56">#REF!</definedName>
    <definedName name="q_42" localSheetId="57">#REF!</definedName>
    <definedName name="q_42" localSheetId="58">#REF!</definedName>
    <definedName name="q_42" localSheetId="60">#REF!</definedName>
    <definedName name="q_42" localSheetId="61">#REF!</definedName>
    <definedName name="q_42" localSheetId="59">#REF!</definedName>
    <definedName name="q_42" localSheetId="63">#REF!</definedName>
    <definedName name="q_42" localSheetId="64">#REF!</definedName>
    <definedName name="q_42" localSheetId="62">#REF!</definedName>
    <definedName name="q_42" localSheetId="1">#REF!</definedName>
    <definedName name="q_42" localSheetId="72">#REF!</definedName>
    <definedName name="q_42" localSheetId="69">#REF!</definedName>
    <definedName name="q_42" localSheetId="70">#REF!</definedName>
    <definedName name="q_42" localSheetId="71">#REF!</definedName>
    <definedName name="q_42" localSheetId="3">#REF!</definedName>
    <definedName name="q_42" localSheetId="0">#REF!</definedName>
    <definedName name="q_42">#REF!</definedName>
    <definedName name="q_42a1" localSheetId="7">'[3]Request for Information'!#REF!</definedName>
    <definedName name="q_42a1" localSheetId="19">#REF!</definedName>
    <definedName name="q_42a1" localSheetId="20">#REF!</definedName>
    <definedName name="q_42a1" localSheetId="21">#REF!</definedName>
    <definedName name="q_42a1" localSheetId="22">#REF!</definedName>
    <definedName name="q_42a1" localSheetId="23">#REF!</definedName>
    <definedName name="q_42a1" localSheetId="24">#REF!</definedName>
    <definedName name="q_42a1" localSheetId="25">#REF!</definedName>
    <definedName name="q_42a1" localSheetId="26">#REF!</definedName>
    <definedName name="q_42a1" localSheetId="27">#REF!</definedName>
    <definedName name="q_42a1" localSheetId="28">#REF!</definedName>
    <definedName name="q_42a1" localSheetId="29">#REF!</definedName>
    <definedName name="q_42a1" localSheetId="30">#REF!</definedName>
    <definedName name="q_42a1" localSheetId="31">#REF!</definedName>
    <definedName name="q_42a1" localSheetId="32">#REF!</definedName>
    <definedName name="q_42a1" localSheetId="33">#REF!</definedName>
    <definedName name="q_42a1" localSheetId="35">#REF!</definedName>
    <definedName name="q_42a1" localSheetId="36">#REF!</definedName>
    <definedName name="q_42a1" localSheetId="37">#REF!</definedName>
    <definedName name="q_42a1" localSheetId="65">#REF!</definedName>
    <definedName name="q_42a1" localSheetId="66">#REF!</definedName>
    <definedName name="q_42a1" localSheetId="67">#REF!</definedName>
    <definedName name="q_42a1" localSheetId="38">#REF!</definedName>
    <definedName name="q_42a1" localSheetId="39">#REF!</definedName>
    <definedName name="q_42a1" localSheetId="40">#REF!</definedName>
    <definedName name="q_42a1" localSheetId="41">#REF!</definedName>
    <definedName name="q_42a1" localSheetId="42">#REF!</definedName>
    <definedName name="q_42a1" localSheetId="43">#REF!</definedName>
    <definedName name="q_42a1" localSheetId="44">#REF!</definedName>
    <definedName name="q_42a1" localSheetId="45">#REF!</definedName>
    <definedName name="q_42a1" localSheetId="46">#REF!</definedName>
    <definedName name="q_42a1" localSheetId="48">#REF!</definedName>
    <definedName name="q_42a1" localSheetId="49">#REF!</definedName>
    <definedName name="q_42a1" localSheetId="47">#REF!</definedName>
    <definedName name="q_42a1" localSheetId="50">#REF!</definedName>
    <definedName name="q_42a1" localSheetId="51">#REF!</definedName>
    <definedName name="q_42a1" localSheetId="52">#REF!</definedName>
    <definedName name="q_42a1" localSheetId="53">#REF!</definedName>
    <definedName name="q_42a1" localSheetId="54">#REF!</definedName>
    <definedName name="q_42a1" localSheetId="55">#REF!</definedName>
    <definedName name="q_42a1" localSheetId="56">#REF!</definedName>
    <definedName name="q_42a1" localSheetId="57">#REF!</definedName>
    <definedName name="q_42a1" localSheetId="58">#REF!</definedName>
    <definedName name="q_42a1" localSheetId="60">#REF!</definedName>
    <definedName name="q_42a1" localSheetId="61">#REF!</definedName>
    <definedName name="q_42a1" localSheetId="59">#REF!</definedName>
    <definedName name="q_42a1" localSheetId="63">#REF!</definedName>
    <definedName name="q_42a1" localSheetId="64">#REF!</definedName>
    <definedName name="q_42a1" localSheetId="62">#REF!</definedName>
    <definedName name="q_42a1" localSheetId="1">#REF!</definedName>
    <definedName name="q_42a1" localSheetId="72">#REF!</definedName>
    <definedName name="q_42a1" localSheetId="69">#REF!</definedName>
    <definedName name="q_42a1" localSheetId="70">#REF!</definedName>
    <definedName name="q_42a1" localSheetId="71">#REF!</definedName>
    <definedName name="q_42a1" localSheetId="3">#REF!</definedName>
    <definedName name="q_42a1" localSheetId="0">#REF!</definedName>
    <definedName name="q_42a1">#REF!</definedName>
    <definedName name="q_43" localSheetId="7">'[3]Request for Information'!#REF!</definedName>
    <definedName name="q_43" localSheetId="19">#REF!</definedName>
    <definedName name="q_43" localSheetId="20">#REF!</definedName>
    <definedName name="q_43" localSheetId="21">#REF!</definedName>
    <definedName name="q_43" localSheetId="22">#REF!</definedName>
    <definedName name="q_43" localSheetId="23">#REF!</definedName>
    <definedName name="q_43" localSheetId="24">#REF!</definedName>
    <definedName name="q_43" localSheetId="25">#REF!</definedName>
    <definedName name="q_43" localSheetId="26">#REF!</definedName>
    <definedName name="q_43" localSheetId="27">#REF!</definedName>
    <definedName name="q_43" localSheetId="28">#REF!</definedName>
    <definedName name="q_43" localSheetId="29">#REF!</definedName>
    <definedName name="q_43" localSheetId="30">#REF!</definedName>
    <definedName name="q_43" localSheetId="31">#REF!</definedName>
    <definedName name="q_43" localSheetId="32">#REF!</definedName>
    <definedName name="q_43" localSheetId="33">#REF!</definedName>
    <definedName name="q_43" localSheetId="35">#REF!</definedName>
    <definedName name="q_43" localSheetId="36">#REF!</definedName>
    <definedName name="q_43" localSheetId="37">#REF!</definedName>
    <definedName name="q_43" localSheetId="65">#REF!</definedName>
    <definedName name="q_43" localSheetId="66">#REF!</definedName>
    <definedName name="q_43" localSheetId="67">#REF!</definedName>
    <definedName name="q_43" localSheetId="38">#REF!</definedName>
    <definedName name="q_43" localSheetId="39">#REF!</definedName>
    <definedName name="q_43" localSheetId="40">#REF!</definedName>
    <definedName name="q_43" localSheetId="41">#REF!</definedName>
    <definedName name="q_43" localSheetId="42">#REF!</definedName>
    <definedName name="q_43" localSheetId="43">#REF!</definedName>
    <definedName name="q_43" localSheetId="44">#REF!</definedName>
    <definedName name="q_43" localSheetId="45">#REF!</definedName>
    <definedName name="q_43" localSheetId="46">#REF!</definedName>
    <definedName name="q_43" localSheetId="48">#REF!</definedName>
    <definedName name="q_43" localSheetId="49">#REF!</definedName>
    <definedName name="q_43" localSheetId="47">#REF!</definedName>
    <definedName name="q_43" localSheetId="50">#REF!</definedName>
    <definedName name="q_43" localSheetId="51">#REF!</definedName>
    <definedName name="q_43" localSheetId="52">#REF!</definedName>
    <definedName name="q_43" localSheetId="53">#REF!</definedName>
    <definedName name="q_43" localSheetId="54">#REF!</definedName>
    <definedName name="q_43" localSheetId="55">#REF!</definedName>
    <definedName name="q_43" localSheetId="56">#REF!</definedName>
    <definedName name="q_43" localSheetId="57">#REF!</definedName>
    <definedName name="q_43" localSheetId="58">#REF!</definedName>
    <definedName name="q_43" localSheetId="60">#REF!</definedName>
    <definedName name="q_43" localSheetId="61">#REF!</definedName>
    <definedName name="q_43" localSheetId="59">#REF!</definedName>
    <definedName name="q_43" localSheetId="63">#REF!</definedName>
    <definedName name="q_43" localSheetId="64">#REF!</definedName>
    <definedName name="q_43" localSheetId="62">#REF!</definedName>
    <definedName name="q_43" localSheetId="1">#REF!</definedName>
    <definedName name="q_43" localSheetId="72">#REF!</definedName>
    <definedName name="q_43" localSheetId="69">#REF!</definedName>
    <definedName name="q_43" localSheetId="70">#REF!</definedName>
    <definedName name="q_43" localSheetId="71">#REF!</definedName>
    <definedName name="q_43" localSheetId="3">#REF!</definedName>
    <definedName name="q_43" localSheetId="0">#REF!</definedName>
    <definedName name="q_43">#REF!</definedName>
    <definedName name="q_43a1" localSheetId="7">'[3]Request for Information'!#REF!</definedName>
    <definedName name="q_43a1" localSheetId="19">#REF!</definedName>
    <definedName name="q_43a1" localSheetId="20">#REF!</definedName>
    <definedName name="q_43a1" localSheetId="21">#REF!</definedName>
    <definedName name="q_43a1" localSheetId="22">#REF!</definedName>
    <definedName name="q_43a1" localSheetId="23">#REF!</definedName>
    <definedName name="q_43a1" localSheetId="24">#REF!</definedName>
    <definedName name="q_43a1" localSheetId="25">#REF!</definedName>
    <definedName name="q_43a1" localSheetId="26">#REF!</definedName>
    <definedName name="q_43a1" localSheetId="27">#REF!</definedName>
    <definedName name="q_43a1" localSheetId="28">#REF!</definedName>
    <definedName name="q_43a1" localSheetId="29">#REF!</definedName>
    <definedName name="q_43a1" localSheetId="30">#REF!</definedName>
    <definedName name="q_43a1" localSheetId="31">#REF!</definedName>
    <definedName name="q_43a1" localSheetId="32">#REF!</definedName>
    <definedName name="q_43a1" localSheetId="33">#REF!</definedName>
    <definedName name="q_43a1" localSheetId="35">#REF!</definedName>
    <definedName name="q_43a1" localSheetId="36">#REF!</definedName>
    <definedName name="q_43a1" localSheetId="37">#REF!</definedName>
    <definedName name="q_43a1" localSheetId="65">#REF!</definedName>
    <definedName name="q_43a1" localSheetId="66">#REF!</definedName>
    <definedName name="q_43a1" localSheetId="67">#REF!</definedName>
    <definedName name="q_43a1" localSheetId="38">#REF!</definedName>
    <definedName name="q_43a1" localSheetId="39">#REF!</definedName>
    <definedName name="q_43a1" localSheetId="40">#REF!</definedName>
    <definedName name="q_43a1" localSheetId="41">#REF!</definedName>
    <definedName name="q_43a1" localSheetId="42">#REF!</definedName>
    <definedName name="q_43a1" localSheetId="43">#REF!</definedName>
    <definedName name="q_43a1" localSheetId="44">#REF!</definedName>
    <definedName name="q_43a1" localSheetId="45">#REF!</definedName>
    <definedName name="q_43a1" localSheetId="46">#REF!</definedName>
    <definedName name="q_43a1" localSheetId="48">#REF!</definedName>
    <definedName name="q_43a1" localSheetId="49">#REF!</definedName>
    <definedName name="q_43a1" localSheetId="47">#REF!</definedName>
    <definedName name="q_43a1" localSheetId="50">#REF!</definedName>
    <definedName name="q_43a1" localSheetId="51">#REF!</definedName>
    <definedName name="q_43a1" localSheetId="52">#REF!</definedName>
    <definedName name="q_43a1" localSheetId="53">#REF!</definedName>
    <definedName name="q_43a1" localSheetId="54">#REF!</definedName>
    <definedName name="q_43a1" localSheetId="55">#REF!</definedName>
    <definedName name="q_43a1" localSheetId="56">#REF!</definedName>
    <definedName name="q_43a1" localSheetId="57">#REF!</definedName>
    <definedName name="q_43a1" localSheetId="58">#REF!</definedName>
    <definedName name="q_43a1" localSheetId="60">#REF!</definedName>
    <definedName name="q_43a1" localSheetId="61">#REF!</definedName>
    <definedName name="q_43a1" localSheetId="59">#REF!</definedName>
    <definedName name="q_43a1" localSheetId="63">#REF!</definedName>
    <definedName name="q_43a1" localSheetId="64">#REF!</definedName>
    <definedName name="q_43a1" localSheetId="62">#REF!</definedName>
    <definedName name="q_43a1" localSheetId="1">#REF!</definedName>
    <definedName name="q_43a1" localSheetId="72">#REF!</definedName>
    <definedName name="q_43a1" localSheetId="69">#REF!</definedName>
    <definedName name="q_43a1" localSheetId="70">#REF!</definedName>
    <definedName name="q_43a1" localSheetId="71">#REF!</definedName>
    <definedName name="q_43a1" localSheetId="3">#REF!</definedName>
    <definedName name="q_43a1" localSheetId="0">#REF!</definedName>
    <definedName name="q_43a1">#REF!</definedName>
    <definedName name="q_44" localSheetId="7">'[3]Request for Information'!#REF!</definedName>
    <definedName name="q_44" localSheetId="19">#REF!</definedName>
    <definedName name="q_44" localSheetId="20">#REF!</definedName>
    <definedName name="q_44" localSheetId="21">#REF!</definedName>
    <definedName name="q_44" localSheetId="22">#REF!</definedName>
    <definedName name="q_44" localSheetId="23">#REF!</definedName>
    <definedName name="q_44" localSheetId="24">#REF!</definedName>
    <definedName name="q_44" localSheetId="25">#REF!</definedName>
    <definedName name="q_44" localSheetId="26">#REF!</definedName>
    <definedName name="q_44" localSheetId="27">#REF!</definedName>
    <definedName name="q_44" localSheetId="28">#REF!</definedName>
    <definedName name="q_44" localSheetId="29">#REF!</definedName>
    <definedName name="q_44" localSheetId="30">#REF!</definedName>
    <definedName name="q_44" localSheetId="31">#REF!</definedName>
    <definedName name="q_44" localSheetId="32">#REF!</definedName>
    <definedName name="q_44" localSheetId="33">#REF!</definedName>
    <definedName name="q_44" localSheetId="35">#REF!</definedName>
    <definedName name="q_44" localSheetId="36">#REF!</definedName>
    <definedName name="q_44" localSheetId="37">#REF!</definedName>
    <definedName name="q_44" localSheetId="65">#REF!</definedName>
    <definedName name="q_44" localSheetId="66">#REF!</definedName>
    <definedName name="q_44" localSheetId="67">#REF!</definedName>
    <definedName name="q_44" localSheetId="38">#REF!</definedName>
    <definedName name="q_44" localSheetId="39">#REF!</definedName>
    <definedName name="q_44" localSheetId="40">#REF!</definedName>
    <definedName name="q_44" localSheetId="41">#REF!</definedName>
    <definedName name="q_44" localSheetId="42">#REF!</definedName>
    <definedName name="q_44" localSheetId="43">#REF!</definedName>
    <definedName name="q_44" localSheetId="44">#REF!</definedName>
    <definedName name="q_44" localSheetId="45">#REF!</definedName>
    <definedName name="q_44" localSheetId="46">#REF!</definedName>
    <definedName name="q_44" localSheetId="48">#REF!</definedName>
    <definedName name="q_44" localSheetId="49">#REF!</definedName>
    <definedName name="q_44" localSheetId="47">#REF!</definedName>
    <definedName name="q_44" localSheetId="50">#REF!</definedName>
    <definedName name="q_44" localSheetId="51">#REF!</definedName>
    <definedName name="q_44" localSheetId="52">#REF!</definedName>
    <definedName name="q_44" localSheetId="53">#REF!</definedName>
    <definedName name="q_44" localSheetId="54">#REF!</definedName>
    <definedName name="q_44" localSheetId="55">#REF!</definedName>
    <definedName name="q_44" localSheetId="56">#REF!</definedName>
    <definedName name="q_44" localSheetId="57">#REF!</definedName>
    <definedName name="q_44" localSheetId="58">#REF!</definedName>
    <definedName name="q_44" localSheetId="60">#REF!</definedName>
    <definedName name="q_44" localSheetId="61">#REF!</definedName>
    <definedName name="q_44" localSheetId="59">#REF!</definedName>
    <definedName name="q_44" localSheetId="63">#REF!</definedName>
    <definedName name="q_44" localSheetId="64">#REF!</definedName>
    <definedName name="q_44" localSheetId="62">#REF!</definedName>
    <definedName name="q_44" localSheetId="1">#REF!</definedName>
    <definedName name="q_44" localSheetId="72">#REF!</definedName>
    <definedName name="q_44" localSheetId="69">#REF!</definedName>
    <definedName name="q_44" localSheetId="70">#REF!</definedName>
    <definedName name="q_44" localSheetId="71">#REF!</definedName>
    <definedName name="q_44" localSheetId="3">#REF!</definedName>
    <definedName name="q_44" localSheetId="0">#REF!</definedName>
    <definedName name="q_44">#REF!</definedName>
    <definedName name="q_44a1" localSheetId="7">'[3]Request for Information'!#REF!</definedName>
    <definedName name="q_44a1" localSheetId="19">#REF!</definedName>
    <definedName name="q_44a1" localSheetId="20">#REF!</definedName>
    <definedName name="q_44a1" localSheetId="21">#REF!</definedName>
    <definedName name="q_44a1" localSheetId="22">#REF!</definedName>
    <definedName name="q_44a1" localSheetId="23">#REF!</definedName>
    <definedName name="q_44a1" localSheetId="24">#REF!</definedName>
    <definedName name="q_44a1" localSheetId="25">#REF!</definedName>
    <definedName name="q_44a1" localSheetId="26">#REF!</definedName>
    <definedName name="q_44a1" localSheetId="27">#REF!</definedName>
    <definedName name="q_44a1" localSheetId="28">#REF!</definedName>
    <definedName name="q_44a1" localSheetId="29">#REF!</definedName>
    <definedName name="q_44a1" localSheetId="30">#REF!</definedName>
    <definedName name="q_44a1" localSheetId="31">#REF!</definedName>
    <definedName name="q_44a1" localSheetId="32">#REF!</definedName>
    <definedName name="q_44a1" localSheetId="33">#REF!</definedName>
    <definedName name="q_44a1" localSheetId="35">#REF!</definedName>
    <definedName name="q_44a1" localSheetId="36">#REF!</definedName>
    <definedName name="q_44a1" localSheetId="37">#REF!</definedName>
    <definedName name="q_44a1" localSheetId="65">#REF!</definedName>
    <definedName name="q_44a1" localSheetId="66">#REF!</definedName>
    <definedName name="q_44a1" localSheetId="67">#REF!</definedName>
    <definedName name="q_44a1" localSheetId="38">#REF!</definedName>
    <definedName name="q_44a1" localSheetId="39">#REF!</definedName>
    <definedName name="q_44a1" localSheetId="40">#REF!</definedName>
    <definedName name="q_44a1" localSheetId="41">#REF!</definedName>
    <definedName name="q_44a1" localSheetId="42">#REF!</definedName>
    <definedName name="q_44a1" localSheetId="43">#REF!</definedName>
    <definedName name="q_44a1" localSheetId="44">#REF!</definedName>
    <definedName name="q_44a1" localSheetId="45">#REF!</definedName>
    <definedName name="q_44a1" localSheetId="46">#REF!</definedName>
    <definedName name="q_44a1" localSheetId="48">#REF!</definedName>
    <definedName name="q_44a1" localSheetId="49">#REF!</definedName>
    <definedName name="q_44a1" localSheetId="47">#REF!</definedName>
    <definedName name="q_44a1" localSheetId="50">#REF!</definedName>
    <definedName name="q_44a1" localSheetId="51">#REF!</definedName>
    <definedName name="q_44a1" localSheetId="52">#REF!</definedName>
    <definedName name="q_44a1" localSheetId="53">#REF!</definedName>
    <definedName name="q_44a1" localSheetId="54">#REF!</definedName>
    <definedName name="q_44a1" localSheetId="55">#REF!</definedName>
    <definedName name="q_44a1" localSheetId="56">#REF!</definedName>
    <definedName name="q_44a1" localSheetId="57">#REF!</definedName>
    <definedName name="q_44a1" localSheetId="58">#REF!</definedName>
    <definedName name="q_44a1" localSheetId="60">#REF!</definedName>
    <definedName name="q_44a1" localSheetId="61">#REF!</definedName>
    <definedName name="q_44a1" localSheetId="59">#REF!</definedName>
    <definedName name="q_44a1" localSheetId="63">#REF!</definedName>
    <definedName name="q_44a1" localSheetId="64">#REF!</definedName>
    <definedName name="q_44a1" localSheetId="62">#REF!</definedName>
    <definedName name="q_44a1" localSheetId="1">#REF!</definedName>
    <definedName name="q_44a1" localSheetId="72">#REF!</definedName>
    <definedName name="q_44a1" localSheetId="69">#REF!</definedName>
    <definedName name="q_44a1" localSheetId="70">#REF!</definedName>
    <definedName name="q_44a1" localSheetId="71">#REF!</definedName>
    <definedName name="q_44a1" localSheetId="3">#REF!</definedName>
    <definedName name="q_44a1" localSheetId="0">#REF!</definedName>
    <definedName name="q_44a1">#REF!</definedName>
    <definedName name="q_45" localSheetId="7">'[3]Request for Information'!#REF!</definedName>
    <definedName name="q_45" localSheetId="19">#REF!</definedName>
    <definedName name="q_45" localSheetId="20">#REF!</definedName>
    <definedName name="q_45" localSheetId="21">#REF!</definedName>
    <definedName name="q_45" localSheetId="22">#REF!</definedName>
    <definedName name="q_45" localSheetId="23">#REF!</definedName>
    <definedName name="q_45" localSheetId="24">#REF!</definedName>
    <definedName name="q_45" localSheetId="25">#REF!</definedName>
    <definedName name="q_45" localSheetId="26">#REF!</definedName>
    <definedName name="q_45" localSheetId="27">#REF!</definedName>
    <definedName name="q_45" localSheetId="28">#REF!</definedName>
    <definedName name="q_45" localSheetId="29">#REF!</definedName>
    <definedName name="q_45" localSheetId="30">#REF!</definedName>
    <definedName name="q_45" localSheetId="31">#REF!</definedName>
    <definedName name="q_45" localSheetId="32">#REF!</definedName>
    <definedName name="q_45" localSheetId="33">#REF!</definedName>
    <definedName name="q_45" localSheetId="35">#REF!</definedName>
    <definedName name="q_45" localSheetId="36">#REF!</definedName>
    <definedName name="q_45" localSheetId="37">#REF!</definedName>
    <definedName name="q_45" localSheetId="65">#REF!</definedName>
    <definedName name="q_45" localSheetId="66">#REF!</definedName>
    <definedName name="q_45" localSheetId="67">#REF!</definedName>
    <definedName name="q_45" localSheetId="38">#REF!</definedName>
    <definedName name="q_45" localSheetId="39">#REF!</definedName>
    <definedName name="q_45" localSheetId="40">#REF!</definedName>
    <definedName name="q_45" localSheetId="41">#REF!</definedName>
    <definedName name="q_45" localSheetId="42">#REF!</definedName>
    <definedName name="q_45" localSheetId="43">#REF!</definedName>
    <definedName name="q_45" localSheetId="44">#REF!</definedName>
    <definedName name="q_45" localSheetId="45">#REF!</definedName>
    <definedName name="q_45" localSheetId="46">#REF!</definedName>
    <definedName name="q_45" localSheetId="48">#REF!</definedName>
    <definedName name="q_45" localSheetId="49">#REF!</definedName>
    <definedName name="q_45" localSheetId="47">#REF!</definedName>
    <definedName name="q_45" localSheetId="50">#REF!</definedName>
    <definedName name="q_45" localSheetId="51">#REF!</definedName>
    <definedName name="q_45" localSheetId="52">#REF!</definedName>
    <definedName name="q_45" localSheetId="53">#REF!</definedName>
    <definedName name="q_45" localSheetId="54">#REF!</definedName>
    <definedName name="q_45" localSheetId="55">#REF!</definedName>
    <definedName name="q_45" localSheetId="56">#REF!</definedName>
    <definedName name="q_45" localSheetId="57">#REF!</definedName>
    <definedName name="q_45" localSheetId="58">#REF!</definedName>
    <definedName name="q_45" localSheetId="60">#REF!</definedName>
    <definedName name="q_45" localSheetId="61">#REF!</definedName>
    <definedName name="q_45" localSheetId="59">#REF!</definedName>
    <definedName name="q_45" localSheetId="63">#REF!</definedName>
    <definedName name="q_45" localSheetId="64">#REF!</definedName>
    <definedName name="q_45" localSheetId="62">#REF!</definedName>
    <definedName name="q_45" localSheetId="1">#REF!</definedName>
    <definedName name="q_45" localSheetId="72">#REF!</definedName>
    <definedName name="q_45" localSheetId="69">#REF!</definedName>
    <definedName name="q_45" localSheetId="70">#REF!</definedName>
    <definedName name="q_45" localSheetId="71">#REF!</definedName>
    <definedName name="q_45" localSheetId="3">#REF!</definedName>
    <definedName name="q_45" localSheetId="0">#REF!</definedName>
    <definedName name="q_45">#REF!</definedName>
    <definedName name="q_45a1" localSheetId="7">'[3]Request for Information'!#REF!</definedName>
    <definedName name="q_45a1" localSheetId="19">#REF!</definedName>
    <definedName name="q_45a1" localSheetId="20">#REF!</definedName>
    <definedName name="q_45a1" localSheetId="21">#REF!</definedName>
    <definedName name="q_45a1" localSheetId="22">#REF!</definedName>
    <definedName name="q_45a1" localSheetId="23">#REF!</definedName>
    <definedName name="q_45a1" localSheetId="24">#REF!</definedName>
    <definedName name="q_45a1" localSheetId="25">#REF!</definedName>
    <definedName name="q_45a1" localSheetId="26">#REF!</definedName>
    <definedName name="q_45a1" localSheetId="27">#REF!</definedName>
    <definedName name="q_45a1" localSheetId="28">#REF!</definedName>
    <definedName name="q_45a1" localSheetId="29">#REF!</definedName>
    <definedName name="q_45a1" localSheetId="30">#REF!</definedName>
    <definedName name="q_45a1" localSheetId="31">#REF!</definedName>
    <definedName name="q_45a1" localSheetId="32">#REF!</definedName>
    <definedName name="q_45a1" localSheetId="33">#REF!</definedName>
    <definedName name="q_45a1" localSheetId="35">#REF!</definedName>
    <definedName name="q_45a1" localSheetId="36">#REF!</definedName>
    <definedName name="q_45a1" localSheetId="37">#REF!</definedName>
    <definedName name="q_45a1" localSheetId="65">#REF!</definedName>
    <definedName name="q_45a1" localSheetId="66">#REF!</definedName>
    <definedName name="q_45a1" localSheetId="67">#REF!</definedName>
    <definedName name="q_45a1" localSheetId="38">#REF!</definedName>
    <definedName name="q_45a1" localSheetId="39">#REF!</definedName>
    <definedName name="q_45a1" localSheetId="40">#REF!</definedName>
    <definedName name="q_45a1" localSheetId="41">#REF!</definedName>
    <definedName name="q_45a1" localSheetId="42">#REF!</definedName>
    <definedName name="q_45a1" localSheetId="43">#REF!</definedName>
    <definedName name="q_45a1" localSheetId="44">#REF!</definedName>
    <definedName name="q_45a1" localSheetId="45">#REF!</definedName>
    <definedName name="q_45a1" localSheetId="46">#REF!</definedName>
    <definedName name="q_45a1" localSheetId="48">#REF!</definedName>
    <definedName name="q_45a1" localSheetId="49">#REF!</definedName>
    <definedName name="q_45a1" localSheetId="47">#REF!</definedName>
    <definedName name="q_45a1" localSheetId="50">#REF!</definedName>
    <definedName name="q_45a1" localSheetId="51">#REF!</definedName>
    <definedName name="q_45a1" localSheetId="52">#REF!</definedName>
    <definedName name="q_45a1" localSheetId="53">#REF!</definedName>
    <definedName name="q_45a1" localSheetId="54">#REF!</definedName>
    <definedName name="q_45a1" localSheetId="55">#REF!</definedName>
    <definedName name="q_45a1" localSheetId="56">#REF!</definedName>
    <definedName name="q_45a1" localSheetId="57">#REF!</definedName>
    <definedName name="q_45a1" localSheetId="58">#REF!</definedName>
    <definedName name="q_45a1" localSheetId="60">#REF!</definedName>
    <definedName name="q_45a1" localSheetId="61">#REF!</definedName>
    <definedName name="q_45a1" localSheetId="59">#REF!</definedName>
    <definedName name="q_45a1" localSheetId="63">#REF!</definedName>
    <definedName name="q_45a1" localSheetId="64">#REF!</definedName>
    <definedName name="q_45a1" localSheetId="62">#REF!</definedName>
    <definedName name="q_45a1" localSheetId="1">#REF!</definedName>
    <definedName name="q_45a1" localSheetId="72">#REF!</definedName>
    <definedName name="q_45a1" localSheetId="69">#REF!</definedName>
    <definedName name="q_45a1" localSheetId="70">#REF!</definedName>
    <definedName name="q_45a1" localSheetId="71">#REF!</definedName>
    <definedName name="q_45a1" localSheetId="3">#REF!</definedName>
    <definedName name="q_45a1" localSheetId="0">#REF!</definedName>
    <definedName name="q_45a1">#REF!</definedName>
    <definedName name="q_46" localSheetId="7">'[3]Request for Information'!#REF!</definedName>
    <definedName name="q_46" localSheetId="19">#REF!</definedName>
    <definedName name="q_46" localSheetId="20">#REF!</definedName>
    <definedName name="q_46" localSheetId="21">#REF!</definedName>
    <definedName name="q_46" localSheetId="22">#REF!</definedName>
    <definedName name="q_46" localSheetId="23">#REF!</definedName>
    <definedName name="q_46" localSheetId="24">#REF!</definedName>
    <definedName name="q_46" localSheetId="25">#REF!</definedName>
    <definedName name="q_46" localSheetId="26">#REF!</definedName>
    <definedName name="q_46" localSheetId="27">#REF!</definedName>
    <definedName name="q_46" localSheetId="28">#REF!</definedName>
    <definedName name="q_46" localSheetId="29">#REF!</definedName>
    <definedName name="q_46" localSheetId="30">#REF!</definedName>
    <definedName name="q_46" localSheetId="31">#REF!</definedName>
    <definedName name="q_46" localSheetId="32">#REF!</definedName>
    <definedName name="q_46" localSheetId="33">#REF!</definedName>
    <definedName name="q_46" localSheetId="35">#REF!</definedName>
    <definedName name="q_46" localSheetId="36">#REF!</definedName>
    <definedName name="q_46" localSheetId="37">#REF!</definedName>
    <definedName name="q_46" localSheetId="65">#REF!</definedName>
    <definedName name="q_46" localSheetId="66">#REF!</definedName>
    <definedName name="q_46" localSheetId="67">#REF!</definedName>
    <definedName name="q_46" localSheetId="38">#REF!</definedName>
    <definedName name="q_46" localSheetId="39">#REF!</definedName>
    <definedName name="q_46" localSheetId="40">#REF!</definedName>
    <definedName name="q_46" localSheetId="41">#REF!</definedName>
    <definedName name="q_46" localSheetId="42">#REF!</definedName>
    <definedName name="q_46" localSheetId="43">#REF!</definedName>
    <definedName name="q_46" localSheetId="44">#REF!</definedName>
    <definedName name="q_46" localSheetId="45">#REF!</definedName>
    <definedName name="q_46" localSheetId="46">#REF!</definedName>
    <definedName name="q_46" localSheetId="48">#REF!</definedName>
    <definedName name="q_46" localSheetId="49">#REF!</definedName>
    <definedName name="q_46" localSheetId="47">#REF!</definedName>
    <definedName name="q_46" localSheetId="50">#REF!</definedName>
    <definedName name="q_46" localSheetId="51">#REF!</definedName>
    <definedName name="q_46" localSheetId="52">#REF!</definedName>
    <definedName name="q_46" localSheetId="53">#REF!</definedName>
    <definedName name="q_46" localSheetId="54">#REF!</definedName>
    <definedName name="q_46" localSheetId="55">#REF!</definedName>
    <definedName name="q_46" localSheetId="56">#REF!</definedName>
    <definedName name="q_46" localSheetId="57">#REF!</definedName>
    <definedName name="q_46" localSheetId="58">#REF!</definedName>
    <definedName name="q_46" localSheetId="60">#REF!</definedName>
    <definedName name="q_46" localSheetId="61">#REF!</definedName>
    <definedName name="q_46" localSheetId="59">#REF!</definedName>
    <definedName name="q_46" localSheetId="63">#REF!</definedName>
    <definedName name="q_46" localSheetId="64">#REF!</definedName>
    <definedName name="q_46" localSheetId="62">#REF!</definedName>
    <definedName name="q_46" localSheetId="1">#REF!</definedName>
    <definedName name="q_46" localSheetId="72">#REF!</definedName>
    <definedName name="q_46" localSheetId="69">#REF!</definedName>
    <definedName name="q_46" localSheetId="70">#REF!</definedName>
    <definedName name="q_46" localSheetId="71">#REF!</definedName>
    <definedName name="q_46" localSheetId="3">#REF!</definedName>
    <definedName name="q_46" localSheetId="0">#REF!</definedName>
    <definedName name="q_46">#REF!</definedName>
    <definedName name="q_46a1" localSheetId="7">'[3]Request for Information'!#REF!</definedName>
    <definedName name="q_46a1" localSheetId="19">#REF!</definedName>
    <definedName name="q_46a1" localSheetId="20">#REF!</definedName>
    <definedName name="q_46a1" localSheetId="21">#REF!</definedName>
    <definedName name="q_46a1" localSheetId="22">#REF!</definedName>
    <definedName name="q_46a1" localSheetId="23">#REF!</definedName>
    <definedName name="q_46a1" localSheetId="24">#REF!</definedName>
    <definedName name="q_46a1" localSheetId="25">#REF!</definedName>
    <definedName name="q_46a1" localSheetId="26">#REF!</definedName>
    <definedName name="q_46a1" localSheetId="27">#REF!</definedName>
    <definedName name="q_46a1" localSheetId="28">#REF!</definedName>
    <definedName name="q_46a1" localSheetId="29">#REF!</definedName>
    <definedName name="q_46a1" localSheetId="30">#REF!</definedName>
    <definedName name="q_46a1" localSheetId="31">#REF!</definedName>
    <definedName name="q_46a1" localSheetId="32">#REF!</definedName>
    <definedName name="q_46a1" localSheetId="33">#REF!</definedName>
    <definedName name="q_46a1" localSheetId="35">#REF!</definedName>
    <definedName name="q_46a1" localSheetId="36">#REF!</definedName>
    <definedName name="q_46a1" localSheetId="37">#REF!</definedName>
    <definedName name="q_46a1" localSheetId="65">#REF!</definedName>
    <definedName name="q_46a1" localSheetId="66">#REF!</definedName>
    <definedName name="q_46a1" localSheetId="67">#REF!</definedName>
    <definedName name="q_46a1" localSheetId="38">#REF!</definedName>
    <definedName name="q_46a1" localSheetId="39">#REF!</definedName>
    <definedName name="q_46a1" localSheetId="40">#REF!</definedName>
    <definedName name="q_46a1" localSheetId="41">#REF!</definedName>
    <definedName name="q_46a1" localSheetId="42">#REF!</definedName>
    <definedName name="q_46a1" localSheetId="43">#REF!</definedName>
    <definedName name="q_46a1" localSheetId="44">#REF!</definedName>
    <definedName name="q_46a1" localSheetId="45">#REF!</definedName>
    <definedName name="q_46a1" localSheetId="46">#REF!</definedName>
    <definedName name="q_46a1" localSheetId="48">#REF!</definedName>
    <definedName name="q_46a1" localSheetId="49">#REF!</definedName>
    <definedName name="q_46a1" localSheetId="47">#REF!</definedName>
    <definedName name="q_46a1" localSheetId="50">#REF!</definedName>
    <definedName name="q_46a1" localSheetId="51">#REF!</definedName>
    <definedName name="q_46a1" localSheetId="52">#REF!</definedName>
    <definedName name="q_46a1" localSheetId="53">#REF!</definedName>
    <definedName name="q_46a1" localSheetId="54">#REF!</definedName>
    <definedName name="q_46a1" localSheetId="55">#REF!</definedName>
    <definedName name="q_46a1" localSheetId="56">#REF!</definedName>
    <definedName name="q_46a1" localSheetId="57">#REF!</definedName>
    <definedName name="q_46a1" localSheetId="58">#REF!</definedName>
    <definedName name="q_46a1" localSheetId="60">#REF!</definedName>
    <definedName name="q_46a1" localSheetId="61">#REF!</definedName>
    <definedName name="q_46a1" localSheetId="59">#REF!</definedName>
    <definedName name="q_46a1" localSheetId="63">#REF!</definedName>
    <definedName name="q_46a1" localSheetId="64">#REF!</definedName>
    <definedName name="q_46a1" localSheetId="62">#REF!</definedName>
    <definedName name="q_46a1" localSheetId="1">#REF!</definedName>
    <definedName name="q_46a1" localSheetId="72">#REF!</definedName>
    <definedName name="q_46a1" localSheetId="69">#REF!</definedName>
    <definedName name="q_46a1" localSheetId="70">#REF!</definedName>
    <definedName name="q_46a1" localSheetId="71">#REF!</definedName>
    <definedName name="q_46a1" localSheetId="3">#REF!</definedName>
    <definedName name="q_46a1" localSheetId="0">#REF!</definedName>
    <definedName name="q_46a1">#REF!</definedName>
    <definedName name="q_47" localSheetId="7">'[3]Request for Information'!#REF!</definedName>
    <definedName name="q_47" localSheetId="19">#REF!</definedName>
    <definedName name="q_47" localSheetId="20">#REF!</definedName>
    <definedName name="q_47" localSheetId="21">#REF!</definedName>
    <definedName name="q_47" localSheetId="22">#REF!</definedName>
    <definedName name="q_47" localSheetId="23">#REF!</definedName>
    <definedName name="q_47" localSheetId="24">#REF!</definedName>
    <definedName name="q_47" localSheetId="25">#REF!</definedName>
    <definedName name="q_47" localSheetId="26">#REF!</definedName>
    <definedName name="q_47" localSheetId="27">#REF!</definedName>
    <definedName name="q_47" localSheetId="28">#REF!</definedName>
    <definedName name="q_47" localSheetId="29">#REF!</definedName>
    <definedName name="q_47" localSheetId="30">#REF!</definedName>
    <definedName name="q_47" localSheetId="31">#REF!</definedName>
    <definedName name="q_47" localSheetId="32">#REF!</definedName>
    <definedName name="q_47" localSheetId="33">#REF!</definedName>
    <definedName name="q_47" localSheetId="35">#REF!</definedName>
    <definedName name="q_47" localSheetId="36">#REF!</definedName>
    <definedName name="q_47" localSheetId="37">#REF!</definedName>
    <definedName name="q_47" localSheetId="65">#REF!</definedName>
    <definedName name="q_47" localSheetId="66">#REF!</definedName>
    <definedName name="q_47" localSheetId="67">#REF!</definedName>
    <definedName name="q_47" localSheetId="38">#REF!</definedName>
    <definedName name="q_47" localSheetId="39">#REF!</definedName>
    <definedName name="q_47" localSheetId="40">#REF!</definedName>
    <definedName name="q_47" localSheetId="41">#REF!</definedName>
    <definedName name="q_47" localSheetId="42">#REF!</definedName>
    <definedName name="q_47" localSheetId="43">#REF!</definedName>
    <definedName name="q_47" localSheetId="44">#REF!</definedName>
    <definedName name="q_47" localSheetId="45">#REF!</definedName>
    <definedName name="q_47" localSheetId="46">#REF!</definedName>
    <definedName name="q_47" localSheetId="48">#REF!</definedName>
    <definedName name="q_47" localSheetId="49">#REF!</definedName>
    <definedName name="q_47" localSheetId="47">#REF!</definedName>
    <definedName name="q_47" localSheetId="50">#REF!</definedName>
    <definedName name="q_47" localSheetId="51">#REF!</definedName>
    <definedName name="q_47" localSheetId="52">#REF!</definedName>
    <definedName name="q_47" localSheetId="53">#REF!</definedName>
    <definedName name="q_47" localSheetId="54">#REF!</definedName>
    <definedName name="q_47" localSheetId="55">#REF!</definedName>
    <definedName name="q_47" localSheetId="56">#REF!</definedName>
    <definedName name="q_47" localSheetId="57">#REF!</definedName>
    <definedName name="q_47" localSheetId="58">#REF!</definedName>
    <definedName name="q_47" localSheetId="60">#REF!</definedName>
    <definedName name="q_47" localSheetId="61">#REF!</definedName>
    <definedName name="q_47" localSheetId="59">#REF!</definedName>
    <definedName name="q_47" localSheetId="63">#REF!</definedName>
    <definedName name="q_47" localSheetId="64">#REF!</definedName>
    <definedName name="q_47" localSheetId="62">#REF!</definedName>
    <definedName name="q_47" localSheetId="1">#REF!</definedName>
    <definedName name="q_47" localSheetId="72">#REF!</definedName>
    <definedName name="q_47" localSheetId="69">#REF!</definedName>
    <definedName name="q_47" localSheetId="70">#REF!</definedName>
    <definedName name="q_47" localSheetId="71">#REF!</definedName>
    <definedName name="q_47" localSheetId="3">#REF!</definedName>
    <definedName name="q_47" localSheetId="0">#REF!</definedName>
    <definedName name="q_47">#REF!</definedName>
    <definedName name="q_47a1" localSheetId="7">'[3]Request for Information'!#REF!</definedName>
    <definedName name="q_47a1" localSheetId="19">#REF!</definedName>
    <definedName name="q_47a1" localSheetId="20">#REF!</definedName>
    <definedName name="q_47a1" localSheetId="21">#REF!</definedName>
    <definedName name="q_47a1" localSheetId="22">#REF!</definedName>
    <definedName name="q_47a1" localSheetId="23">#REF!</definedName>
    <definedName name="q_47a1" localSheetId="24">#REF!</definedName>
    <definedName name="q_47a1" localSheetId="25">#REF!</definedName>
    <definedName name="q_47a1" localSheetId="26">#REF!</definedName>
    <definedName name="q_47a1" localSheetId="27">#REF!</definedName>
    <definedName name="q_47a1" localSheetId="28">#REF!</definedName>
    <definedName name="q_47a1" localSheetId="29">#REF!</definedName>
    <definedName name="q_47a1" localSheetId="30">#REF!</definedName>
    <definedName name="q_47a1" localSheetId="31">#REF!</definedName>
    <definedName name="q_47a1" localSheetId="32">#REF!</definedName>
    <definedName name="q_47a1" localSheetId="33">#REF!</definedName>
    <definedName name="q_47a1" localSheetId="35">#REF!</definedName>
    <definedName name="q_47a1" localSheetId="36">#REF!</definedName>
    <definedName name="q_47a1" localSheetId="37">#REF!</definedName>
    <definedName name="q_47a1" localSheetId="65">#REF!</definedName>
    <definedName name="q_47a1" localSheetId="66">#REF!</definedName>
    <definedName name="q_47a1" localSheetId="67">#REF!</definedName>
    <definedName name="q_47a1" localSheetId="38">#REF!</definedName>
    <definedName name="q_47a1" localSheetId="39">#REF!</definedName>
    <definedName name="q_47a1" localSheetId="40">#REF!</definedName>
    <definedName name="q_47a1" localSheetId="41">#REF!</definedName>
    <definedName name="q_47a1" localSheetId="42">#REF!</definedName>
    <definedName name="q_47a1" localSheetId="43">#REF!</definedName>
    <definedName name="q_47a1" localSheetId="44">#REF!</definedName>
    <definedName name="q_47a1" localSheetId="45">#REF!</definedName>
    <definedName name="q_47a1" localSheetId="46">#REF!</definedName>
    <definedName name="q_47a1" localSheetId="48">#REF!</definedName>
    <definedName name="q_47a1" localSheetId="49">#REF!</definedName>
    <definedName name="q_47a1" localSheetId="47">#REF!</definedName>
    <definedName name="q_47a1" localSheetId="50">#REF!</definedName>
    <definedName name="q_47a1" localSheetId="51">#REF!</definedName>
    <definedName name="q_47a1" localSheetId="52">#REF!</definedName>
    <definedName name="q_47a1" localSheetId="53">#REF!</definedName>
    <definedName name="q_47a1" localSheetId="54">#REF!</definedName>
    <definedName name="q_47a1" localSheetId="55">#REF!</definedName>
    <definedName name="q_47a1" localSheetId="56">#REF!</definedName>
    <definedName name="q_47a1" localSheetId="57">#REF!</definedName>
    <definedName name="q_47a1" localSheetId="58">#REF!</definedName>
    <definedName name="q_47a1" localSheetId="60">#REF!</definedName>
    <definedName name="q_47a1" localSheetId="61">#REF!</definedName>
    <definedName name="q_47a1" localSheetId="59">#REF!</definedName>
    <definedName name="q_47a1" localSheetId="63">#REF!</definedName>
    <definedName name="q_47a1" localSheetId="64">#REF!</definedName>
    <definedName name="q_47a1" localSheetId="62">#REF!</definedName>
    <definedName name="q_47a1" localSheetId="1">#REF!</definedName>
    <definedName name="q_47a1" localSheetId="72">#REF!</definedName>
    <definedName name="q_47a1" localSheetId="69">#REF!</definedName>
    <definedName name="q_47a1" localSheetId="70">#REF!</definedName>
    <definedName name="q_47a1" localSheetId="71">#REF!</definedName>
    <definedName name="q_47a1" localSheetId="3">#REF!</definedName>
    <definedName name="q_47a1" localSheetId="0">#REF!</definedName>
    <definedName name="q_47a1">#REF!</definedName>
    <definedName name="q_48" localSheetId="7">'[3]Request for Information'!#REF!</definedName>
    <definedName name="q_48" localSheetId="19">#REF!</definedName>
    <definedName name="q_48" localSheetId="20">#REF!</definedName>
    <definedName name="q_48" localSheetId="21">#REF!</definedName>
    <definedName name="q_48" localSheetId="22">#REF!</definedName>
    <definedName name="q_48" localSheetId="23">#REF!</definedName>
    <definedName name="q_48" localSheetId="24">#REF!</definedName>
    <definedName name="q_48" localSheetId="25">#REF!</definedName>
    <definedName name="q_48" localSheetId="26">#REF!</definedName>
    <definedName name="q_48" localSheetId="27">#REF!</definedName>
    <definedName name="q_48" localSheetId="28">#REF!</definedName>
    <definedName name="q_48" localSheetId="29">#REF!</definedName>
    <definedName name="q_48" localSheetId="30">#REF!</definedName>
    <definedName name="q_48" localSheetId="31">#REF!</definedName>
    <definedName name="q_48" localSheetId="32">#REF!</definedName>
    <definedName name="q_48" localSheetId="33">#REF!</definedName>
    <definedName name="q_48" localSheetId="35">#REF!</definedName>
    <definedName name="q_48" localSheetId="36">#REF!</definedName>
    <definedName name="q_48" localSheetId="37">#REF!</definedName>
    <definedName name="q_48" localSheetId="65">#REF!</definedName>
    <definedName name="q_48" localSheetId="66">#REF!</definedName>
    <definedName name="q_48" localSheetId="67">#REF!</definedName>
    <definedName name="q_48" localSheetId="38">#REF!</definedName>
    <definedName name="q_48" localSheetId="39">#REF!</definedName>
    <definedName name="q_48" localSheetId="40">#REF!</definedName>
    <definedName name="q_48" localSheetId="41">#REF!</definedName>
    <definedName name="q_48" localSheetId="42">#REF!</definedName>
    <definedName name="q_48" localSheetId="43">#REF!</definedName>
    <definedName name="q_48" localSheetId="44">#REF!</definedName>
    <definedName name="q_48" localSheetId="45">#REF!</definedName>
    <definedName name="q_48" localSheetId="46">#REF!</definedName>
    <definedName name="q_48" localSheetId="48">#REF!</definedName>
    <definedName name="q_48" localSheetId="49">#REF!</definedName>
    <definedName name="q_48" localSheetId="47">#REF!</definedName>
    <definedName name="q_48" localSheetId="50">#REF!</definedName>
    <definedName name="q_48" localSheetId="51">#REF!</definedName>
    <definedName name="q_48" localSheetId="52">#REF!</definedName>
    <definedName name="q_48" localSheetId="53">#REF!</definedName>
    <definedName name="q_48" localSheetId="54">#REF!</definedName>
    <definedName name="q_48" localSheetId="55">#REF!</definedName>
    <definedName name="q_48" localSheetId="56">#REF!</definedName>
    <definedName name="q_48" localSheetId="57">#REF!</definedName>
    <definedName name="q_48" localSheetId="58">#REF!</definedName>
    <definedName name="q_48" localSheetId="60">#REF!</definedName>
    <definedName name="q_48" localSheetId="61">#REF!</definedName>
    <definedName name="q_48" localSheetId="59">#REF!</definedName>
    <definedName name="q_48" localSheetId="63">#REF!</definedName>
    <definedName name="q_48" localSheetId="64">#REF!</definedName>
    <definedName name="q_48" localSheetId="62">#REF!</definedName>
    <definedName name="q_48" localSheetId="1">#REF!</definedName>
    <definedName name="q_48" localSheetId="72">#REF!</definedName>
    <definedName name="q_48" localSheetId="69">#REF!</definedName>
    <definedName name="q_48" localSheetId="70">#REF!</definedName>
    <definedName name="q_48" localSheetId="71">#REF!</definedName>
    <definedName name="q_48" localSheetId="3">#REF!</definedName>
    <definedName name="q_48" localSheetId="0">#REF!</definedName>
    <definedName name="q_48">#REF!</definedName>
    <definedName name="q_48a1" localSheetId="7">'[3]Request for Information'!#REF!</definedName>
    <definedName name="q_48a1" localSheetId="19">#REF!</definedName>
    <definedName name="q_48a1" localSheetId="20">#REF!</definedName>
    <definedName name="q_48a1" localSheetId="21">#REF!</definedName>
    <definedName name="q_48a1" localSheetId="22">#REF!</definedName>
    <definedName name="q_48a1" localSheetId="23">#REF!</definedName>
    <definedName name="q_48a1" localSheetId="24">#REF!</definedName>
    <definedName name="q_48a1" localSheetId="25">#REF!</definedName>
    <definedName name="q_48a1" localSheetId="26">#REF!</definedName>
    <definedName name="q_48a1" localSheetId="27">#REF!</definedName>
    <definedName name="q_48a1" localSheetId="28">#REF!</definedName>
    <definedName name="q_48a1" localSheetId="29">#REF!</definedName>
    <definedName name="q_48a1" localSheetId="30">#REF!</definedName>
    <definedName name="q_48a1" localSheetId="31">#REF!</definedName>
    <definedName name="q_48a1" localSheetId="32">#REF!</definedName>
    <definedName name="q_48a1" localSheetId="33">#REF!</definedName>
    <definedName name="q_48a1" localSheetId="35">#REF!</definedName>
    <definedName name="q_48a1" localSheetId="36">#REF!</definedName>
    <definedName name="q_48a1" localSheetId="37">#REF!</definedName>
    <definedName name="q_48a1" localSheetId="65">#REF!</definedName>
    <definedName name="q_48a1" localSheetId="66">#REF!</definedName>
    <definedName name="q_48a1" localSheetId="67">#REF!</definedName>
    <definedName name="q_48a1" localSheetId="38">#REF!</definedName>
    <definedName name="q_48a1" localSheetId="39">#REF!</definedName>
    <definedName name="q_48a1" localSheetId="40">#REF!</definedName>
    <definedName name="q_48a1" localSheetId="41">#REF!</definedName>
    <definedName name="q_48a1" localSheetId="42">#REF!</definedName>
    <definedName name="q_48a1" localSheetId="43">#REF!</definedName>
    <definedName name="q_48a1" localSheetId="44">#REF!</definedName>
    <definedName name="q_48a1" localSheetId="45">#REF!</definedName>
    <definedName name="q_48a1" localSheetId="46">#REF!</definedName>
    <definedName name="q_48a1" localSheetId="48">#REF!</definedName>
    <definedName name="q_48a1" localSheetId="49">#REF!</definedName>
    <definedName name="q_48a1" localSheetId="47">#REF!</definedName>
    <definedName name="q_48a1" localSheetId="50">#REF!</definedName>
    <definedName name="q_48a1" localSheetId="51">#REF!</definedName>
    <definedName name="q_48a1" localSheetId="52">#REF!</definedName>
    <definedName name="q_48a1" localSheetId="53">#REF!</definedName>
    <definedName name="q_48a1" localSheetId="54">#REF!</definedName>
    <definedName name="q_48a1" localSheetId="55">#REF!</definedName>
    <definedName name="q_48a1" localSheetId="56">#REF!</definedName>
    <definedName name="q_48a1" localSheetId="57">#REF!</definedName>
    <definedName name="q_48a1" localSheetId="58">#REF!</definedName>
    <definedName name="q_48a1" localSheetId="60">#REF!</definedName>
    <definedName name="q_48a1" localSheetId="61">#REF!</definedName>
    <definedName name="q_48a1" localSheetId="59">#REF!</definedName>
    <definedName name="q_48a1" localSheetId="63">#REF!</definedName>
    <definedName name="q_48a1" localSheetId="64">#REF!</definedName>
    <definedName name="q_48a1" localSheetId="62">#REF!</definedName>
    <definedName name="q_48a1" localSheetId="1">#REF!</definedName>
    <definedName name="q_48a1" localSheetId="72">#REF!</definedName>
    <definedName name="q_48a1" localSheetId="69">#REF!</definedName>
    <definedName name="q_48a1" localSheetId="70">#REF!</definedName>
    <definedName name="q_48a1" localSheetId="71">#REF!</definedName>
    <definedName name="q_48a1" localSheetId="3">#REF!</definedName>
    <definedName name="q_48a1" localSheetId="0">#REF!</definedName>
    <definedName name="q_48a1">#REF!</definedName>
    <definedName name="q_49" localSheetId="7">'[3]Request for Information'!#REF!</definedName>
    <definedName name="q_49" localSheetId="19">#REF!</definedName>
    <definedName name="q_49" localSheetId="20">#REF!</definedName>
    <definedName name="q_49" localSheetId="21">#REF!</definedName>
    <definedName name="q_49" localSheetId="22">#REF!</definedName>
    <definedName name="q_49" localSheetId="23">#REF!</definedName>
    <definedName name="q_49" localSheetId="24">#REF!</definedName>
    <definedName name="q_49" localSheetId="25">#REF!</definedName>
    <definedName name="q_49" localSheetId="26">#REF!</definedName>
    <definedName name="q_49" localSheetId="27">#REF!</definedName>
    <definedName name="q_49" localSheetId="28">#REF!</definedName>
    <definedName name="q_49" localSheetId="29">#REF!</definedName>
    <definedName name="q_49" localSheetId="30">#REF!</definedName>
    <definedName name="q_49" localSheetId="31">#REF!</definedName>
    <definedName name="q_49" localSheetId="32">#REF!</definedName>
    <definedName name="q_49" localSheetId="33">#REF!</definedName>
    <definedName name="q_49" localSheetId="35">#REF!</definedName>
    <definedName name="q_49" localSheetId="36">#REF!</definedName>
    <definedName name="q_49" localSheetId="37">#REF!</definedName>
    <definedName name="q_49" localSheetId="65">#REF!</definedName>
    <definedName name="q_49" localSheetId="66">#REF!</definedName>
    <definedName name="q_49" localSheetId="67">#REF!</definedName>
    <definedName name="q_49" localSheetId="38">#REF!</definedName>
    <definedName name="q_49" localSheetId="39">#REF!</definedName>
    <definedName name="q_49" localSheetId="40">#REF!</definedName>
    <definedName name="q_49" localSheetId="41">#REF!</definedName>
    <definedName name="q_49" localSheetId="42">#REF!</definedName>
    <definedName name="q_49" localSheetId="43">#REF!</definedName>
    <definedName name="q_49" localSheetId="44">#REF!</definedName>
    <definedName name="q_49" localSheetId="45">#REF!</definedName>
    <definedName name="q_49" localSheetId="46">#REF!</definedName>
    <definedName name="q_49" localSheetId="48">#REF!</definedName>
    <definedName name="q_49" localSheetId="49">#REF!</definedName>
    <definedName name="q_49" localSheetId="47">#REF!</definedName>
    <definedName name="q_49" localSheetId="50">#REF!</definedName>
    <definedName name="q_49" localSheetId="51">#REF!</definedName>
    <definedName name="q_49" localSheetId="52">#REF!</definedName>
    <definedName name="q_49" localSheetId="53">#REF!</definedName>
    <definedName name="q_49" localSheetId="54">#REF!</definedName>
    <definedName name="q_49" localSheetId="55">#REF!</definedName>
    <definedName name="q_49" localSheetId="56">#REF!</definedName>
    <definedName name="q_49" localSheetId="57">#REF!</definedName>
    <definedName name="q_49" localSheetId="58">#REF!</definedName>
    <definedName name="q_49" localSheetId="60">#REF!</definedName>
    <definedName name="q_49" localSheetId="61">#REF!</definedName>
    <definedName name="q_49" localSheetId="59">#REF!</definedName>
    <definedName name="q_49" localSheetId="63">#REF!</definedName>
    <definedName name="q_49" localSheetId="64">#REF!</definedName>
    <definedName name="q_49" localSheetId="62">#REF!</definedName>
    <definedName name="q_49" localSheetId="1">#REF!</definedName>
    <definedName name="q_49" localSheetId="72">#REF!</definedName>
    <definedName name="q_49" localSheetId="69">#REF!</definedName>
    <definedName name="q_49" localSheetId="70">#REF!</definedName>
    <definedName name="q_49" localSheetId="71">#REF!</definedName>
    <definedName name="q_49" localSheetId="3">#REF!</definedName>
    <definedName name="q_49" localSheetId="0">#REF!</definedName>
    <definedName name="q_49">#REF!</definedName>
    <definedName name="q_49a1" localSheetId="7">'[3]Request for Information'!#REF!</definedName>
    <definedName name="q_49a1" localSheetId="19">#REF!</definedName>
    <definedName name="q_49a1" localSheetId="20">#REF!</definedName>
    <definedName name="q_49a1" localSheetId="21">#REF!</definedName>
    <definedName name="q_49a1" localSheetId="22">#REF!</definedName>
    <definedName name="q_49a1" localSheetId="23">#REF!</definedName>
    <definedName name="q_49a1" localSheetId="24">#REF!</definedName>
    <definedName name="q_49a1" localSheetId="25">#REF!</definedName>
    <definedName name="q_49a1" localSheetId="26">#REF!</definedName>
    <definedName name="q_49a1" localSheetId="27">#REF!</definedName>
    <definedName name="q_49a1" localSheetId="28">#REF!</definedName>
    <definedName name="q_49a1" localSheetId="29">#REF!</definedName>
    <definedName name="q_49a1" localSheetId="30">#REF!</definedName>
    <definedName name="q_49a1" localSheetId="31">#REF!</definedName>
    <definedName name="q_49a1" localSheetId="32">#REF!</definedName>
    <definedName name="q_49a1" localSheetId="33">#REF!</definedName>
    <definedName name="q_49a1" localSheetId="35">#REF!</definedName>
    <definedName name="q_49a1" localSheetId="36">#REF!</definedName>
    <definedName name="q_49a1" localSheetId="37">#REF!</definedName>
    <definedName name="q_49a1" localSheetId="65">#REF!</definedName>
    <definedName name="q_49a1" localSheetId="66">#REF!</definedName>
    <definedName name="q_49a1" localSheetId="67">#REF!</definedName>
    <definedName name="q_49a1" localSheetId="38">#REF!</definedName>
    <definedName name="q_49a1" localSheetId="39">#REF!</definedName>
    <definedName name="q_49a1" localSheetId="40">#REF!</definedName>
    <definedName name="q_49a1" localSheetId="41">#REF!</definedName>
    <definedName name="q_49a1" localSheetId="42">#REF!</definedName>
    <definedName name="q_49a1" localSheetId="43">#REF!</definedName>
    <definedName name="q_49a1" localSheetId="44">#REF!</definedName>
    <definedName name="q_49a1" localSheetId="45">#REF!</definedName>
    <definedName name="q_49a1" localSheetId="46">#REF!</definedName>
    <definedName name="q_49a1" localSheetId="48">#REF!</definedName>
    <definedName name="q_49a1" localSheetId="49">#REF!</definedName>
    <definedName name="q_49a1" localSheetId="47">#REF!</definedName>
    <definedName name="q_49a1" localSheetId="50">#REF!</definedName>
    <definedName name="q_49a1" localSheetId="51">#REF!</definedName>
    <definedName name="q_49a1" localSheetId="52">#REF!</definedName>
    <definedName name="q_49a1" localSheetId="53">#REF!</definedName>
    <definedName name="q_49a1" localSheetId="54">#REF!</definedName>
    <definedName name="q_49a1" localSheetId="55">#REF!</definedName>
    <definedName name="q_49a1" localSheetId="56">#REF!</definedName>
    <definedName name="q_49a1" localSheetId="57">#REF!</definedName>
    <definedName name="q_49a1" localSheetId="58">#REF!</definedName>
    <definedName name="q_49a1" localSheetId="60">#REF!</definedName>
    <definedName name="q_49a1" localSheetId="61">#REF!</definedName>
    <definedName name="q_49a1" localSheetId="59">#REF!</definedName>
    <definedName name="q_49a1" localSheetId="63">#REF!</definedName>
    <definedName name="q_49a1" localSheetId="64">#REF!</definedName>
    <definedName name="q_49a1" localSheetId="62">#REF!</definedName>
    <definedName name="q_49a1" localSheetId="1">#REF!</definedName>
    <definedName name="q_49a1" localSheetId="72">#REF!</definedName>
    <definedName name="q_49a1" localSheetId="69">#REF!</definedName>
    <definedName name="q_49a1" localSheetId="70">#REF!</definedName>
    <definedName name="q_49a1" localSheetId="71">#REF!</definedName>
    <definedName name="q_49a1" localSheetId="3">#REF!</definedName>
    <definedName name="q_49a1" localSheetId="0">#REF!</definedName>
    <definedName name="q_49a1">#REF!</definedName>
    <definedName name="q_50" localSheetId="7">'[3]Request for Information'!#REF!</definedName>
    <definedName name="q_50" localSheetId="19">#REF!</definedName>
    <definedName name="q_50" localSheetId="20">#REF!</definedName>
    <definedName name="q_50" localSheetId="21">#REF!</definedName>
    <definedName name="q_50" localSheetId="22">#REF!</definedName>
    <definedName name="q_50" localSheetId="23">#REF!</definedName>
    <definedName name="q_50" localSheetId="24">#REF!</definedName>
    <definedName name="q_50" localSheetId="25">#REF!</definedName>
    <definedName name="q_50" localSheetId="26">#REF!</definedName>
    <definedName name="q_50" localSheetId="27">#REF!</definedName>
    <definedName name="q_50" localSheetId="28">#REF!</definedName>
    <definedName name="q_50" localSheetId="29">#REF!</definedName>
    <definedName name="q_50" localSheetId="30">#REF!</definedName>
    <definedName name="q_50" localSheetId="31">#REF!</definedName>
    <definedName name="q_50" localSheetId="32">#REF!</definedName>
    <definedName name="q_50" localSheetId="33">#REF!</definedName>
    <definedName name="q_50" localSheetId="35">#REF!</definedName>
    <definedName name="q_50" localSheetId="36">#REF!</definedName>
    <definedName name="q_50" localSheetId="37">#REF!</definedName>
    <definedName name="q_50" localSheetId="65">#REF!</definedName>
    <definedName name="q_50" localSheetId="66">#REF!</definedName>
    <definedName name="q_50" localSheetId="67">#REF!</definedName>
    <definedName name="q_50" localSheetId="38">#REF!</definedName>
    <definedName name="q_50" localSheetId="39">#REF!</definedName>
    <definedName name="q_50" localSheetId="40">#REF!</definedName>
    <definedName name="q_50" localSheetId="41">#REF!</definedName>
    <definedName name="q_50" localSheetId="42">#REF!</definedName>
    <definedName name="q_50" localSheetId="43">#REF!</definedName>
    <definedName name="q_50" localSheetId="44">#REF!</definedName>
    <definedName name="q_50" localSheetId="45">#REF!</definedName>
    <definedName name="q_50" localSheetId="46">#REF!</definedName>
    <definedName name="q_50" localSheetId="48">#REF!</definedName>
    <definedName name="q_50" localSheetId="49">#REF!</definedName>
    <definedName name="q_50" localSheetId="47">#REF!</definedName>
    <definedName name="q_50" localSheetId="50">#REF!</definedName>
    <definedName name="q_50" localSheetId="51">#REF!</definedName>
    <definedName name="q_50" localSheetId="52">#REF!</definedName>
    <definedName name="q_50" localSheetId="53">#REF!</definedName>
    <definedName name="q_50" localSheetId="54">#REF!</definedName>
    <definedName name="q_50" localSheetId="55">#REF!</definedName>
    <definedName name="q_50" localSheetId="56">#REF!</definedName>
    <definedName name="q_50" localSheetId="57">#REF!</definedName>
    <definedName name="q_50" localSheetId="58">#REF!</definedName>
    <definedName name="q_50" localSheetId="60">#REF!</definedName>
    <definedName name="q_50" localSheetId="61">#REF!</definedName>
    <definedName name="q_50" localSheetId="59">#REF!</definedName>
    <definedName name="q_50" localSheetId="63">#REF!</definedName>
    <definedName name="q_50" localSheetId="64">#REF!</definedName>
    <definedName name="q_50" localSheetId="62">#REF!</definedName>
    <definedName name="q_50" localSheetId="1">#REF!</definedName>
    <definedName name="q_50" localSheetId="72">#REF!</definedName>
    <definedName name="q_50" localSheetId="69">#REF!</definedName>
    <definedName name="q_50" localSheetId="70">#REF!</definedName>
    <definedName name="q_50" localSheetId="71">#REF!</definedName>
    <definedName name="q_50" localSheetId="3">#REF!</definedName>
    <definedName name="q_50" localSheetId="0">#REF!</definedName>
    <definedName name="q_50">#REF!</definedName>
    <definedName name="q_50a1" localSheetId="7">'[3]Request for Information'!#REF!</definedName>
    <definedName name="q_50a1" localSheetId="19">#REF!</definedName>
    <definedName name="q_50a1" localSheetId="20">#REF!</definedName>
    <definedName name="q_50a1" localSheetId="21">#REF!</definedName>
    <definedName name="q_50a1" localSheetId="22">#REF!</definedName>
    <definedName name="q_50a1" localSheetId="23">#REF!</definedName>
    <definedName name="q_50a1" localSheetId="24">#REF!</definedName>
    <definedName name="q_50a1" localSheetId="25">#REF!</definedName>
    <definedName name="q_50a1" localSheetId="26">#REF!</definedName>
    <definedName name="q_50a1" localSheetId="27">#REF!</definedName>
    <definedName name="q_50a1" localSheetId="28">#REF!</definedName>
    <definedName name="q_50a1" localSheetId="29">#REF!</definedName>
    <definedName name="q_50a1" localSheetId="30">#REF!</definedName>
    <definedName name="q_50a1" localSheetId="31">#REF!</definedName>
    <definedName name="q_50a1" localSheetId="32">#REF!</definedName>
    <definedName name="q_50a1" localSheetId="33">#REF!</definedName>
    <definedName name="q_50a1" localSheetId="35">#REF!</definedName>
    <definedName name="q_50a1" localSheetId="36">#REF!</definedName>
    <definedName name="q_50a1" localSheetId="37">#REF!</definedName>
    <definedName name="q_50a1" localSheetId="65">#REF!</definedName>
    <definedName name="q_50a1" localSheetId="66">#REF!</definedName>
    <definedName name="q_50a1" localSheetId="67">#REF!</definedName>
    <definedName name="q_50a1" localSheetId="38">#REF!</definedName>
    <definedName name="q_50a1" localSheetId="39">#REF!</definedName>
    <definedName name="q_50a1" localSheetId="40">#REF!</definedName>
    <definedName name="q_50a1" localSheetId="41">#REF!</definedName>
    <definedName name="q_50a1" localSheetId="42">#REF!</definedName>
    <definedName name="q_50a1" localSheetId="43">#REF!</definedName>
    <definedName name="q_50a1" localSheetId="44">#REF!</definedName>
    <definedName name="q_50a1" localSheetId="45">#REF!</definedName>
    <definedName name="q_50a1" localSheetId="46">#REF!</definedName>
    <definedName name="q_50a1" localSheetId="48">#REF!</definedName>
    <definedName name="q_50a1" localSheetId="49">#REF!</definedName>
    <definedName name="q_50a1" localSheetId="47">#REF!</definedName>
    <definedName name="q_50a1" localSheetId="50">#REF!</definedName>
    <definedName name="q_50a1" localSheetId="51">#REF!</definedName>
    <definedName name="q_50a1" localSheetId="52">#REF!</definedName>
    <definedName name="q_50a1" localSheetId="53">#REF!</definedName>
    <definedName name="q_50a1" localSheetId="54">#REF!</definedName>
    <definedName name="q_50a1" localSheetId="55">#REF!</definedName>
    <definedName name="q_50a1" localSheetId="56">#REF!</definedName>
    <definedName name="q_50a1" localSheetId="57">#REF!</definedName>
    <definedName name="q_50a1" localSheetId="58">#REF!</definedName>
    <definedName name="q_50a1" localSheetId="60">#REF!</definedName>
    <definedName name="q_50a1" localSheetId="61">#REF!</definedName>
    <definedName name="q_50a1" localSheetId="59">#REF!</definedName>
    <definedName name="q_50a1" localSheetId="63">#REF!</definedName>
    <definedName name="q_50a1" localSheetId="64">#REF!</definedName>
    <definedName name="q_50a1" localSheetId="62">#REF!</definedName>
    <definedName name="q_50a1" localSheetId="1">#REF!</definedName>
    <definedName name="q_50a1" localSheetId="72">#REF!</definedName>
    <definedName name="q_50a1" localSheetId="69">#REF!</definedName>
    <definedName name="q_50a1" localSheetId="70">#REF!</definedName>
    <definedName name="q_50a1" localSheetId="71">#REF!</definedName>
    <definedName name="q_50a1" localSheetId="3">#REF!</definedName>
    <definedName name="q_50a1" localSheetId="0">#REF!</definedName>
    <definedName name="q_50a1">#REF!</definedName>
    <definedName name="q_51" localSheetId="7">'[3]Request for Information'!#REF!</definedName>
    <definedName name="q_51" localSheetId="19">#REF!</definedName>
    <definedName name="q_51" localSheetId="20">#REF!</definedName>
    <definedName name="q_51" localSheetId="21">#REF!</definedName>
    <definedName name="q_51" localSheetId="22">#REF!</definedName>
    <definedName name="q_51" localSheetId="23">#REF!</definedName>
    <definedName name="q_51" localSheetId="24">#REF!</definedName>
    <definedName name="q_51" localSheetId="25">#REF!</definedName>
    <definedName name="q_51" localSheetId="26">#REF!</definedName>
    <definedName name="q_51" localSheetId="27">#REF!</definedName>
    <definedName name="q_51" localSheetId="28">#REF!</definedName>
    <definedName name="q_51" localSheetId="29">#REF!</definedName>
    <definedName name="q_51" localSheetId="30">#REF!</definedName>
    <definedName name="q_51" localSheetId="31">#REF!</definedName>
    <definedName name="q_51" localSheetId="32">#REF!</definedName>
    <definedName name="q_51" localSheetId="33">#REF!</definedName>
    <definedName name="q_51" localSheetId="35">#REF!</definedName>
    <definedName name="q_51" localSheetId="36">#REF!</definedName>
    <definedName name="q_51" localSheetId="37">#REF!</definedName>
    <definedName name="q_51" localSheetId="65">#REF!</definedName>
    <definedName name="q_51" localSheetId="66">#REF!</definedName>
    <definedName name="q_51" localSheetId="67">#REF!</definedName>
    <definedName name="q_51" localSheetId="38">#REF!</definedName>
    <definedName name="q_51" localSheetId="39">#REF!</definedName>
    <definedName name="q_51" localSheetId="40">#REF!</definedName>
    <definedName name="q_51" localSheetId="41">#REF!</definedName>
    <definedName name="q_51" localSheetId="42">#REF!</definedName>
    <definedName name="q_51" localSheetId="43">#REF!</definedName>
    <definedName name="q_51" localSheetId="44">#REF!</definedName>
    <definedName name="q_51" localSheetId="45">#REF!</definedName>
    <definedName name="q_51" localSheetId="46">#REF!</definedName>
    <definedName name="q_51" localSheetId="48">#REF!</definedName>
    <definedName name="q_51" localSheetId="49">#REF!</definedName>
    <definedName name="q_51" localSheetId="47">#REF!</definedName>
    <definedName name="q_51" localSheetId="50">#REF!</definedName>
    <definedName name="q_51" localSheetId="51">#REF!</definedName>
    <definedName name="q_51" localSheetId="52">#REF!</definedName>
    <definedName name="q_51" localSheetId="53">#REF!</definedName>
    <definedName name="q_51" localSheetId="54">#REF!</definedName>
    <definedName name="q_51" localSheetId="55">#REF!</definedName>
    <definedName name="q_51" localSheetId="56">#REF!</definedName>
    <definedName name="q_51" localSheetId="57">#REF!</definedName>
    <definedName name="q_51" localSheetId="58">#REF!</definedName>
    <definedName name="q_51" localSheetId="60">#REF!</definedName>
    <definedName name="q_51" localSheetId="61">#REF!</definedName>
    <definedName name="q_51" localSheetId="59">#REF!</definedName>
    <definedName name="q_51" localSheetId="63">#REF!</definedName>
    <definedName name="q_51" localSheetId="64">#REF!</definedName>
    <definedName name="q_51" localSheetId="62">#REF!</definedName>
    <definedName name="q_51" localSheetId="1">#REF!</definedName>
    <definedName name="q_51" localSheetId="72">#REF!</definedName>
    <definedName name="q_51" localSheetId="69">#REF!</definedName>
    <definedName name="q_51" localSheetId="70">#REF!</definedName>
    <definedName name="q_51" localSheetId="71">#REF!</definedName>
    <definedName name="q_51" localSheetId="3">#REF!</definedName>
    <definedName name="q_51" localSheetId="0">#REF!</definedName>
    <definedName name="q_51">#REF!</definedName>
    <definedName name="q_51a1" localSheetId="7">'[3]Request for Information'!#REF!</definedName>
    <definedName name="q_51a1" localSheetId="19">#REF!</definedName>
    <definedName name="q_51a1" localSheetId="20">#REF!</definedName>
    <definedName name="q_51a1" localSheetId="21">#REF!</definedName>
    <definedName name="q_51a1" localSheetId="22">#REF!</definedName>
    <definedName name="q_51a1" localSheetId="23">#REF!</definedName>
    <definedName name="q_51a1" localSheetId="24">#REF!</definedName>
    <definedName name="q_51a1" localSheetId="25">#REF!</definedName>
    <definedName name="q_51a1" localSheetId="26">#REF!</definedName>
    <definedName name="q_51a1" localSheetId="27">#REF!</definedName>
    <definedName name="q_51a1" localSheetId="28">#REF!</definedName>
    <definedName name="q_51a1" localSheetId="29">#REF!</definedName>
    <definedName name="q_51a1" localSheetId="30">#REF!</definedName>
    <definedName name="q_51a1" localSheetId="31">#REF!</definedName>
    <definedName name="q_51a1" localSheetId="32">#REF!</definedName>
    <definedName name="q_51a1" localSheetId="33">#REF!</definedName>
    <definedName name="q_51a1" localSheetId="35">#REF!</definedName>
    <definedName name="q_51a1" localSheetId="36">#REF!</definedName>
    <definedName name="q_51a1" localSheetId="37">#REF!</definedName>
    <definedName name="q_51a1" localSheetId="65">#REF!</definedName>
    <definedName name="q_51a1" localSheetId="66">#REF!</definedName>
    <definedName name="q_51a1" localSheetId="67">#REF!</definedName>
    <definedName name="q_51a1" localSheetId="38">#REF!</definedName>
    <definedName name="q_51a1" localSheetId="39">#REF!</definedName>
    <definedName name="q_51a1" localSheetId="40">#REF!</definedName>
    <definedName name="q_51a1" localSheetId="41">#REF!</definedName>
    <definedName name="q_51a1" localSheetId="42">#REF!</definedName>
    <definedName name="q_51a1" localSheetId="43">#REF!</definedName>
    <definedName name="q_51a1" localSheetId="44">#REF!</definedName>
    <definedName name="q_51a1" localSheetId="45">#REF!</definedName>
    <definedName name="q_51a1" localSheetId="46">#REF!</definedName>
    <definedName name="q_51a1" localSheetId="48">#REF!</definedName>
    <definedName name="q_51a1" localSheetId="49">#REF!</definedName>
    <definedName name="q_51a1" localSheetId="47">#REF!</definedName>
    <definedName name="q_51a1" localSheetId="50">#REF!</definedName>
    <definedName name="q_51a1" localSheetId="51">#REF!</definedName>
    <definedName name="q_51a1" localSheetId="52">#REF!</definedName>
    <definedName name="q_51a1" localSheetId="53">#REF!</definedName>
    <definedName name="q_51a1" localSheetId="54">#REF!</definedName>
    <definedName name="q_51a1" localSheetId="55">#REF!</definedName>
    <definedName name="q_51a1" localSheetId="56">#REF!</definedName>
    <definedName name="q_51a1" localSheetId="57">#REF!</definedName>
    <definedName name="q_51a1" localSheetId="58">#REF!</definedName>
    <definedName name="q_51a1" localSheetId="60">#REF!</definedName>
    <definedName name="q_51a1" localSheetId="61">#REF!</definedName>
    <definedName name="q_51a1" localSheetId="59">#REF!</definedName>
    <definedName name="q_51a1" localSheetId="63">#REF!</definedName>
    <definedName name="q_51a1" localSheetId="64">#REF!</definedName>
    <definedName name="q_51a1" localSheetId="62">#REF!</definedName>
    <definedName name="q_51a1" localSheetId="1">#REF!</definedName>
    <definedName name="q_51a1" localSheetId="72">#REF!</definedName>
    <definedName name="q_51a1" localSheetId="69">#REF!</definedName>
    <definedName name="q_51a1" localSheetId="70">#REF!</definedName>
    <definedName name="q_51a1" localSheetId="71">#REF!</definedName>
    <definedName name="q_51a1" localSheetId="3">#REF!</definedName>
    <definedName name="q_51a1" localSheetId="0">#REF!</definedName>
    <definedName name="q_51a1">#REF!</definedName>
    <definedName name="q_52" localSheetId="7">'[3]Request for Information'!#REF!</definedName>
    <definedName name="q_52" localSheetId="19">#REF!</definedName>
    <definedName name="q_52" localSheetId="20">#REF!</definedName>
    <definedName name="q_52" localSheetId="21">#REF!</definedName>
    <definedName name="q_52" localSheetId="22">#REF!</definedName>
    <definedName name="q_52" localSheetId="23">#REF!</definedName>
    <definedName name="q_52" localSheetId="24">#REF!</definedName>
    <definedName name="q_52" localSheetId="25">#REF!</definedName>
    <definedName name="q_52" localSheetId="26">#REF!</definedName>
    <definedName name="q_52" localSheetId="27">#REF!</definedName>
    <definedName name="q_52" localSheetId="28">#REF!</definedName>
    <definedName name="q_52" localSheetId="29">#REF!</definedName>
    <definedName name="q_52" localSheetId="30">#REF!</definedName>
    <definedName name="q_52" localSheetId="31">#REF!</definedName>
    <definedName name="q_52" localSheetId="32">#REF!</definedName>
    <definedName name="q_52" localSheetId="33">#REF!</definedName>
    <definedName name="q_52" localSheetId="35">#REF!</definedName>
    <definedName name="q_52" localSheetId="36">#REF!</definedName>
    <definedName name="q_52" localSheetId="37">#REF!</definedName>
    <definedName name="q_52" localSheetId="65">#REF!</definedName>
    <definedName name="q_52" localSheetId="66">#REF!</definedName>
    <definedName name="q_52" localSheetId="67">#REF!</definedName>
    <definedName name="q_52" localSheetId="38">#REF!</definedName>
    <definedName name="q_52" localSheetId="39">#REF!</definedName>
    <definedName name="q_52" localSheetId="40">#REF!</definedName>
    <definedName name="q_52" localSheetId="41">#REF!</definedName>
    <definedName name="q_52" localSheetId="42">#REF!</definedName>
    <definedName name="q_52" localSheetId="43">#REF!</definedName>
    <definedName name="q_52" localSheetId="44">#REF!</definedName>
    <definedName name="q_52" localSheetId="45">#REF!</definedName>
    <definedName name="q_52" localSheetId="46">#REF!</definedName>
    <definedName name="q_52" localSheetId="48">#REF!</definedName>
    <definedName name="q_52" localSheetId="49">#REF!</definedName>
    <definedName name="q_52" localSheetId="47">#REF!</definedName>
    <definedName name="q_52" localSheetId="50">#REF!</definedName>
    <definedName name="q_52" localSheetId="51">#REF!</definedName>
    <definedName name="q_52" localSheetId="52">#REF!</definedName>
    <definedName name="q_52" localSheetId="53">#REF!</definedName>
    <definedName name="q_52" localSheetId="54">#REF!</definedName>
    <definedName name="q_52" localSheetId="55">#REF!</definedName>
    <definedName name="q_52" localSheetId="56">#REF!</definedName>
    <definedName name="q_52" localSheetId="57">#REF!</definedName>
    <definedName name="q_52" localSheetId="58">#REF!</definedName>
    <definedName name="q_52" localSheetId="60">#REF!</definedName>
    <definedName name="q_52" localSheetId="61">#REF!</definedName>
    <definedName name="q_52" localSheetId="59">#REF!</definedName>
    <definedName name="q_52" localSheetId="63">#REF!</definedName>
    <definedName name="q_52" localSheetId="64">#REF!</definedName>
    <definedName name="q_52" localSheetId="62">#REF!</definedName>
    <definedName name="q_52" localSheetId="1">#REF!</definedName>
    <definedName name="q_52" localSheetId="72">#REF!</definedName>
    <definedName name="q_52" localSheetId="69">#REF!</definedName>
    <definedName name="q_52" localSheetId="70">#REF!</definedName>
    <definedName name="q_52" localSheetId="71">#REF!</definedName>
    <definedName name="q_52" localSheetId="3">#REF!</definedName>
    <definedName name="q_52" localSheetId="0">#REF!</definedName>
    <definedName name="q_52">#REF!</definedName>
    <definedName name="q_52a1" localSheetId="7">'[3]Request for Information'!#REF!</definedName>
    <definedName name="q_52a1" localSheetId="19">#REF!</definedName>
    <definedName name="q_52a1" localSheetId="20">#REF!</definedName>
    <definedName name="q_52a1" localSheetId="21">#REF!</definedName>
    <definedName name="q_52a1" localSheetId="22">#REF!</definedName>
    <definedName name="q_52a1" localSheetId="23">#REF!</definedName>
    <definedName name="q_52a1" localSheetId="24">#REF!</definedName>
    <definedName name="q_52a1" localSheetId="25">#REF!</definedName>
    <definedName name="q_52a1" localSheetId="26">#REF!</definedName>
    <definedName name="q_52a1" localSheetId="27">#REF!</definedName>
    <definedName name="q_52a1" localSheetId="28">#REF!</definedName>
    <definedName name="q_52a1" localSheetId="29">#REF!</definedName>
    <definedName name="q_52a1" localSheetId="30">#REF!</definedName>
    <definedName name="q_52a1" localSheetId="31">#REF!</definedName>
    <definedName name="q_52a1" localSheetId="32">#REF!</definedName>
    <definedName name="q_52a1" localSheetId="33">#REF!</definedName>
    <definedName name="q_52a1" localSheetId="35">#REF!</definedName>
    <definedName name="q_52a1" localSheetId="36">#REF!</definedName>
    <definedName name="q_52a1" localSheetId="37">#REF!</definedName>
    <definedName name="q_52a1" localSheetId="65">#REF!</definedName>
    <definedName name="q_52a1" localSheetId="66">#REF!</definedName>
    <definedName name="q_52a1" localSheetId="67">#REF!</definedName>
    <definedName name="q_52a1" localSheetId="38">#REF!</definedName>
    <definedName name="q_52a1" localSheetId="39">#REF!</definedName>
    <definedName name="q_52a1" localSheetId="40">#REF!</definedName>
    <definedName name="q_52a1" localSheetId="41">#REF!</definedName>
    <definedName name="q_52a1" localSheetId="42">#REF!</definedName>
    <definedName name="q_52a1" localSheetId="43">#REF!</definedName>
    <definedName name="q_52a1" localSheetId="44">#REF!</definedName>
    <definedName name="q_52a1" localSheetId="45">#REF!</definedName>
    <definedName name="q_52a1" localSheetId="46">#REF!</definedName>
    <definedName name="q_52a1" localSheetId="48">#REF!</definedName>
    <definedName name="q_52a1" localSheetId="49">#REF!</definedName>
    <definedName name="q_52a1" localSheetId="47">#REF!</definedName>
    <definedName name="q_52a1" localSheetId="50">#REF!</definedName>
    <definedName name="q_52a1" localSheetId="51">#REF!</definedName>
    <definedName name="q_52a1" localSheetId="52">#REF!</definedName>
    <definedName name="q_52a1" localSheetId="53">#REF!</definedName>
    <definedName name="q_52a1" localSheetId="54">#REF!</definedName>
    <definedName name="q_52a1" localSheetId="55">#REF!</definedName>
    <definedName name="q_52a1" localSheetId="56">#REF!</definedName>
    <definedName name="q_52a1" localSheetId="57">#REF!</definedName>
    <definedName name="q_52a1" localSheetId="58">#REF!</definedName>
    <definedName name="q_52a1" localSheetId="60">#REF!</definedName>
    <definedName name="q_52a1" localSheetId="61">#REF!</definedName>
    <definedName name="q_52a1" localSheetId="59">#REF!</definedName>
    <definedName name="q_52a1" localSheetId="63">#REF!</definedName>
    <definedName name="q_52a1" localSheetId="64">#REF!</definedName>
    <definedName name="q_52a1" localSheetId="62">#REF!</definedName>
    <definedName name="q_52a1" localSheetId="1">#REF!</definedName>
    <definedName name="q_52a1" localSheetId="72">#REF!</definedName>
    <definedName name="q_52a1" localSheetId="69">#REF!</definedName>
    <definedName name="q_52a1" localSheetId="70">#REF!</definedName>
    <definedName name="q_52a1" localSheetId="71">#REF!</definedName>
    <definedName name="q_52a1" localSheetId="3">#REF!</definedName>
    <definedName name="q_52a1" localSheetId="0">#REF!</definedName>
    <definedName name="q_52a1">#REF!</definedName>
    <definedName name="q_53" localSheetId="7">'[3]Request for Information'!#REF!</definedName>
    <definedName name="q_53" localSheetId="19">#REF!</definedName>
    <definedName name="q_53" localSheetId="20">#REF!</definedName>
    <definedName name="q_53" localSheetId="21">#REF!</definedName>
    <definedName name="q_53" localSheetId="22">#REF!</definedName>
    <definedName name="q_53" localSheetId="23">#REF!</definedName>
    <definedName name="q_53" localSheetId="24">#REF!</definedName>
    <definedName name="q_53" localSheetId="25">#REF!</definedName>
    <definedName name="q_53" localSheetId="26">#REF!</definedName>
    <definedName name="q_53" localSheetId="27">#REF!</definedName>
    <definedName name="q_53" localSheetId="28">#REF!</definedName>
    <definedName name="q_53" localSheetId="29">#REF!</definedName>
    <definedName name="q_53" localSheetId="30">#REF!</definedName>
    <definedName name="q_53" localSheetId="31">#REF!</definedName>
    <definedName name="q_53" localSheetId="32">#REF!</definedName>
    <definedName name="q_53" localSheetId="33">#REF!</definedName>
    <definedName name="q_53" localSheetId="35">#REF!</definedName>
    <definedName name="q_53" localSheetId="36">#REF!</definedName>
    <definedName name="q_53" localSheetId="37">#REF!</definedName>
    <definedName name="q_53" localSheetId="65">#REF!</definedName>
    <definedName name="q_53" localSheetId="66">#REF!</definedName>
    <definedName name="q_53" localSheetId="67">#REF!</definedName>
    <definedName name="q_53" localSheetId="38">#REF!</definedName>
    <definedName name="q_53" localSheetId="39">#REF!</definedName>
    <definedName name="q_53" localSheetId="40">#REF!</definedName>
    <definedName name="q_53" localSheetId="41">#REF!</definedName>
    <definedName name="q_53" localSheetId="42">#REF!</definedName>
    <definedName name="q_53" localSheetId="43">#REF!</definedName>
    <definedName name="q_53" localSheetId="44">#REF!</definedName>
    <definedName name="q_53" localSheetId="45">#REF!</definedName>
    <definedName name="q_53" localSheetId="46">#REF!</definedName>
    <definedName name="q_53" localSheetId="48">#REF!</definedName>
    <definedName name="q_53" localSheetId="49">#REF!</definedName>
    <definedName name="q_53" localSheetId="47">#REF!</definedName>
    <definedName name="q_53" localSheetId="50">#REF!</definedName>
    <definedName name="q_53" localSheetId="51">#REF!</definedName>
    <definedName name="q_53" localSheetId="52">#REF!</definedName>
    <definedName name="q_53" localSheetId="53">#REF!</definedName>
    <definedName name="q_53" localSheetId="54">#REF!</definedName>
    <definedName name="q_53" localSheetId="55">#REF!</definedName>
    <definedName name="q_53" localSheetId="56">#REF!</definedName>
    <definedName name="q_53" localSheetId="57">#REF!</definedName>
    <definedName name="q_53" localSheetId="58">#REF!</definedName>
    <definedName name="q_53" localSheetId="60">#REF!</definedName>
    <definedName name="q_53" localSheetId="61">#REF!</definedName>
    <definedName name="q_53" localSheetId="59">#REF!</definedName>
    <definedName name="q_53" localSheetId="63">#REF!</definedName>
    <definedName name="q_53" localSheetId="64">#REF!</definedName>
    <definedName name="q_53" localSheetId="62">#REF!</definedName>
    <definedName name="q_53" localSheetId="1">#REF!</definedName>
    <definedName name="q_53" localSheetId="72">#REF!</definedName>
    <definedName name="q_53" localSheetId="69">#REF!</definedName>
    <definedName name="q_53" localSheetId="70">#REF!</definedName>
    <definedName name="q_53" localSheetId="71">#REF!</definedName>
    <definedName name="q_53" localSheetId="3">#REF!</definedName>
    <definedName name="q_53" localSheetId="0">#REF!</definedName>
    <definedName name="q_53">#REF!</definedName>
    <definedName name="q_53a1" localSheetId="7">'[3]Request for Information'!#REF!</definedName>
    <definedName name="q_53a1" localSheetId="19">#REF!</definedName>
    <definedName name="q_53a1" localSheetId="20">#REF!</definedName>
    <definedName name="q_53a1" localSheetId="21">#REF!</definedName>
    <definedName name="q_53a1" localSheetId="22">#REF!</definedName>
    <definedName name="q_53a1" localSheetId="23">#REF!</definedName>
    <definedName name="q_53a1" localSheetId="24">#REF!</definedName>
    <definedName name="q_53a1" localSheetId="25">#REF!</definedName>
    <definedName name="q_53a1" localSheetId="26">#REF!</definedName>
    <definedName name="q_53a1" localSheetId="27">#REF!</definedName>
    <definedName name="q_53a1" localSheetId="28">#REF!</definedName>
    <definedName name="q_53a1" localSheetId="29">#REF!</definedName>
    <definedName name="q_53a1" localSheetId="30">#REF!</definedName>
    <definedName name="q_53a1" localSheetId="31">#REF!</definedName>
    <definedName name="q_53a1" localSheetId="32">#REF!</definedName>
    <definedName name="q_53a1" localSheetId="33">#REF!</definedName>
    <definedName name="q_53a1" localSheetId="35">#REF!</definedName>
    <definedName name="q_53a1" localSheetId="36">#REF!</definedName>
    <definedName name="q_53a1" localSheetId="37">#REF!</definedName>
    <definedName name="q_53a1" localSheetId="65">#REF!</definedName>
    <definedName name="q_53a1" localSheetId="66">#REF!</definedName>
    <definedName name="q_53a1" localSheetId="67">#REF!</definedName>
    <definedName name="q_53a1" localSheetId="38">#REF!</definedName>
    <definedName name="q_53a1" localSheetId="39">#REF!</definedName>
    <definedName name="q_53a1" localSheetId="40">#REF!</definedName>
    <definedName name="q_53a1" localSheetId="41">#REF!</definedName>
    <definedName name="q_53a1" localSheetId="42">#REF!</definedName>
    <definedName name="q_53a1" localSheetId="43">#REF!</definedName>
    <definedName name="q_53a1" localSheetId="44">#REF!</definedName>
    <definedName name="q_53a1" localSheetId="45">#REF!</definedName>
    <definedName name="q_53a1" localSheetId="46">#REF!</definedName>
    <definedName name="q_53a1" localSheetId="48">#REF!</definedName>
    <definedName name="q_53a1" localSheetId="49">#REF!</definedName>
    <definedName name="q_53a1" localSheetId="47">#REF!</definedName>
    <definedName name="q_53a1" localSheetId="50">#REF!</definedName>
    <definedName name="q_53a1" localSheetId="51">#REF!</definedName>
    <definedName name="q_53a1" localSheetId="52">#REF!</definedName>
    <definedName name="q_53a1" localSheetId="53">#REF!</definedName>
    <definedName name="q_53a1" localSheetId="54">#REF!</definedName>
    <definedName name="q_53a1" localSheetId="55">#REF!</definedName>
    <definedName name="q_53a1" localSheetId="56">#REF!</definedName>
    <definedName name="q_53a1" localSheetId="57">#REF!</definedName>
    <definedName name="q_53a1" localSheetId="58">#REF!</definedName>
    <definedName name="q_53a1" localSheetId="60">#REF!</definedName>
    <definedName name="q_53a1" localSheetId="61">#REF!</definedName>
    <definedName name="q_53a1" localSheetId="59">#REF!</definedName>
    <definedName name="q_53a1" localSheetId="63">#REF!</definedName>
    <definedName name="q_53a1" localSheetId="64">#REF!</definedName>
    <definedName name="q_53a1" localSheetId="62">#REF!</definedName>
    <definedName name="q_53a1" localSheetId="1">#REF!</definedName>
    <definedName name="q_53a1" localSheetId="72">#REF!</definedName>
    <definedName name="q_53a1" localSheetId="69">#REF!</definedName>
    <definedName name="q_53a1" localSheetId="70">#REF!</definedName>
    <definedName name="q_53a1" localSheetId="71">#REF!</definedName>
    <definedName name="q_53a1" localSheetId="3">#REF!</definedName>
    <definedName name="q_53a1" localSheetId="0">#REF!</definedName>
    <definedName name="q_53a1">#REF!</definedName>
    <definedName name="q_54" localSheetId="7">'[3]Request for Information'!#REF!</definedName>
    <definedName name="q_54" localSheetId="19">#REF!</definedName>
    <definedName name="q_54" localSheetId="20">#REF!</definedName>
    <definedName name="q_54" localSheetId="21">#REF!</definedName>
    <definedName name="q_54" localSheetId="22">#REF!</definedName>
    <definedName name="q_54" localSheetId="23">#REF!</definedName>
    <definedName name="q_54" localSheetId="24">#REF!</definedName>
    <definedName name="q_54" localSheetId="25">#REF!</definedName>
    <definedName name="q_54" localSheetId="26">#REF!</definedName>
    <definedName name="q_54" localSheetId="27">#REF!</definedName>
    <definedName name="q_54" localSheetId="28">#REF!</definedName>
    <definedName name="q_54" localSheetId="29">#REF!</definedName>
    <definedName name="q_54" localSheetId="30">#REF!</definedName>
    <definedName name="q_54" localSheetId="31">#REF!</definedName>
    <definedName name="q_54" localSheetId="32">#REF!</definedName>
    <definedName name="q_54" localSheetId="33">#REF!</definedName>
    <definedName name="q_54" localSheetId="35">#REF!</definedName>
    <definedName name="q_54" localSheetId="36">#REF!</definedName>
    <definedName name="q_54" localSheetId="37">#REF!</definedName>
    <definedName name="q_54" localSheetId="65">#REF!</definedName>
    <definedName name="q_54" localSheetId="66">#REF!</definedName>
    <definedName name="q_54" localSheetId="67">#REF!</definedName>
    <definedName name="q_54" localSheetId="38">#REF!</definedName>
    <definedName name="q_54" localSheetId="39">#REF!</definedName>
    <definedName name="q_54" localSheetId="40">#REF!</definedName>
    <definedName name="q_54" localSheetId="41">#REF!</definedName>
    <definedName name="q_54" localSheetId="42">#REF!</definedName>
    <definedName name="q_54" localSheetId="43">#REF!</definedName>
    <definedName name="q_54" localSheetId="44">#REF!</definedName>
    <definedName name="q_54" localSheetId="45">#REF!</definedName>
    <definedName name="q_54" localSheetId="46">#REF!</definedName>
    <definedName name="q_54" localSheetId="48">#REF!</definedName>
    <definedName name="q_54" localSheetId="49">#REF!</definedName>
    <definedName name="q_54" localSheetId="47">#REF!</definedName>
    <definedName name="q_54" localSheetId="50">#REF!</definedName>
    <definedName name="q_54" localSheetId="51">#REF!</definedName>
    <definedName name="q_54" localSheetId="52">#REF!</definedName>
    <definedName name="q_54" localSheetId="53">#REF!</definedName>
    <definedName name="q_54" localSheetId="54">#REF!</definedName>
    <definedName name="q_54" localSheetId="55">#REF!</definedName>
    <definedName name="q_54" localSheetId="56">#REF!</definedName>
    <definedName name="q_54" localSheetId="57">#REF!</definedName>
    <definedName name="q_54" localSheetId="58">#REF!</definedName>
    <definedName name="q_54" localSheetId="60">#REF!</definedName>
    <definedName name="q_54" localSheetId="61">#REF!</definedName>
    <definedName name="q_54" localSheetId="59">#REF!</definedName>
    <definedName name="q_54" localSheetId="63">#REF!</definedName>
    <definedName name="q_54" localSheetId="64">#REF!</definedName>
    <definedName name="q_54" localSheetId="62">#REF!</definedName>
    <definedName name="q_54" localSheetId="1">#REF!</definedName>
    <definedName name="q_54" localSheetId="72">#REF!</definedName>
    <definedName name="q_54" localSheetId="69">#REF!</definedName>
    <definedName name="q_54" localSheetId="70">#REF!</definedName>
    <definedName name="q_54" localSheetId="71">#REF!</definedName>
    <definedName name="q_54" localSheetId="3">#REF!</definedName>
    <definedName name="q_54" localSheetId="0">#REF!</definedName>
    <definedName name="q_54">#REF!</definedName>
    <definedName name="q_54a1" localSheetId="7">'[3]Request for Information'!#REF!</definedName>
    <definedName name="q_54a1" localSheetId="19">#REF!</definedName>
    <definedName name="q_54a1" localSheetId="20">#REF!</definedName>
    <definedName name="q_54a1" localSheetId="21">#REF!</definedName>
    <definedName name="q_54a1" localSheetId="22">#REF!</definedName>
    <definedName name="q_54a1" localSheetId="23">#REF!</definedName>
    <definedName name="q_54a1" localSheetId="24">#REF!</definedName>
    <definedName name="q_54a1" localSheetId="25">#REF!</definedName>
    <definedName name="q_54a1" localSheetId="26">#REF!</definedName>
    <definedName name="q_54a1" localSheetId="27">#REF!</definedName>
    <definedName name="q_54a1" localSheetId="28">#REF!</definedName>
    <definedName name="q_54a1" localSheetId="29">#REF!</definedName>
    <definedName name="q_54a1" localSheetId="30">#REF!</definedName>
    <definedName name="q_54a1" localSheetId="31">#REF!</definedName>
    <definedName name="q_54a1" localSheetId="32">#REF!</definedName>
    <definedName name="q_54a1" localSheetId="33">#REF!</definedName>
    <definedName name="q_54a1" localSheetId="35">#REF!</definedName>
    <definedName name="q_54a1" localSheetId="36">#REF!</definedName>
    <definedName name="q_54a1" localSheetId="37">#REF!</definedName>
    <definedName name="q_54a1" localSheetId="65">#REF!</definedName>
    <definedName name="q_54a1" localSheetId="66">#REF!</definedName>
    <definedName name="q_54a1" localSheetId="67">#REF!</definedName>
    <definedName name="q_54a1" localSheetId="38">#REF!</definedName>
    <definedName name="q_54a1" localSheetId="39">#REF!</definedName>
    <definedName name="q_54a1" localSheetId="40">#REF!</definedName>
    <definedName name="q_54a1" localSheetId="41">#REF!</definedName>
    <definedName name="q_54a1" localSheetId="42">#REF!</definedName>
    <definedName name="q_54a1" localSheetId="43">#REF!</definedName>
    <definedName name="q_54a1" localSheetId="44">#REF!</definedName>
    <definedName name="q_54a1" localSheetId="45">#REF!</definedName>
    <definedName name="q_54a1" localSheetId="46">#REF!</definedName>
    <definedName name="q_54a1" localSheetId="48">#REF!</definedName>
    <definedName name="q_54a1" localSheetId="49">#REF!</definedName>
    <definedName name="q_54a1" localSheetId="47">#REF!</definedName>
    <definedName name="q_54a1" localSheetId="50">#REF!</definedName>
    <definedName name="q_54a1" localSheetId="51">#REF!</definedName>
    <definedName name="q_54a1" localSheetId="52">#REF!</definedName>
    <definedName name="q_54a1" localSheetId="53">#REF!</definedName>
    <definedName name="q_54a1" localSheetId="54">#REF!</definedName>
    <definedName name="q_54a1" localSheetId="55">#REF!</definedName>
    <definedName name="q_54a1" localSheetId="56">#REF!</definedName>
    <definedName name="q_54a1" localSheetId="57">#REF!</definedName>
    <definedName name="q_54a1" localSheetId="58">#REF!</definedName>
    <definedName name="q_54a1" localSheetId="60">#REF!</definedName>
    <definedName name="q_54a1" localSheetId="61">#REF!</definedName>
    <definedName name="q_54a1" localSheetId="59">#REF!</definedName>
    <definedName name="q_54a1" localSheetId="63">#REF!</definedName>
    <definedName name="q_54a1" localSheetId="64">#REF!</definedName>
    <definedName name="q_54a1" localSheetId="62">#REF!</definedName>
    <definedName name="q_54a1" localSheetId="1">#REF!</definedName>
    <definedName name="q_54a1" localSheetId="72">#REF!</definedName>
    <definedName name="q_54a1" localSheetId="69">#REF!</definedName>
    <definedName name="q_54a1" localSheetId="70">#REF!</definedName>
    <definedName name="q_54a1" localSheetId="71">#REF!</definedName>
    <definedName name="q_54a1" localSheetId="3">#REF!</definedName>
    <definedName name="q_54a1" localSheetId="0">#REF!</definedName>
    <definedName name="q_54a1">#REF!</definedName>
    <definedName name="q_55" localSheetId="7">'[3]Request for Information'!#REF!</definedName>
    <definedName name="q_55" localSheetId="19">#REF!</definedName>
    <definedName name="q_55" localSheetId="20">#REF!</definedName>
    <definedName name="q_55" localSheetId="21">#REF!</definedName>
    <definedName name="q_55" localSheetId="22">#REF!</definedName>
    <definedName name="q_55" localSheetId="23">#REF!</definedName>
    <definedName name="q_55" localSheetId="24">#REF!</definedName>
    <definedName name="q_55" localSheetId="25">#REF!</definedName>
    <definedName name="q_55" localSheetId="26">#REF!</definedName>
    <definedName name="q_55" localSheetId="27">#REF!</definedName>
    <definedName name="q_55" localSheetId="28">#REF!</definedName>
    <definedName name="q_55" localSheetId="29">#REF!</definedName>
    <definedName name="q_55" localSheetId="30">#REF!</definedName>
    <definedName name="q_55" localSheetId="31">#REF!</definedName>
    <definedName name="q_55" localSheetId="32">#REF!</definedName>
    <definedName name="q_55" localSheetId="33">#REF!</definedName>
    <definedName name="q_55" localSheetId="35">#REF!</definedName>
    <definedName name="q_55" localSheetId="36">#REF!</definedName>
    <definedName name="q_55" localSheetId="37">#REF!</definedName>
    <definedName name="q_55" localSheetId="65">#REF!</definedName>
    <definedName name="q_55" localSheetId="66">#REF!</definedName>
    <definedName name="q_55" localSheetId="67">#REF!</definedName>
    <definedName name="q_55" localSheetId="38">#REF!</definedName>
    <definedName name="q_55" localSheetId="39">#REF!</definedName>
    <definedName name="q_55" localSheetId="40">#REF!</definedName>
    <definedName name="q_55" localSheetId="41">#REF!</definedName>
    <definedName name="q_55" localSheetId="42">#REF!</definedName>
    <definedName name="q_55" localSheetId="43">#REF!</definedName>
    <definedName name="q_55" localSheetId="44">#REF!</definedName>
    <definedName name="q_55" localSheetId="45">#REF!</definedName>
    <definedName name="q_55" localSheetId="46">#REF!</definedName>
    <definedName name="q_55" localSheetId="48">#REF!</definedName>
    <definedName name="q_55" localSheetId="49">#REF!</definedName>
    <definedName name="q_55" localSheetId="47">#REF!</definedName>
    <definedName name="q_55" localSheetId="50">#REF!</definedName>
    <definedName name="q_55" localSheetId="51">#REF!</definedName>
    <definedName name="q_55" localSheetId="52">#REF!</definedName>
    <definedName name="q_55" localSheetId="53">#REF!</definedName>
    <definedName name="q_55" localSheetId="54">#REF!</definedName>
    <definedName name="q_55" localSheetId="55">#REF!</definedName>
    <definedName name="q_55" localSheetId="56">#REF!</definedName>
    <definedName name="q_55" localSheetId="57">#REF!</definedName>
    <definedName name="q_55" localSheetId="58">#REF!</definedName>
    <definedName name="q_55" localSheetId="60">#REF!</definedName>
    <definedName name="q_55" localSheetId="61">#REF!</definedName>
    <definedName name="q_55" localSheetId="59">#REF!</definedName>
    <definedName name="q_55" localSheetId="63">#REF!</definedName>
    <definedName name="q_55" localSheetId="64">#REF!</definedName>
    <definedName name="q_55" localSheetId="62">#REF!</definedName>
    <definedName name="q_55" localSheetId="1">#REF!</definedName>
    <definedName name="q_55" localSheetId="72">#REF!</definedName>
    <definedName name="q_55" localSheetId="69">#REF!</definedName>
    <definedName name="q_55" localSheetId="70">#REF!</definedName>
    <definedName name="q_55" localSheetId="71">#REF!</definedName>
    <definedName name="q_55" localSheetId="3">#REF!</definedName>
    <definedName name="q_55" localSheetId="0">#REF!</definedName>
    <definedName name="q_55">#REF!</definedName>
    <definedName name="q_55a1" localSheetId="7">'[3]Request for Information'!#REF!</definedName>
    <definedName name="q_55a1" localSheetId="19">#REF!</definedName>
    <definedName name="q_55a1" localSheetId="20">#REF!</definedName>
    <definedName name="q_55a1" localSheetId="21">#REF!</definedName>
    <definedName name="q_55a1" localSheetId="22">#REF!</definedName>
    <definedName name="q_55a1" localSheetId="23">#REF!</definedName>
    <definedName name="q_55a1" localSheetId="24">#REF!</definedName>
    <definedName name="q_55a1" localSheetId="25">#REF!</definedName>
    <definedName name="q_55a1" localSheetId="26">#REF!</definedName>
    <definedName name="q_55a1" localSheetId="27">#REF!</definedName>
    <definedName name="q_55a1" localSheetId="28">#REF!</definedName>
    <definedName name="q_55a1" localSheetId="29">#REF!</definedName>
    <definedName name="q_55a1" localSheetId="30">#REF!</definedName>
    <definedName name="q_55a1" localSheetId="31">#REF!</definedName>
    <definedName name="q_55a1" localSheetId="32">#REF!</definedName>
    <definedName name="q_55a1" localSheetId="33">#REF!</definedName>
    <definedName name="q_55a1" localSheetId="35">#REF!</definedName>
    <definedName name="q_55a1" localSheetId="36">#REF!</definedName>
    <definedName name="q_55a1" localSheetId="37">#REF!</definedName>
    <definedName name="q_55a1" localSheetId="65">#REF!</definedName>
    <definedName name="q_55a1" localSheetId="66">#REF!</definedName>
    <definedName name="q_55a1" localSheetId="67">#REF!</definedName>
    <definedName name="q_55a1" localSheetId="38">#REF!</definedName>
    <definedName name="q_55a1" localSheetId="39">#REF!</definedName>
    <definedName name="q_55a1" localSheetId="40">#REF!</definedName>
    <definedName name="q_55a1" localSheetId="41">#REF!</definedName>
    <definedName name="q_55a1" localSheetId="42">#REF!</definedName>
    <definedName name="q_55a1" localSheetId="43">#REF!</definedName>
    <definedName name="q_55a1" localSheetId="44">#REF!</definedName>
    <definedName name="q_55a1" localSheetId="45">#REF!</definedName>
    <definedName name="q_55a1" localSheetId="46">#REF!</definedName>
    <definedName name="q_55a1" localSheetId="48">#REF!</definedName>
    <definedName name="q_55a1" localSheetId="49">#REF!</definedName>
    <definedName name="q_55a1" localSheetId="47">#REF!</definedName>
    <definedName name="q_55a1" localSheetId="50">#REF!</definedName>
    <definedName name="q_55a1" localSheetId="51">#REF!</definedName>
    <definedName name="q_55a1" localSheetId="52">#REF!</definedName>
    <definedName name="q_55a1" localSheetId="53">#REF!</definedName>
    <definedName name="q_55a1" localSheetId="54">#REF!</definedName>
    <definedName name="q_55a1" localSheetId="55">#REF!</definedName>
    <definedName name="q_55a1" localSheetId="56">#REF!</definedName>
    <definedName name="q_55a1" localSheetId="57">#REF!</definedName>
    <definedName name="q_55a1" localSheetId="58">#REF!</definedName>
    <definedName name="q_55a1" localSheetId="60">#REF!</definedName>
    <definedName name="q_55a1" localSheetId="61">#REF!</definedName>
    <definedName name="q_55a1" localSheetId="59">#REF!</definedName>
    <definedName name="q_55a1" localSheetId="63">#REF!</definedName>
    <definedName name="q_55a1" localSheetId="64">#REF!</definedName>
    <definedName name="q_55a1" localSheetId="62">#REF!</definedName>
    <definedName name="q_55a1" localSheetId="1">#REF!</definedName>
    <definedName name="q_55a1" localSheetId="72">#REF!</definedName>
    <definedName name="q_55a1" localSheetId="69">#REF!</definedName>
    <definedName name="q_55a1" localSheetId="70">#REF!</definedName>
    <definedName name="q_55a1" localSheetId="71">#REF!</definedName>
    <definedName name="q_55a1" localSheetId="3">#REF!</definedName>
    <definedName name="q_55a1" localSheetId="0">#REF!</definedName>
    <definedName name="q_55a1">#REF!</definedName>
    <definedName name="q_56" localSheetId="7">'[3]Request for Information'!#REF!</definedName>
    <definedName name="q_56" localSheetId="19">#REF!</definedName>
    <definedName name="q_56" localSheetId="20">#REF!</definedName>
    <definedName name="q_56" localSheetId="21">#REF!</definedName>
    <definedName name="q_56" localSheetId="22">#REF!</definedName>
    <definedName name="q_56" localSheetId="23">#REF!</definedName>
    <definedName name="q_56" localSheetId="24">#REF!</definedName>
    <definedName name="q_56" localSheetId="25">#REF!</definedName>
    <definedName name="q_56" localSheetId="26">#REF!</definedName>
    <definedName name="q_56" localSheetId="27">#REF!</definedName>
    <definedName name="q_56" localSheetId="28">#REF!</definedName>
    <definedName name="q_56" localSheetId="29">#REF!</definedName>
    <definedName name="q_56" localSheetId="30">#REF!</definedName>
    <definedName name="q_56" localSheetId="31">#REF!</definedName>
    <definedName name="q_56" localSheetId="32">#REF!</definedName>
    <definedName name="q_56" localSheetId="33">#REF!</definedName>
    <definedName name="q_56" localSheetId="35">#REF!</definedName>
    <definedName name="q_56" localSheetId="36">#REF!</definedName>
    <definedName name="q_56" localSheetId="37">#REF!</definedName>
    <definedName name="q_56" localSheetId="65">#REF!</definedName>
    <definedName name="q_56" localSheetId="66">#REF!</definedName>
    <definedName name="q_56" localSheetId="67">#REF!</definedName>
    <definedName name="q_56" localSheetId="38">#REF!</definedName>
    <definedName name="q_56" localSheetId="39">#REF!</definedName>
    <definedName name="q_56" localSheetId="40">#REF!</definedName>
    <definedName name="q_56" localSheetId="41">#REF!</definedName>
    <definedName name="q_56" localSheetId="42">#REF!</definedName>
    <definedName name="q_56" localSheetId="43">#REF!</definedName>
    <definedName name="q_56" localSheetId="44">#REF!</definedName>
    <definedName name="q_56" localSheetId="45">#REF!</definedName>
    <definedName name="q_56" localSheetId="46">#REF!</definedName>
    <definedName name="q_56" localSheetId="48">#REF!</definedName>
    <definedName name="q_56" localSheetId="49">#REF!</definedName>
    <definedName name="q_56" localSheetId="47">#REF!</definedName>
    <definedName name="q_56" localSheetId="50">#REF!</definedName>
    <definedName name="q_56" localSheetId="51">#REF!</definedName>
    <definedName name="q_56" localSheetId="52">#REF!</definedName>
    <definedName name="q_56" localSheetId="53">#REF!</definedName>
    <definedName name="q_56" localSheetId="54">#REF!</definedName>
    <definedName name="q_56" localSheetId="55">#REF!</definedName>
    <definedName name="q_56" localSheetId="56">#REF!</definedName>
    <definedName name="q_56" localSheetId="57">#REF!</definedName>
    <definedName name="q_56" localSheetId="58">#REF!</definedName>
    <definedName name="q_56" localSheetId="60">#REF!</definedName>
    <definedName name="q_56" localSheetId="61">#REF!</definedName>
    <definedName name="q_56" localSheetId="59">#REF!</definedName>
    <definedName name="q_56" localSheetId="63">#REF!</definedName>
    <definedName name="q_56" localSheetId="64">#REF!</definedName>
    <definedName name="q_56" localSheetId="62">#REF!</definedName>
    <definedName name="q_56" localSheetId="1">#REF!</definedName>
    <definedName name="q_56" localSheetId="72">#REF!</definedName>
    <definedName name="q_56" localSheetId="69">#REF!</definedName>
    <definedName name="q_56" localSheetId="70">#REF!</definedName>
    <definedName name="q_56" localSheetId="71">#REF!</definedName>
    <definedName name="q_56" localSheetId="3">#REF!</definedName>
    <definedName name="q_56" localSheetId="0">#REF!</definedName>
    <definedName name="q_56">#REF!</definedName>
    <definedName name="q_56a1" localSheetId="7">'[3]Request for Information'!#REF!</definedName>
    <definedName name="q_56a1" localSheetId="19">#REF!</definedName>
    <definedName name="q_56a1" localSheetId="20">#REF!</definedName>
    <definedName name="q_56a1" localSheetId="21">#REF!</definedName>
    <definedName name="q_56a1" localSheetId="22">#REF!</definedName>
    <definedName name="q_56a1" localSheetId="23">#REF!</definedName>
    <definedName name="q_56a1" localSheetId="24">#REF!</definedName>
    <definedName name="q_56a1" localSheetId="25">#REF!</definedName>
    <definedName name="q_56a1" localSheetId="26">#REF!</definedName>
    <definedName name="q_56a1" localSheetId="27">#REF!</definedName>
    <definedName name="q_56a1" localSheetId="28">#REF!</definedName>
    <definedName name="q_56a1" localSheetId="29">#REF!</definedName>
    <definedName name="q_56a1" localSheetId="30">#REF!</definedName>
    <definedName name="q_56a1" localSheetId="31">#REF!</definedName>
    <definedName name="q_56a1" localSheetId="32">#REF!</definedName>
    <definedName name="q_56a1" localSheetId="33">#REF!</definedName>
    <definedName name="q_56a1" localSheetId="35">#REF!</definedName>
    <definedName name="q_56a1" localSheetId="36">#REF!</definedName>
    <definedName name="q_56a1" localSheetId="37">#REF!</definedName>
    <definedName name="q_56a1" localSheetId="65">#REF!</definedName>
    <definedName name="q_56a1" localSheetId="66">#REF!</definedName>
    <definedName name="q_56a1" localSheetId="67">#REF!</definedName>
    <definedName name="q_56a1" localSheetId="38">#REF!</definedName>
    <definedName name="q_56a1" localSheetId="39">#REF!</definedName>
    <definedName name="q_56a1" localSheetId="40">#REF!</definedName>
    <definedName name="q_56a1" localSheetId="41">#REF!</definedName>
    <definedName name="q_56a1" localSheetId="42">#REF!</definedName>
    <definedName name="q_56a1" localSheetId="43">#REF!</definedName>
    <definedName name="q_56a1" localSheetId="44">#REF!</definedName>
    <definedName name="q_56a1" localSheetId="45">#REF!</definedName>
    <definedName name="q_56a1" localSheetId="46">#REF!</definedName>
    <definedName name="q_56a1" localSheetId="48">#REF!</definedName>
    <definedName name="q_56a1" localSheetId="49">#REF!</definedName>
    <definedName name="q_56a1" localSheetId="47">#REF!</definedName>
    <definedName name="q_56a1" localSheetId="50">#REF!</definedName>
    <definedName name="q_56a1" localSheetId="51">#REF!</definedName>
    <definedName name="q_56a1" localSheetId="52">#REF!</definedName>
    <definedName name="q_56a1" localSheetId="53">#REF!</definedName>
    <definedName name="q_56a1" localSheetId="54">#REF!</definedName>
    <definedName name="q_56a1" localSheetId="55">#REF!</definedName>
    <definedName name="q_56a1" localSheetId="56">#REF!</definedName>
    <definedName name="q_56a1" localSheetId="57">#REF!</definedName>
    <definedName name="q_56a1" localSheetId="58">#REF!</definedName>
    <definedName name="q_56a1" localSheetId="60">#REF!</definedName>
    <definedName name="q_56a1" localSheetId="61">#REF!</definedName>
    <definedName name="q_56a1" localSheetId="59">#REF!</definedName>
    <definedName name="q_56a1" localSheetId="63">#REF!</definedName>
    <definedName name="q_56a1" localSheetId="64">#REF!</definedName>
    <definedName name="q_56a1" localSheetId="62">#REF!</definedName>
    <definedName name="q_56a1" localSheetId="1">#REF!</definedName>
    <definedName name="q_56a1" localSheetId="72">#REF!</definedName>
    <definedName name="q_56a1" localSheetId="69">#REF!</definedName>
    <definedName name="q_56a1" localSheetId="70">#REF!</definedName>
    <definedName name="q_56a1" localSheetId="71">#REF!</definedName>
    <definedName name="q_56a1" localSheetId="3">#REF!</definedName>
    <definedName name="q_56a1" localSheetId="0">#REF!</definedName>
    <definedName name="q_56a1">#REF!</definedName>
    <definedName name="q_57" localSheetId="7">'[3]Request for Information'!#REF!</definedName>
    <definedName name="q_57" localSheetId="19">#REF!</definedName>
    <definedName name="q_57" localSheetId="20">#REF!</definedName>
    <definedName name="q_57" localSheetId="21">#REF!</definedName>
    <definedName name="q_57" localSheetId="22">#REF!</definedName>
    <definedName name="q_57" localSheetId="23">#REF!</definedName>
    <definedName name="q_57" localSheetId="24">#REF!</definedName>
    <definedName name="q_57" localSheetId="25">#REF!</definedName>
    <definedName name="q_57" localSheetId="26">#REF!</definedName>
    <definedName name="q_57" localSheetId="27">#REF!</definedName>
    <definedName name="q_57" localSheetId="28">#REF!</definedName>
    <definedName name="q_57" localSheetId="29">#REF!</definedName>
    <definedName name="q_57" localSheetId="30">#REF!</definedName>
    <definedName name="q_57" localSheetId="31">#REF!</definedName>
    <definedName name="q_57" localSheetId="32">#REF!</definedName>
    <definedName name="q_57" localSheetId="33">#REF!</definedName>
    <definedName name="q_57" localSheetId="35">#REF!</definedName>
    <definedName name="q_57" localSheetId="36">#REF!</definedName>
    <definedName name="q_57" localSheetId="37">#REF!</definedName>
    <definedName name="q_57" localSheetId="65">#REF!</definedName>
    <definedName name="q_57" localSheetId="66">#REF!</definedName>
    <definedName name="q_57" localSheetId="67">#REF!</definedName>
    <definedName name="q_57" localSheetId="38">#REF!</definedName>
    <definedName name="q_57" localSheetId="39">#REF!</definedName>
    <definedName name="q_57" localSheetId="40">#REF!</definedName>
    <definedName name="q_57" localSheetId="41">#REF!</definedName>
    <definedName name="q_57" localSheetId="42">#REF!</definedName>
    <definedName name="q_57" localSheetId="43">#REF!</definedName>
    <definedName name="q_57" localSheetId="44">#REF!</definedName>
    <definedName name="q_57" localSheetId="45">#REF!</definedName>
    <definedName name="q_57" localSheetId="46">#REF!</definedName>
    <definedName name="q_57" localSheetId="48">#REF!</definedName>
    <definedName name="q_57" localSheetId="49">#REF!</definedName>
    <definedName name="q_57" localSheetId="47">#REF!</definedName>
    <definedName name="q_57" localSheetId="50">#REF!</definedName>
    <definedName name="q_57" localSheetId="51">#REF!</definedName>
    <definedName name="q_57" localSheetId="52">#REF!</definedName>
    <definedName name="q_57" localSheetId="53">#REF!</definedName>
    <definedName name="q_57" localSheetId="54">#REF!</definedName>
    <definedName name="q_57" localSheetId="55">#REF!</definedName>
    <definedName name="q_57" localSheetId="56">#REF!</definedName>
    <definedName name="q_57" localSheetId="57">#REF!</definedName>
    <definedName name="q_57" localSheetId="58">#REF!</definedName>
    <definedName name="q_57" localSheetId="60">#REF!</definedName>
    <definedName name="q_57" localSheetId="61">#REF!</definedName>
    <definedName name="q_57" localSheetId="59">#REF!</definedName>
    <definedName name="q_57" localSheetId="63">#REF!</definedName>
    <definedName name="q_57" localSheetId="64">#REF!</definedName>
    <definedName name="q_57" localSheetId="62">#REF!</definedName>
    <definedName name="q_57" localSheetId="1">#REF!</definedName>
    <definedName name="q_57" localSheetId="72">#REF!</definedName>
    <definedName name="q_57" localSheetId="69">#REF!</definedName>
    <definedName name="q_57" localSheetId="70">#REF!</definedName>
    <definedName name="q_57" localSheetId="71">#REF!</definedName>
    <definedName name="q_57" localSheetId="3">#REF!</definedName>
    <definedName name="q_57" localSheetId="0">#REF!</definedName>
    <definedName name="q_57">#REF!</definedName>
    <definedName name="q_57a1" localSheetId="7">'[3]Request for Information'!#REF!</definedName>
    <definedName name="q_57a1" localSheetId="19">#REF!</definedName>
    <definedName name="q_57a1" localSheetId="20">#REF!</definedName>
    <definedName name="q_57a1" localSheetId="21">#REF!</definedName>
    <definedName name="q_57a1" localSheetId="22">#REF!</definedName>
    <definedName name="q_57a1" localSheetId="23">#REF!</definedName>
    <definedName name="q_57a1" localSheetId="24">#REF!</definedName>
    <definedName name="q_57a1" localSheetId="25">#REF!</definedName>
    <definedName name="q_57a1" localSheetId="26">#REF!</definedName>
    <definedName name="q_57a1" localSheetId="27">#REF!</definedName>
    <definedName name="q_57a1" localSheetId="28">#REF!</definedName>
    <definedName name="q_57a1" localSheetId="29">#REF!</definedName>
    <definedName name="q_57a1" localSheetId="30">#REF!</definedName>
    <definedName name="q_57a1" localSheetId="31">#REF!</definedName>
    <definedName name="q_57a1" localSheetId="32">#REF!</definedName>
    <definedName name="q_57a1" localSheetId="33">#REF!</definedName>
    <definedName name="q_57a1" localSheetId="35">#REF!</definedName>
    <definedName name="q_57a1" localSheetId="36">#REF!</definedName>
    <definedName name="q_57a1" localSheetId="37">#REF!</definedName>
    <definedName name="q_57a1" localSheetId="65">#REF!</definedName>
    <definedName name="q_57a1" localSheetId="66">#REF!</definedName>
    <definedName name="q_57a1" localSheetId="67">#REF!</definedName>
    <definedName name="q_57a1" localSheetId="38">#REF!</definedName>
    <definedName name="q_57a1" localSheetId="39">#REF!</definedName>
    <definedName name="q_57a1" localSheetId="40">#REF!</definedName>
    <definedName name="q_57a1" localSheetId="41">#REF!</definedName>
    <definedName name="q_57a1" localSheetId="42">#REF!</definedName>
    <definedName name="q_57a1" localSheetId="43">#REF!</definedName>
    <definedName name="q_57a1" localSheetId="44">#REF!</definedName>
    <definedName name="q_57a1" localSheetId="45">#REF!</definedName>
    <definedName name="q_57a1" localSheetId="46">#REF!</definedName>
    <definedName name="q_57a1" localSheetId="48">#REF!</definedName>
    <definedName name="q_57a1" localSheetId="49">#REF!</definedName>
    <definedName name="q_57a1" localSheetId="47">#REF!</definedName>
    <definedName name="q_57a1" localSheetId="50">#REF!</definedName>
    <definedName name="q_57a1" localSheetId="51">#REF!</definedName>
    <definedName name="q_57a1" localSheetId="52">#REF!</definedName>
    <definedName name="q_57a1" localSheetId="53">#REF!</definedName>
    <definedName name="q_57a1" localSheetId="54">#REF!</definedName>
    <definedName name="q_57a1" localSheetId="55">#REF!</definedName>
    <definedName name="q_57a1" localSheetId="56">#REF!</definedName>
    <definedName name="q_57a1" localSheetId="57">#REF!</definedName>
    <definedName name="q_57a1" localSheetId="58">#REF!</definedName>
    <definedName name="q_57a1" localSheetId="60">#REF!</definedName>
    <definedName name="q_57a1" localSheetId="61">#REF!</definedName>
    <definedName name="q_57a1" localSheetId="59">#REF!</definedName>
    <definedName name="q_57a1" localSheetId="63">#REF!</definedName>
    <definedName name="q_57a1" localSheetId="64">#REF!</definedName>
    <definedName name="q_57a1" localSheetId="62">#REF!</definedName>
    <definedName name="q_57a1" localSheetId="1">#REF!</definedName>
    <definedName name="q_57a1" localSheetId="72">#REF!</definedName>
    <definedName name="q_57a1" localSheetId="69">#REF!</definedName>
    <definedName name="q_57a1" localSheetId="70">#REF!</definedName>
    <definedName name="q_57a1" localSheetId="71">#REF!</definedName>
    <definedName name="q_57a1" localSheetId="3">#REF!</definedName>
    <definedName name="q_57a1" localSheetId="0">#REF!</definedName>
    <definedName name="q_57a1">#REF!</definedName>
    <definedName name="q_58" localSheetId="7">'[3]Request for Information'!#REF!</definedName>
    <definedName name="q_58" localSheetId="19">#REF!</definedName>
    <definedName name="q_58" localSheetId="20">#REF!</definedName>
    <definedName name="q_58" localSheetId="21">#REF!</definedName>
    <definedName name="q_58" localSheetId="22">#REF!</definedName>
    <definedName name="q_58" localSheetId="23">#REF!</definedName>
    <definedName name="q_58" localSheetId="24">#REF!</definedName>
    <definedName name="q_58" localSheetId="25">#REF!</definedName>
    <definedName name="q_58" localSheetId="26">#REF!</definedName>
    <definedName name="q_58" localSheetId="27">#REF!</definedName>
    <definedName name="q_58" localSheetId="28">#REF!</definedName>
    <definedName name="q_58" localSheetId="29">#REF!</definedName>
    <definedName name="q_58" localSheetId="30">#REF!</definedName>
    <definedName name="q_58" localSheetId="31">#REF!</definedName>
    <definedName name="q_58" localSheetId="32">#REF!</definedName>
    <definedName name="q_58" localSheetId="33">#REF!</definedName>
    <definedName name="q_58" localSheetId="35">#REF!</definedName>
    <definedName name="q_58" localSheetId="36">#REF!</definedName>
    <definedName name="q_58" localSheetId="37">#REF!</definedName>
    <definedName name="q_58" localSheetId="65">#REF!</definedName>
    <definedName name="q_58" localSheetId="66">#REF!</definedName>
    <definedName name="q_58" localSheetId="67">#REF!</definedName>
    <definedName name="q_58" localSheetId="38">#REF!</definedName>
    <definedName name="q_58" localSheetId="39">#REF!</definedName>
    <definedName name="q_58" localSheetId="40">#REF!</definedName>
    <definedName name="q_58" localSheetId="41">#REF!</definedName>
    <definedName name="q_58" localSheetId="42">#REF!</definedName>
    <definedName name="q_58" localSheetId="43">#REF!</definedName>
    <definedName name="q_58" localSheetId="44">#REF!</definedName>
    <definedName name="q_58" localSheetId="45">#REF!</definedName>
    <definedName name="q_58" localSheetId="46">#REF!</definedName>
    <definedName name="q_58" localSheetId="48">#REF!</definedName>
    <definedName name="q_58" localSheetId="49">#REF!</definedName>
    <definedName name="q_58" localSheetId="47">#REF!</definedName>
    <definedName name="q_58" localSheetId="50">#REF!</definedName>
    <definedName name="q_58" localSheetId="51">#REF!</definedName>
    <definedName name="q_58" localSheetId="52">#REF!</definedName>
    <definedName name="q_58" localSheetId="53">#REF!</definedName>
    <definedName name="q_58" localSheetId="54">#REF!</definedName>
    <definedName name="q_58" localSheetId="55">#REF!</definedName>
    <definedName name="q_58" localSheetId="56">#REF!</definedName>
    <definedName name="q_58" localSheetId="57">#REF!</definedName>
    <definedName name="q_58" localSheetId="58">#REF!</definedName>
    <definedName name="q_58" localSheetId="60">#REF!</definedName>
    <definedName name="q_58" localSheetId="61">#REF!</definedName>
    <definedName name="q_58" localSheetId="59">#REF!</definedName>
    <definedName name="q_58" localSheetId="63">#REF!</definedName>
    <definedName name="q_58" localSheetId="64">#REF!</definedName>
    <definedName name="q_58" localSheetId="62">#REF!</definedName>
    <definedName name="q_58" localSheetId="1">#REF!</definedName>
    <definedName name="q_58" localSheetId="72">#REF!</definedName>
    <definedName name="q_58" localSheetId="69">#REF!</definedName>
    <definedName name="q_58" localSheetId="70">#REF!</definedName>
    <definedName name="q_58" localSheetId="71">#REF!</definedName>
    <definedName name="q_58" localSheetId="3">#REF!</definedName>
    <definedName name="q_58" localSheetId="0">#REF!</definedName>
    <definedName name="q_58">#REF!</definedName>
    <definedName name="q_58a1" localSheetId="7">'[3]Request for Information'!#REF!</definedName>
    <definedName name="q_58a1" localSheetId="19">#REF!</definedName>
    <definedName name="q_58a1" localSheetId="20">#REF!</definedName>
    <definedName name="q_58a1" localSheetId="21">#REF!</definedName>
    <definedName name="q_58a1" localSheetId="22">#REF!</definedName>
    <definedName name="q_58a1" localSheetId="23">#REF!</definedName>
    <definedName name="q_58a1" localSheetId="24">#REF!</definedName>
    <definedName name="q_58a1" localSheetId="25">#REF!</definedName>
    <definedName name="q_58a1" localSheetId="26">#REF!</definedName>
    <definedName name="q_58a1" localSheetId="27">#REF!</definedName>
    <definedName name="q_58a1" localSheetId="28">#REF!</definedName>
    <definedName name="q_58a1" localSheetId="29">#REF!</definedName>
    <definedName name="q_58a1" localSheetId="30">#REF!</definedName>
    <definedName name="q_58a1" localSheetId="31">#REF!</definedName>
    <definedName name="q_58a1" localSheetId="32">#REF!</definedName>
    <definedName name="q_58a1" localSheetId="33">#REF!</definedName>
    <definedName name="q_58a1" localSheetId="35">#REF!</definedName>
    <definedName name="q_58a1" localSheetId="36">#REF!</definedName>
    <definedName name="q_58a1" localSheetId="37">#REF!</definedName>
    <definedName name="q_58a1" localSheetId="65">#REF!</definedName>
    <definedName name="q_58a1" localSheetId="66">#REF!</definedName>
    <definedName name="q_58a1" localSheetId="67">#REF!</definedName>
    <definedName name="q_58a1" localSheetId="38">#REF!</definedName>
    <definedName name="q_58a1" localSheetId="39">#REF!</definedName>
    <definedName name="q_58a1" localSheetId="40">#REF!</definedName>
    <definedName name="q_58a1" localSheetId="41">#REF!</definedName>
    <definedName name="q_58a1" localSheetId="42">#REF!</definedName>
    <definedName name="q_58a1" localSheetId="43">#REF!</definedName>
    <definedName name="q_58a1" localSheetId="44">#REF!</definedName>
    <definedName name="q_58a1" localSheetId="45">#REF!</definedName>
    <definedName name="q_58a1" localSheetId="46">#REF!</definedName>
    <definedName name="q_58a1" localSheetId="48">#REF!</definedName>
    <definedName name="q_58a1" localSheetId="49">#REF!</definedName>
    <definedName name="q_58a1" localSheetId="47">#REF!</definedName>
    <definedName name="q_58a1" localSheetId="50">#REF!</definedName>
    <definedName name="q_58a1" localSheetId="51">#REF!</definedName>
    <definedName name="q_58a1" localSheetId="52">#REF!</definedName>
    <definedName name="q_58a1" localSheetId="53">#REF!</definedName>
    <definedName name="q_58a1" localSheetId="54">#REF!</definedName>
    <definedName name="q_58a1" localSheetId="55">#REF!</definedName>
    <definedName name="q_58a1" localSheetId="56">#REF!</definedName>
    <definedName name="q_58a1" localSheetId="57">#REF!</definedName>
    <definedName name="q_58a1" localSheetId="58">#REF!</definedName>
    <definedName name="q_58a1" localSheetId="60">#REF!</definedName>
    <definedName name="q_58a1" localSheetId="61">#REF!</definedName>
    <definedName name="q_58a1" localSheetId="59">#REF!</definedName>
    <definedName name="q_58a1" localSheetId="63">#REF!</definedName>
    <definedName name="q_58a1" localSheetId="64">#REF!</definedName>
    <definedName name="q_58a1" localSheetId="62">#REF!</definedName>
    <definedName name="q_58a1" localSheetId="1">#REF!</definedName>
    <definedName name="q_58a1" localSheetId="72">#REF!</definedName>
    <definedName name="q_58a1" localSheetId="69">#REF!</definedName>
    <definedName name="q_58a1" localSheetId="70">#REF!</definedName>
    <definedName name="q_58a1" localSheetId="71">#REF!</definedName>
    <definedName name="q_58a1" localSheetId="3">#REF!</definedName>
    <definedName name="q_58a1" localSheetId="0">#REF!</definedName>
    <definedName name="q_58a1">#REF!</definedName>
    <definedName name="q_59" localSheetId="7">'[3]Request for Information'!#REF!</definedName>
    <definedName name="q_59" localSheetId="19">#REF!</definedName>
    <definedName name="q_59" localSheetId="20">#REF!</definedName>
    <definedName name="q_59" localSheetId="21">#REF!</definedName>
    <definedName name="q_59" localSheetId="22">#REF!</definedName>
    <definedName name="q_59" localSheetId="23">#REF!</definedName>
    <definedName name="q_59" localSheetId="24">#REF!</definedName>
    <definedName name="q_59" localSheetId="25">#REF!</definedName>
    <definedName name="q_59" localSheetId="26">#REF!</definedName>
    <definedName name="q_59" localSheetId="27">#REF!</definedName>
    <definedName name="q_59" localSheetId="28">#REF!</definedName>
    <definedName name="q_59" localSheetId="29">#REF!</definedName>
    <definedName name="q_59" localSheetId="30">#REF!</definedName>
    <definedName name="q_59" localSheetId="31">#REF!</definedName>
    <definedName name="q_59" localSheetId="32">#REF!</definedName>
    <definedName name="q_59" localSheetId="33">#REF!</definedName>
    <definedName name="q_59" localSheetId="35">#REF!</definedName>
    <definedName name="q_59" localSheetId="36">#REF!</definedName>
    <definedName name="q_59" localSheetId="37">#REF!</definedName>
    <definedName name="q_59" localSheetId="65">#REF!</definedName>
    <definedName name="q_59" localSheetId="66">#REF!</definedName>
    <definedName name="q_59" localSheetId="67">#REF!</definedName>
    <definedName name="q_59" localSheetId="38">#REF!</definedName>
    <definedName name="q_59" localSheetId="39">#REF!</definedName>
    <definedName name="q_59" localSheetId="40">#REF!</definedName>
    <definedName name="q_59" localSheetId="41">#REF!</definedName>
    <definedName name="q_59" localSheetId="42">#REF!</definedName>
    <definedName name="q_59" localSheetId="43">#REF!</definedName>
    <definedName name="q_59" localSheetId="44">#REF!</definedName>
    <definedName name="q_59" localSheetId="45">#REF!</definedName>
    <definedName name="q_59" localSheetId="46">#REF!</definedName>
    <definedName name="q_59" localSheetId="48">#REF!</definedName>
    <definedName name="q_59" localSheetId="49">#REF!</definedName>
    <definedName name="q_59" localSheetId="47">#REF!</definedName>
    <definedName name="q_59" localSheetId="50">#REF!</definedName>
    <definedName name="q_59" localSheetId="51">#REF!</definedName>
    <definedName name="q_59" localSheetId="52">#REF!</definedName>
    <definedName name="q_59" localSheetId="53">#REF!</definedName>
    <definedName name="q_59" localSheetId="54">#REF!</definedName>
    <definedName name="q_59" localSheetId="55">#REF!</definedName>
    <definedName name="q_59" localSheetId="56">#REF!</definedName>
    <definedName name="q_59" localSheetId="57">#REF!</definedName>
    <definedName name="q_59" localSheetId="58">#REF!</definedName>
    <definedName name="q_59" localSheetId="60">#REF!</definedName>
    <definedName name="q_59" localSheetId="61">#REF!</definedName>
    <definedName name="q_59" localSheetId="59">#REF!</definedName>
    <definedName name="q_59" localSheetId="63">#REF!</definedName>
    <definedName name="q_59" localSheetId="64">#REF!</definedName>
    <definedName name="q_59" localSheetId="62">#REF!</definedName>
    <definedName name="q_59" localSheetId="1">#REF!</definedName>
    <definedName name="q_59" localSheetId="72">#REF!</definedName>
    <definedName name="q_59" localSheetId="69">#REF!</definedName>
    <definedName name="q_59" localSheetId="70">#REF!</definedName>
    <definedName name="q_59" localSheetId="71">#REF!</definedName>
    <definedName name="q_59" localSheetId="3">#REF!</definedName>
    <definedName name="q_59" localSheetId="0">#REF!</definedName>
    <definedName name="q_59">#REF!</definedName>
    <definedName name="q_59a1" localSheetId="7">'[3]Request for Information'!#REF!</definedName>
    <definedName name="q_59a1" localSheetId="19">#REF!</definedName>
    <definedName name="q_59a1" localSheetId="20">#REF!</definedName>
    <definedName name="q_59a1" localSheetId="21">#REF!</definedName>
    <definedName name="q_59a1" localSheetId="22">#REF!</definedName>
    <definedName name="q_59a1" localSheetId="23">#REF!</definedName>
    <definedName name="q_59a1" localSheetId="24">#REF!</definedName>
    <definedName name="q_59a1" localSheetId="25">#REF!</definedName>
    <definedName name="q_59a1" localSheetId="26">#REF!</definedName>
    <definedName name="q_59a1" localSheetId="27">#REF!</definedName>
    <definedName name="q_59a1" localSheetId="28">#REF!</definedName>
    <definedName name="q_59a1" localSheetId="29">#REF!</definedName>
    <definedName name="q_59a1" localSheetId="30">#REF!</definedName>
    <definedName name="q_59a1" localSheetId="31">#REF!</definedName>
    <definedName name="q_59a1" localSheetId="32">#REF!</definedName>
    <definedName name="q_59a1" localSheetId="33">#REF!</definedName>
    <definedName name="q_59a1" localSheetId="35">#REF!</definedName>
    <definedName name="q_59a1" localSheetId="36">#REF!</definedName>
    <definedName name="q_59a1" localSheetId="37">#REF!</definedName>
    <definedName name="q_59a1" localSheetId="65">#REF!</definedName>
    <definedName name="q_59a1" localSheetId="66">#REF!</definedName>
    <definedName name="q_59a1" localSheetId="67">#REF!</definedName>
    <definedName name="q_59a1" localSheetId="38">#REF!</definedName>
    <definedName name="q_59a1" localSheetId="39">#REF!</definedName>
    <definedName name="q_59a1" localSheetId="40">#REF!</definedName>
    <definedName name="q_59a1" localSheetId="41">#REF!</definedName>
    <definedName name="q_59a1" localSheetId="42">#REF!</definedName>
    <definedName name="q_59a1" localSheetId="43">#REF!</definedName>
    <definedName name="q_59a1" localSheetId="44">#REF!</definedName>
    <definedName name="q_59a1" localSheetId="45">#REF!</definedName>
    <definedName name="q_59a1" localSheetId="46">#REF!</definedName>
    <definedName name="q_59a1" localSheetId="48">#REF!</definedName>
    <definedName name="q_59a1" localSheetId="49">#REF!</definedName>
    <definedName name="q_59a1" localSheetId="47">#REF!</definedName>
    <definedName name="q_59a1" localSheetId="50">#REF!</definedName>
    <definedName name="q_59a1" localSheetId="51">#REF!</definedName>
    <definedName name="q_59a1" localSheetId="52">#REF!</definedName>
    <definedName name="q_59a1" localSheetId="53">#REF!</definedName>
    <definedName name="q_59a1" localSheetId="54">#REF!</definedName>
    <definedName name="q_59a1" localSheetId="55">#REF!</definedName>
    <definedName name="q_59a1" localSheetId="56">#REF!</definedName>
    <definedName name="q_59a1" localSheetId="57">#REF!</definedName>
    <definedName name="q_59a1" localSheetId="58">#REF!</definedName>
    <definedName name="q_59a1" localSheetId="60">#REF!</definedName>
    <definedName name="q_59a1" localSheetId="61">#REF!</definedName>
    <definedName name="q_59a1" localSheetId="59">#REF!</definedName>
    <definedName name="q_59a1" localSheetId="63">#REF!</definedName>
    <definedName name="q_59a1" localSheetId="64">#REF!</definedName>
    <definedName name="q_59a1" localSheetId="62">#REF!</definedName>
    <definedName name="q_59a1" localSheetId="1">#REF!</definedName>
    <definedName name="q_59a1" localSheetId="72">#REF!</definedName>
    <definedName name="q_59a1" localSheetId="69">#REF!</definedName>
    <definedName name="q_59a1" localSheetId="70">#REF!</definedName>
    <definedName name="q_59a1" localSheetId="71">#REF!</definedName>
    <definedName name="q_59a1" localSheetId="3">#REF!</definedName>
    <definedName name="q_59a1" localSheetId="0">#REF!</definedName>
    <definedName name="q_59a1">#REF!</definedName>
    <definedName name="q_60" localSheetId="7">'[3]Request for Information'!#REF!</definedName>
    <definedName name="q_60" localSheetId="19">#REF!</definedName>
    <definedName name="q_60" localSheetId="20">#REF!</definedName>
    <definedName name="q_60" localSheetId="21">#REF!</definedName>
    <definedName name="q_60" localSheetId="22">#REF!</definedName>
    <definedName name="q_60" localSheetId="23">#REF!</definedName>
    <definedName name="q_60" localSheetId="24">#REF!</definedName>
    <definedName name="q_60" localSheetId="25">#REF!</definedName>
    <definedName name="q_60" localSheetId="26">#REF!</definedName>
    <definedName name="q_60" localSheetId="27">#REF!</definedName>
    <definedName name="q_60" localSheetId="28">#REF!</definedName>
    <definedName name="q_60" localSheetId="29">#REF!</definedName>
    <definedName name="q_60" localSheetId="30">#REF!</definedName>
    <definedName name="q_60" localSheetId="31">#REF!</definedName>
    <definedName name="q_60" localSheetId="32">#REF!</definedName>
    <definedName name="q_60" localSheetId="33">#REF!</definedName>
    <definedName name="q_60" localSheetId="35">#REF!</definedName>
    <definedName name="q_60" localSheetId="36">#REF!</definedName>
    <definedName name="q_60" localSheetId="37">#REF!</definedName>
    <definedName name="q_60" localSheetId="65">#REF!</definedName>
    <definedName name="q_60" localSheetId="66">#REF!</definedName>
    <definedName name="q_60" localSheetId="67">#REF!</definedName>
    <definedName name="q_60" localSheetId="38">#REF!</definedName>
    <definedName name="q_60" localSheetId="39">#REF!</definedName>
    <definedName name="q_60" localSheetId="40">#REF!</definedName>
    <definedName name="q_60" localSheetId="41">#REF!</definedName>
    <definedName name="q_60" localSheetId="42">#REF!</definedName>
    <definedName name="q_60" localSheetId="43">#REF!</definedName>
    <definedName name="q_60" localSheetId="44">#REF!</definedName>
    <definedName name="q_60" localSheetId="45">#REF!</definedName>
    <definedName name="q_60" localSheetId="46">#REF!</definedName>
    <definedName name="q_60" localSheetId="48">#REF!</definedName>
    <definedName name="q_60" localSheetId="49">#REF!</definedName>
    <definedName name="q_60" localSheetId="47">#REF!</definedName>
    <definedName name="q_60" localSheetId="50">#REF!</definedName>
    <definedName name="q_60" localSheetId="51">#REF!</definedName>
    <definedName name="q_60" localSheetId="52">#REF!</definedName>
    <definedName name="q_60" localSheetId="53">#REF!</definedName>
    <definedName name="q_60" localSheetId="54">#REF!</definedName>
    <definedName name="q_60" localSheetId="55">#REF!</definedName>
    <definedName name="q_60" localSheetId="56">#REF!</definedName>
    <definedName name="q_60" localSheetId="57">#REF!</definedName>
    <definedName name="q_60" localSheetId="58">#REF!</definedName>
    <definedName name="q_60" localSheetId="60">#REF!</definedName>
    <definedName name="q_60" localSheetId="61">#REF!</definedName>
    <definedName name="q_60" localSheetId="59">#REF!</definedName>
    <definedName name="q_60" localSheetId="63">#REF!</definedName>
    <definedName name="q_60" localSheetId="64">#REF!</definedName>
    <definedName name="q_60" localSheetId="62">#REF!</definedName>
    <definedName name="q_60" localSheetId="1">#REF!</definedName>
    <definedName name="q_60" localSheetId="72">#REF!</definedName>
    <definedName name="q_60" localSheetId="69">#REF!</definedName>
    <definedName name="q_60" localSheetId="70">#REF!</definedName>
    <definedName name="q_60" localSheetId="71">#REF!</definedName>
    <definedName name="q_60" localSheetId="3">#REF!</definedName>
    <definedName name="q_60" localSheetId="0">#REF!</definedName>
    <definedName name="q_60">#REF!</definedName>
    <definedName name="q_60a1" localSheetId="7">'[3]Request for Information'!#REF!</definedName>
    <definedName name="q_60a1" localSheetId="19">#REF!</definedName>
    <definedName name="q_60a1" localSheetId="20">#REF!</definedName>
    <definedName name="q_60a1" localSheetId="21">#REF!</definedName>
    <definedName name="q_60a1" localSheetId="22">#REF!</definedName>
    <definedName name="q_60a1" localSheetId="23">#REF!</definedName>
    <definedName name="q_60a1" localSheetId="24">#REF!</definedName>
    <definedName name="q_60a1" localSheetId="25">#REF!</definedName>
    <definedName name="q_60a1" localSheetId="26">#REF!</definedName>
    <definedName name="q_60a1" localSheetId="27">#REF!</definedName>
    <definedName name="q_60a1" localSheetId="28">#REF!</definedName>
    <definedName name="q_60a1" localSheetId="29">#REF!</definedName>
    <definedName name="q_60a1" localSheetId="30">#REF!</definedName>
    <definedName name="q_60a1" localSheetId="31">#REF!</definedName>
    <definedName name="q_60a1" localSheetId="32">#REF!</definedName>
    <definedName name="q_60a1" localSheetId="33">#REF!</definedName>
    <definedName name="q_60a1" localSheetId="35">#REF!</definedName>
    <definedName name="q_60a1" localSheetId="36">#REF!</definedName>
    <definedName name="q_60a1" localSheetId="37">#REF!</definedName>
    <definedName name="q_60a1" localSheetId="65">#REF!</definedName>
    <definedName name="q_60a1" localSheetId="66">#REF!</definedName>
    <definedName name="q_60a1" localSheetId="67">#REF!</definedName>
    <definedName name="q_60a1" localSheetId="38">#REF!</definedName>
    <definedName name="q_60a1" localSheetId="39">#REF!</definedName>
    <definedName name="q_60a1" localSheetId="40">#REF!</definedName>
    <definedName name="q_60a1" localSheetId="41">#REF!</definedName>
    <definedName name="q_60a1" localSheetId="42">#REF!</definedName>
    <definedName name="q_60a1" localSheetId="43">#REF!</definedName>
    <definedName name="q_60a1" localSheetId="44">#REF!</definedName>
    <definedName name="q_60a1" localSheetId="45">#REF!</definedName>
    <definedName name="q_60a1" localSheetId="46">#REF!</definedName>
    <definedName name="q_60a1" localSheetId="48">#REF!</definedName>
    <definedName name="q_60a1" localSheetId="49">#REF!</definedName>
    <definedName name="q_60a1" localSheetId="47">#REF!</definedName>
    <definedName name="q_60a1" localSheetId="50">#REF!</definedName>
    <definedName name="q_60a1" localSheetId="51">#REF!</definedName>
    <definedName name="q_60a1" localSheetId="52">#REF!</definedName>
    <definedName name="q_60a1" localSheetId="53">#REF!</definedName>
    <definedName name="q_60a1" localSheetId="54">#REF!</definedName>
    <definedName name="q_60a1" localSheetId="55">#REF!</definedName>
    <definedName name="q_60a1" localSheetId="56">#REF!</definedName>
    <definedName name="q_60a1" localSheetId="57">#REF!</definedName>
    <definedName name="q_60a1" localSheetId="58">#REF!</definedName>
    <definedName name="q_60a1" localSheetId="60">#REF!</definedName>
    <definedName name="q_60a1" localSheetId="61">#REF!</definedName>
    <definedName name="q_60a1" localSheetId="59">#REF!</definedName>
    <definedName name="q_60a1" localSheetId="63">#REF!</definedName>
    <definedName name="q_60a1" localSheetId="64">#REF!</definedName>
    <definedName name="q_60a1" localSheetId="62">#REF!</definedName>
    <definedName name="q_60a1" localSheetId="1">#REF!</definedName>
    <definedName name="q_60a1" localSheetId="72">#REF!</definedName>
    <definedName name="q_60a1" localSheetId="69">#REF!</definedName>
    <definedName name="q_60a1" localSheetId="70">#REF!</definedName>
    <definedName name="q_60a1" localSheetId="71">#REF!</definedName>
    <definedName name="q_60a1" localSheetId="3">#REF!</definedName>
    <definedName name="q_60a1" localSheetId="0">#REF!</definedName>
    <definedName name="q_60a1">#REF!</definedName>
    <definedName name="q_61" localSheetId="7">'[3]Request for Information'!#REF!</definedName>
    <definedName name="q_61" localSheetId="19">#REF!</definedName>
    <definedName name="q_61" localSheetId="20">#REF!</definedName>
    <definedName name="q_61" localSheetId="21">#REF!</definedName>
    <definedName name="q_61" localSheetId="22">#REF!</definedName>
    <definedName name="q_61" localSheetId="23">#REF!</definedName>
    <definedName name="q_61" localSheetId="24">#REF!</definedName>
    <definedName name="q_61" localSheetId="25">#REF!</definedName>
    <definedName name="q_61" localSheetId="26">#REF!</definedName>
    <definedName name="q_61" localSheetId="27">#REF!</definedName>
    <definedName name="q_61" localSheetId="28">#REF!</definedName>
    <definedName name="q_61" localSheetId="29">#REF!</definedName>
    <definedName name="q_61" localSheetId="30">#REF!</definedName>
    <definedName name="q_61" localSheetId="31">#REF!</definedName>
    <definedName name="q_61" localSheetId="32">#REF!</definedName>
    <definedName name="q_61" localSheetId="33">#REF!</definedName>
    <definedName name="q_61" localSheetId="35">#REF!</definedName>
    <definedName name="q_61" localSheetId="36">#REF!</definedName>
    <definedName name="q_61" localSheetId="37">#REF!</definedName>
    <definedName name="q_61" localSheetId="65">#REF!</definedName>
    <definedName name="q_61" localSheetId="66">#REF!</definedName>
    <definedName name="q_61" localSheetId="67">#REF!</definedName>
    <definedName name="q_61" localSheetId="38">#REF!</definedName>
    <definedName name="q_61" localSheetId="39">#REF!</definedName>
    <definedName name="q_61" localSheetId="40">#REF!</definedName>
    <definedName name="q_61" localSheetId="41">#REF!</definedName>
    <definedName name="q_61" localSheetId="42">#REF!</definedName>
    <definedName name="q_61" localSheetId="43">#REF!</definedName>
    <definedName name="q_61" localSheetId="44">#REF!</definedName>
    <definedName name="q_61" localSheetId="45">#REF!</definedName>
    <definedName name="q_61" localSheetId="46">#REF!</definedName>
    <definedName name="q_61" localSheetId="48">#REF!</definedName>
    <definedName name="q_61" localSheetId="49">#REF!</definedName>
    <definedName name="q_61" localSheetId="47">#REF!</definedName>
    <definedName name="q_61" localSheetId="50">#REF!</definedName>
    <definedName name="q_61" localSheetId="51">#REF!</definedName>
    <definedName name="q_61" localSheetId="52">#REF!</definedName>
    <definedName name="q_61" localSheetId="53">#REF!</definedName>
    <definedName name="q_61" localSheetId="54">#REF!</definedName>
    <definedName name="q_61" localSheetId="55">#REF!</definedName>
    <definedName name="q_61" localSheetId="56">#REF!</definedName>
    <definedName name="q_61" localSheetId="57">#REF!</definedName>
    <definedName name="q_61" localSheetId="58">#REF!</definedName>
    <definedName name="q_61" localSheetId="60">#REF!</definedName>
    <definedName name="q_61" localSheetId="61">#REF!</definedName>
    <definedName name="q_61" localSheetId="59">#REF!</definedName>
    <definedName name="q_61" localSheetId="63">#REF!</definedName>
    <definedName name="q_61" localSheetId="64">#REF!</definedName>
    <definedName name="q_61" localSheetId="62">#REF!</definedName>
    <definedName name="q_61" localSheetId="1">#REF!</definedName>
    <definedName name="q_61" localSheetId="72">#REF!</definedName>
    <definedName name="q_61" localSheetId="69">#REF!</definedName>
    <definedName name="q_61" localSheetId="70">#REF!</definedName>
    <definedName name="q_61" localSheetId="71">#REF!</definedName>
    <definedName name="q_61" localSheetId="3">#REF!</definedName>
    <definedName name="q_61" localSheetId="0">#REF!</definedName>
    <definedName name="q_61">#REF!</definedName>
    <definedName name="q_61a1" localSheetId="7">'[3]Request for Information'!#REF!</definedName>
    <definedName name="q_61a1" localSheetId="19">#REF!</definedName>
    <definedName name="q_61a1" localSheetId="20">#REF!</definedName>
    <definedName name="q_61a1" localSheetId="21">#REF!</definedName>
    <definedName name="q_61a1" localSheetId="22">#REF!</definedName>
    <definedName name="q_61a1" localSheetId="23">#REF!</definedName>
    <definedName name="q_61a1" localSheetId="24">#REF!</definedName>
    <definedName name="q_61a1" localSheetId="25">#REF!</definedName>
    <definedName name="q_61a1" localSheetId="26">#REF!</definedName>
    <definedName name="q_61a1" localSheetId="27">#REF!</definedName>
    <definedName name="q_61a1" localSheetId="28">#REF!</definedName>
    <definedName name="q_61a1" localSheetId="29">#REF!</definedName>
    <definedName name="q_61a1" localSheetId="30">#REF!</definedName>
    <definedName name="q_61a1" localSheetId="31">#REF!</definedName>
    <definedName name="q_61a1" localSheetId="32">#REF!</definedName>
    <definedName name="q_61a1" localSheetId="33">#REF!</definedName>
    <definedName name="q_61a1" localSheetId="35">#REF!</definedName>
    <definedName name="q_61a1" localSheetId="36">#REF!</definedName>
    <definedName name="q_61a1" localSheetId="37">#REF!</definedName>
    <definedName name="q_61a1" localSheetId="65">#REF!</definedName>
    <definedName name="q_61a1" localSheetId="66">#REF!</definedName>
    <definedName name="q_61a1" localSheetId="67">#REF!</definedName>
    <definedName name="q_61a1" localSheetId="38">#REF!</definedName>
    <definedName name="q_61a1" localSheetId="39">#REF!</definedName>
    <definedName name="q_61a1" localSheetId="40">#REF!</definedName>
    <definedName name="q_61a1" localSheetId="41">#REF!</definedName>
    <definedName name="q_61a1" localSheetId="42">#REF!</definedName>
    <definedName name="q_61a1" localSheetId="43">#REF!</definedName>
    <definedName name="q_61a1" localSheetId="44">#REF!</definedName>
    <definedName name="q_61a1" localSheetId="45">#REF!</definedName>
    <definedName name="q_61a1" localSheetId="46">#REF!</definedName>
    <definedName name="q_61a1" localSheetId="48">#REF!</definedName>
    <definedName name="q_61a1" localSheetId="49">#REF!</definedName>
    <definedName name="q_61a1" localSheetId="47">#REF!</definedName>
    <definedName name="q_61a1" localSheetId="50">#REF!</definedName>
    <definedName name="q_61a1" localSheetId="51">#REF!</definedName>
    <definedName name="q_61a1" localSheetId="52">#REF!</definedName>
    <definedName name="q_61a1" localSheetId="53">#REF!</definedName>
    <definedName name="q_61a1" localSheetId="54">#REF!</definedName>
    <definedName name="q_61a1" localSheetId="55">#REF!</definedName>
    <definedName name="q_61a1" localSheetId="56">#REF!</definedName>
    <definedName name="q_61a1" localSheetId="57">#REF!</definedName>
    <definedName name="q_61a1" localSheetId="58">#REF!</definedName>
    <definedName name="q_61a1" localSheetId="60">#REF!</definedName>
    <definedName name="q_61a1" localSheetId="61">#REF!</definedName>
    <definedName name="q_61a1" localSheetId="59">#REF!</definedName>
    <definedName name="q_61a1" localSheetId="63">#REF!</definedName>
    <definedName name="q_61a1" localSheetId="64">#REF!</definedName>
    <definedName name="q_61a1" localSheetId="62">#REF!</definedName>
    <definedName name="q_61a1" localSheetId="1">#REF!</definedName>
    <definedName name="q_61a1" localSheetId="72">#REF!</definedName>
    <definedName name="q_61a1" localSheetId="69">#REF!</definedName>
    <definedName name="q_61a1" localSheetId="70">#REF!</definedName>
    <definedName name="q_61a1" localSheetId="71">#REF!</definedName>
    <definedName name="q_61a1" localSheetId="3">#REF!</definedName>
    <definedName name="q_61a1" localSheetId="0">#REF!</definedName>
    <definedName name="q_61a1">#REF!</definedName>
    <definedName name="q_61a2" localSheetId="7">'[3]Request for Information'!#REF!</definedName>
    <definedName name="q_61a2" localSheetId="19">#REF!</definedName>
    <definedName name="q_61a2" localSheetId="20">#REF!</definedName>
    <definedName name="q_61a2" localSheetId="21">#REF!</definedName>
    <definedName name="q_61a2" localSheetId="22">#REF!</definedName>
    <definedName name="q_61a2" localSheetId="23">#REF!</definedName>
    <definedName name="q_61a2" localSheetId="24">#REF!</definedName>
    <definedName name="q_61a2" localSheetId="25">#REF!</definedName>
    <definedName name="q_61a2" localSheetId="26">#REF!</definedName>
    <definedName name="q_61a2" localSheetId="27">#REF!</definedName>
    <definedName name="q_61a2" localSheetId="28">#REF!</definedName>
    <definedName name="q_61a2" localSheetId="29">#REF!</definedName>
    <definedName name="q_61a2" localSheetId="30">#REF!</definedName>
    <definedName name="q_61a2" localSheetId="31">#REF!</definedName>
    <definedName name="q_61a2" localSheetId="32">#REF!</definedName>
    <definedName name="q_61a2" localSheetId="33">#REF!</definedName>
    <definedName name="q_61a2" localSheetId="35">#REF!</definedName>
    <definedName name="q_61a2" localSheetId="36">#REF!</definedName>
    <definedName name="q_61a2" localSheetId="37">#REF!</definedName>
    <definedName name="q_61a2" localSheetId="65">#REF!</definedName>
    <definedName name="q_61a2" localSheetId="66">#REF!</definedName>
    <definedName name="q_61a2" localSheetId="67">#REF!</definedName>
    <definedName name="q_61a2" localSheetId="38">#REF!</definedName>
    <definedName name="q_61a2" localSheetId="39">#REF!</definedName>
    <definedName name="q_61a2" localSheetId="40">#REF!</definedName>
    <definedName name="q_61a2" localSheetId="41">#REF!</definedName>
    <definedName name="q_61a2" localSheetId="42">#REF!</definedName>
    <definedName name="q_61a2" localSheetId="43">#REF!</definedName>
    <definedName name="q_61a2" localSheetId="44">#REF!</definedName>
    <definedName name="q_61a2" localSheetId="45">#REF!</definedName>
    <definedName name="q_61a2" localSheetId="46">#REF!</definedName>
    <definedName name="q_61a2" localSheetId="48">#REF!</definedName>
    <definedName name="q_61a2" localSheetId="49">#REF!</definedName>
    <definedName name="q_61a2" localSheetId="47">#REF!</definedName>
    <definedName name="q_61a2" localSheetId="50">#REF!</definedName>
    <definedName name="q_61a2" localSheetId="51">#REF!</definedName>
    <definedName name="q_61a2" localSheetId="52">#REF!</definedName>
    <definedName name="q_61a2" localSheetId="53">#REF!</definedName>
    <definedName name="q_61a2" localSheetId="54">#REF!</definedName>
    <definedName name="q_61a2" localSheetId="55">#REF!</definedName>
    <definedName name="q_61a2" localSheetId="56">#REF!</definedName>
    <definedName name="q_61a2" localSheetId="57">#REF!</definedName>
    <definedName name="q_61a2" localSheetId="58">#REF!</definedName>
    <definedName name="q_61a2" localSheetId="60">#REF!</definedName>
    <definedName name="q_61a2" localSheetId="61">#REF!</definedName>
    <definedName name="q_61a2" localSheetId="59">#REF!</definedName>
    <definedName name="q_61a2" localSheetId="63">#REF!</definedName>
    <definedName name="q_61a2" localSheetId="64">#REF!</definedName>
    <definedName name="q_61a2" localSheetId="62">#REF!</definedName>
    <definedName name="q_61a2" localSheetId="1">#REF!</definedName>
    <definedName name="q_61a2" localSheetId="72">#REF!</definedName>
    <definedName name="q_61a2" localSheetId="69">#REF!</definedName>
    <definedName name="q_61a2" localSheetId="70">#REF!</definedName>
    <definedName name="q_61a2" localSheetId="71">#REF!</definedName>
    <definedName name="q_61a2" localSheetId="3">#REF!</definedName>
    <definedName name="q_61a2" localSheetId="0">#REF!</definedName>
    <definedName name="q_61a2">#REF!</definedName>
    <definedName name="q_61a3" localSheetId="7">'[3]Request for Information'!#REF!</definedName>
    <definedName name="q_61a3" localSheetId="19">#REF!</definedName>
    <definedName name="q_61a3" localSheetId="20">#REF!</definedName>
    <definedName name="q_61a3" localSheetId="21">#REF!</definedName>
    <definedName name="q_61a3" localSheetId="22">#REF!</definedName>
    <definedName name="q_61a3" localSheetId="23">#REF!</definedName>
    <definedName name="q_61a3" localSheetId="24">#REF!</definedName>
    <definedName name="q_61a3" localSheetId="25">#REF!</definedName>
    <definedName name="q_61a3" localSheetId="26">#REF!</definedName>
    <definedName name="q_61a3" localSheetId="27">#REF!</definedName>
    <definedName name="q_61a3" localSheetId="28">#REF!</definedName>
    <definedName name="q_61a3" localSheetId="29">#REF!</definedName>
    <definedName name="q_61a3" localSheetId="30">#REF!</definedName>
    <definedName name="q_61a3" localSheetId="31">#REF!</definedName>
    <definedName name="q_61a3" localSheetId="32">#REF!</definedName>
    <definedName name="q_61a3" localSheetId="33">#REF!</definedName>
    <definedName name="q_61a3" localSheetId="35">#REF!</definedName>
    <definedName name="q_61a3" localSheetId="36">#REF!</definedName>
    <definedName name="q_61a3" localSheetId="37">#REF!</definedName>
    <definedName name="q_61a3" localSheetId="65">#REF!</definedName>
    <definedName name="q_61a3" localSheetId="66">#REF!</definedName>
    <definedName name="q_61a3" localSheetId="67">#REF!</definedName>
    <definedName name="q_61a3" localSheetId="38">#REF!</definedName>
    <definedName name="q_61a3" localSheetId="39">#REF!</definedName>
    <definedName name="q_61a3" localSheetId="40">#REF!</definedName>
    <definedName name="q_61a3" localSheetId="41">#REF!</definedName>
    <definedName name="q_61a3" localSheetId="42">#REF!</definedName>
    <definedName name="q_61a3" localSheetId="43">#REF!</definedName>
    <definedName name="q_61a3" localSheetId="44">#REF!</definedName>
    <definedName name="q_61a3" localSheetId="45">#REF!</definedName>
    <definedName name="q_61a3" localSheetId="46">#REF!</definedName>
    <definedName name="q_61a3" localSheetId="48">#REF!</definedName>
    <definedName name="q_61a3" localSheetId="49">#REF!</definedName>
    <definedName name="q_61a3" localSheetId="47">#REF!</definedName>
    <definedName name="q_61a3" localSheetId="50">#REF!</definedName>
    <definedName name="q_61a3" localSheetId="51">#REF!</definedName>
    <definedName name="q_61a3" localSheetId="52">#REF!</definedName>
    <definedName name="q_61a3" localSheetId="53">#REF!</definedName>
    <definedName name="q_61a3" localSheetId="54">#REF!</definedName>
    <definedName name="q_61a3" localSheetId="55">#REF!</definedName>
    <definedName name="q_61a3" localSheetId="56">#REF!</definedName>
    <definedName name="q_61a3" localSheetId="57">#REF!</definedName>
    <definedName name="q_61a3" localSheetId="58">#REF!</definedName>
    <definedName name="q_61a3" localSheetId="60">#REF!</definedName>
    <definedName name="q_61a3" localSheetId="61">#REF!</definedName>
    <definedName name="q_61a3" localSheetId="59">#REF!</definedName>
    <definedName name="q_61a3" localSheetId="63">#REF!</definedName>
    <definedName name="q_61a3" localSheetId="64">#REF!</definedName>
    <definedName name="q_61a3" localSheetId="62">#REF!</definedName>
    <definedName name="q_61a3" localSheetId="1">#REF!</definedName>
    <definedName name="q_61a3" localSheetId="72">#REF!</definedName>
    <definedName name="q_61a3" localSheetId="69">#REF!</definedName>
    <definedName name="q_61a3" localSheetId="70">#REF!</definedName>
    <definedName name="q_61a3" localSheetId="71">#REF!</definedName>
    <definedName name="q_61a3" localSheetId="3">#REF!</definedName>
    <definedName name="q_61a3" localSheetId="0">#REF!</definedName>
    <definedName name="q_61a3">#REF!</definedName>
    <definedName name="q_62" localSheetId="7">'[3]Request for Information'!#REF!</definedName>
    <definedName name="q_62" localSheetId="19">#REF!</definedName>
    <definedName name="q_62" localSheetId="20">#REF!</definedName>
    <definedName name="q_62" localSheetId="21">#REF!</definedName>
    <definedName name="q_62" localSheetId="22">#REF!</definedName>
    <definedName name="q_62" localSheetId="23">#REF!</definedName>
    <definedName name="q_62" localSheetId="24">#REF!</definedName>
    <definedName name="q_62" localSheetId="25">#REF!</definedName>
    <definedName name="q_62" localSheetId="26">#REF!</definedName>
    <definedName name="q_62" localSheetId="27">#REF!</definedName>
    <definedName name="q_62" localSheetId="28">#REF!</definedName>
    <definedName name="q_62" localSheetId="29">#REF!</definedName>
    <definedName name="q_62" localSheetId="30">#REF!</definedName>
    <definedName name="q_62" localSheetId="31">#REF!</definedName>
    <definedName name="q_62" localSheetId="32">#REF!</definedName>
    <definedName name="q_62" localSheetId="33">#REF!</definedName>
    <definedName name="q_62" localSheetId="35">#REF!</definedName>
    <definedName name="q_62" localSheetId="36">#REF!</definedName>
    <definedName name="q_62" localSheetId="37">#REF!</definedName>
    <definedName name="q_62" localSheetId="65">#REF!</definedName>
    <definedName name="q_62" localSheetId="66">#REF!</definedName>
    <definedName name="q_62" localSheetId="67">#REF!</definedName>
    <definedName name="q_62" localSheetId="38">#REF!</definedName>
    <definedName name="q_62" localSheetId="39">#REF!</definedName>
    <definedName name="q_62" localSheetId="40">#REF!</definedName>
    <definedName name="q_62" localSheetId="41">#REF!</definedName>
    <definedName name="q_62" localSheetId="42">#REF!</definedName>
    <definedName name="q_62" localSheetId="43">#REF!</definedName>
    <definedName name="q_62" localSheetId="44">#REF!</definedName>
    <definedName name="q_62" localSheetId="45">#REF!</definedName>
    <definedName name="q_62" localSheetId="46">#REF!</definedName>
    <definedName name="q_62" localSheetId="48">#REF!</definedName>
    <definedName name="q_62" localSheetId="49">#REF!</definedName>
    <definedName name="q_62" localSheetId="47">#REF!</definedName>
    <definedName name="q_62" localSheetId="50">#REF!</definedName>
    <definedName name="q_62" localSheetId="51">#REF!</definedName>
    <definedName name="q_62" localSheetId="52">#REF!</definedName>
    <definedName name="q_62" localSheetId="53">#REF!</definedName>
    <definedName name="q_62" localSheetId="54">#REF!</definedName>
    <definedName name="q_62" localSheetId="55">#REF!</definedName>
    <definedName name="q_62" localSheetId="56">#REF!</definedName>
    <definedName name="q_62" localSheetId="57">#REF!</definedName>
    <definedName name="q_62" localSheetId="58">#REF!</definedName>
    <definedName name="q_62" localSheetId="60">#REF!</definedName>
    <definedName name="q_62" localSheetId="61">#REF!</definedName>
    <definedName name="q_62" localSheetId="59">#REF!</definedName>
    <definedName name="q_62" localSheetId="63">#REF!</definedName>
    <definedName name="q_62" localSheetId="64">#REF!</definedName>
    <definedName name="q_62" localSheetId="62">#REF!</definedName>
    <definedName name="q_62" localSheetId="1">#REF!</definedName>
    <definedName name="q_62" localSheetId="72">#REF!</definedName>
    <definedName name="q_62" localSheetId="69">#REF!</definedName>
    <definedName name="q_62" localSheetId="70">#REF!</definedName>
    <definedName name="q_62" localSheetId="71">#REF!</definedName>
    <definedName name="q_62" localSheetId="3">#REF!</definedName>
    <definedName name="q_62" localSheetId="0">#REF!</definedName>
    <definedName name="q_62">#REF!</definedName>
    <definedName name="q_62a1" localSheetId="7">'[3]Request for Information'!#REF!</definedName>
    <definedName name="q_62a1" localSheetId="19">#REF!</definedName>
    <definedName name="q_62a1" localSheetId="20">#REF!</definedName>
    <definedName name="q_62a1" localSheetId="21">#REF!</definedName>
    <definedName name="q_62a1" localSheetId="22">#REF!</definedName>
    <definedName name="q_62a1" localSheetId="23">#REF!</definedName>
    <definedName name="q_62a1" localSheetId="24">#REF!</definedName>
    <definedName name="q_62a1" localSheetId="25">#REF!</definedName>
    <definedName name="q_62a1" localSheetId="26">#REF!</definedName>
    <definedName name="q_62a1" localSheetId="27">#REF!</definedName>
    <definedName name="q_62a1" localSheetId="28">#REF!</definedName>
    <definedName name="q_62a1" localSheetId="29">#REF!</definedName>
    <definedName name="q_62a1" localSheetId="30">#REF!</definedName>
    <definedName name="q_62a1" localSheetId="31">#REF!</definedName>
    <definedName name="q_62a1" localSheetId="32">#REF!</definedName>
    <definedName name="q_62a1" localSheetId="33">#REF!</definedName>
    <definedName name="q_62a1" localSheetId="35">#REF!</definedName>
    <definedName name="q_62a1" localSheetId="36">#REF!</definedName>
    <definedName name="q_62a1" localSheetId="37">#REF!</definedName>
    <definedName name="q_62a1" localSheetId="65">#REF!</definedName>
    <definedName name="q_62a1" localSheetId="66">#REF!</definedName>
    <definedName name="q_62a1" localSheetId="67">#REF!</definedName>
    <definedName name="q_62a1" localSheetId="38">#REF!</definedName>
    <definedName name="q_62a1" localSheetId="39">#REF!</definedName>
    <definedName name="q_62a1" localSheetId="40">#REF!</definedName>
    <definedName name="q_62a1" localSheetId="41">#REF!</definedName>
    <definedName name="q_62a1" localSheetId="42">#REF!</definedName>
    <definedName name="q_62a1" localSheetId="43">#REF!</definedName>
    <definedName name="q_62a1" localSheetId="44">#REF!</definedName>
    <definedName name="q_62a1" localSheetId="45">#REF!</definedName>
    <definedName name="q_62a1" localSheetId="46">#REF!</definedName>
    <definedName name="q_62a1" localSheetId="48">#REF!</definedName>
    <definedName name="q_62a1" localSheetId="49">#REF!</definedName>
    <definedName name="q_62a1" localSheetId="47">#REF!</definedName>
    <definedName name="q_62a1" localSheetId="50">#REF!</definedName>
    <definedName name="q_62a1" localSheetId="51">#REF!</definedName>
    <definedName name="q_62a1" localSheetId="52">#REF!</definedName>
    <definedName name="q_62a1" localSheetId="53">#REF!</definedName>
    <definedName name="q_62a1" localSheetId="54">#REF!</definedName>
    <definedName name="q_62a1" localSheetId="55">#REF!</definedName>
    <definedName name="q_62a1" localSheetId="56">#REF!</definedName>
    <definedName name="q_62a1" localSheetId="57">#REF!</definedName>
    <definedName name="q_62a1" localSheetId="58">#REF!</definedName>
    <definedName name="q_62a1" localSheetId="60">#REF!</definedName>
    <definedName name="q_62a1" localSheetId="61">#REF!</definedName>
    <definedName name="q_62a1" localSheetId="59">#REF!</definedName>
    <definedName name="q_62a1" localSheetId="63">#REF!</definedName>
    <definedName name="q_62a1" localSheetId="64">#REF!</definedName>
    <definedName name="q_62a1" localSheetId="62">#REF!</definedName>
    <definedName name="q_62a1" localSheetId="1">#REF!</definedName>
    <definedName name="q_62a1" localSheetId="72">#REF!</definedName>
    <definedName name="q_62a1" localSheetId="69">#REF!</definedName>
    <definedName name="q_62a1" localSheetId="70">#REF!</definedName>
    <definedName name="q_62a1" localSheetId="71">#REF!</definedName>
    <definedName name="q_62a1" localSheetId="3">#REF!</definedName>
    <definedName name="q_62a1" localSheetId="0">#REF!</definedName>
    <definedName name="q_62a1">#REF!</definedName>
    <definedName name="q_62a2" localSheetId="7">'[3]Request for Information'!#REF!</definedName>
    <definedName name="q_62a2" localSheetId="19">#REF!</definedName>
    <definedName name="q_62a2" localSheetId="20">#REF!</definedName>
    <definedName name="q_62a2" localSheetId="21">#REF!</definedName>
    <definedName name="q_62a2" localSheetId="22">#REF!</definedName>
    <definedName name="q_62a2" localSheetId="23">#REF!</definedName>
    <definedName name="q_62a2" localSheetId="24">#REF!</definedName>
    <definedName name="q_62a2" localSheetId="25">#REF!</definedName>
    <definedName name="q_62a2" localSheetId="26">#REF!</definedName>
    <definedName name="q_62a2" localSheetId="27">#REF!</definedName>
    <definedName name="q_62a2" localSheetId="28">#REF!</definedName>
    <definedName name="q_62a2" localSheetId="29">#REF!</definedName>
    <definedName name="q_62a2" localSheetId="30">#REF!</definedName>
    <definedName name="q_62a2" localSheetId="31">#REF!</definedName>
    <definedName name="q_62a2" localSheetId="32">#REF!</definedName>
    <definedName name="q_62a2" localSheetId="33">#REF!</definedName>
    <definedName name="q_62a2" localSheetId="35">#REF!</definedName>
    <definedName name="q_62a2" localSheetId="36">#REF!</definedName>
    <definedName name="q_62a2" localSheetId="37">#REF!</definedName>
    <definedName name="q_62a2" localSheetId="65">#REF!</definedName>
    <definedName name="q_62a2" localSheetId="66">#REF!</definedName>
    <definedName name="q_62a2" localSheetId="67">#REF!</definedName>
    <definedName name="q_62a2" localSheetId="38">#REF!</definedName>
    <definedName name="q_62a2" localSheetId="39">#REF!</definedName>
    <definedName name="q_62a2" localSheetId="40">#REF!</definedName>
    <definedName name="q_62a2" localSheetId="41">#REF!</definedName>
    <definedName name="q_62a2" localSheetId="42">#REF!</definedName>
    <definedName name="q_62a2" localSheetId="43">#REF!</definedName>
    <definedName name="q_62a2" localSheetId="44">#REF!</definedName>
    <definedName name="q_62a2" localSheetId="45">#REF!</definedName>
    <definedName name="q_62a2" localSheetId="46">#REF!</definedName>
    <definedName name="q_62a2" localSheetId="48">#REF!</definedName>
    <definedName name="q_62a2" localSheetId="49">#REF!</definedName>
    <definedName name="q_62a2" localSheetId="47">#REF!</definedName>
    <definedName name="q_62a2" localSheetId="50">#REF!</definedName>
    <definedName name="q_62a2" localSheetId="51">#REF!</definedName>
    <definedName name="q_62a2" localSheetId="52">#REF!</definedName>
    <definedName name="q_62a2" localSheetId="53">#REF!</definedName>
    <definedName name="q_62a2" localSheetId="54">#REF!</definedName>
    <definedName name="q_62a2" localSheetId="55">#REF!</definedName>
    <definedName name="q_62a2" localSheetId="56">#REF!</definedName>
    <definedName name="q_62a2" localSheetId="57">#REF!</definedName>
    <definedName name="q_62a2" localSheetId="58">#REF!</definedName>
    <definedName name="q_62a2" localSheetId="60">#REF!</definedName>
    <definedName name="q_62a2" localSheetId="61">#REF!</definedName>
    <definedName name="q_62a2" localSheetId="59">#REF!</definedName>
    <definedName name="q_62a2" localSheetId="63">#REF!</definedName>
    <definedName name="q_62a2" localSheetId="64">#REF!</definedName>
    <definedName name="q_62a2" localSheetId="62">#REF!</definedName>
    <definedName name="q_62a2" localSheetId="1">#REF!</definedName>
    <definedName name="q_62a2" localSheetId="72">#REF!</definedName>
    <definedName name="q_62a2" localSheetId="69">#REF!</definedName>
    <definedName name="q_62a2" localSheetId="70">#REF!</definedName>
    <definedName name="q_62a2" localSheetId="71">#REF!</definedName>
    <definedName name="q_62a2" localSheetId="3">#REF!</definedName>
    <definedName name="q_62a2" localSheetId="0">#REF!</definedName>
    <definedName name="q_62a2">#REF!</definedName>
    <definedName name="q_62a3" localSheetId="7">'[3]Request for Information'!#REF!</definedName>
    <definedName name="q_62a3" localSheetId="19">#REF!</definedName>
    <definedName name="q_62a3" localSheetId="20">#REF!</definedName>
    <definedName name="q_62a3" localSheetId="21">#REF!</definedName>
    <definedName name="q_62a3" localSheetId="22">#REF!</definedName>
    <definedName name="q_62a3" localSheetId="23">#REF!</definedName>
    <definedName name="q_62a3" localSheetId="24">#REF!</definedName>
    <definedName name="q_62a3" localSheetId="25">#REF!</definedName>
    <definedName name="q_62a3" localSheetId="26">#REF!</definedName>
    <definedName name="q_62a3" localSheetId="27">#REF!</definedName>
    <definedName name="q_62a3" localSheetId="28">#REF!</definedName>
    <definedName name="q_62a3" localSheetId="29">#REF!</definedName>
    <definedName name="q_62a3" localSheetId="30">#REF!</definedName>
    <definedName name="q_62a3" localSheetId="31">#REF!</definedName>
    <definedName name="q_62a3" localSheetId="32">#REF!</definedName>
    <definedName name="q_62a3" localSheetId="33">#REF!</definedName>
    <definedName name="q_62a3" localSheetId="35">#REF!</definedName>
    <definedName name="q_62a3" localSheetId="36">#REF!</definedName>
    <definedName name="q_62a3" localSheetId="37">#REF!</definedName>
    <definedName name="q_62a3" localSheetId="65">#REF!</definedName>
    <definedName name="q_62a3" localSheetId="66">#REF!</definedName>
    <definedName name="q_62a3" localSheetId="67">#REF!</definedName>
    <definedName name="q_62a3" localSheetId="38">#REF!</definedName>
    <definedName name="q_62a3" localSheetId="39">#REF!</definedName>
    <definedName name="q_62a3" localSheetId="40">#REF!</definedName>
    <definedName name="q_62a3" localSheetId="41">#REF!</definedName>
    <definedName name="q_62a3" localSheetId="42">#REF!</definedName>
    <definedName name="q_62a3" localSheetId="43">#REF!</definedName>
    <definedName name="q_62a3" localSheetId="44">#REF!</definedName>
    <definedName name="q_62a3" localSheetId="45">#REF!</definedName>
    <definedName name="q_62a3" localSheetId="46">#REF!</definedName>
    <definedName name="q_62a3" localSheetId="48">#REF!</definedName>
    <definedName name="q_62a3" localSheetId="49">#REF!</definedName>
    <definedName name="q_62a3" localSheetId="47">#REF!</definedName>
    <definedName name="q_62a3" localSheetId="50">#REF!</definedName>
    <definedName name="q_62a3" localSheetId="51">#REF!</definedName>
    <definedName name="q_62a3" localSheetId="52">#REF!</definedName>
    <definedName name="q_62a3" localSheetId="53">#REF!</definedName>
    <definedName name="q_62a3" localSheetId="54">#REF!</definedName>
    <definedName name="q_62a3" localSheetId="55">#REF!</definedName>
    <definedName name="q_62a3" localSheetId="56">#REF!</definedName>
    <definedName name="q_62a3" localSheetId="57">#REF!</definedName>
    <definedName name="q_62a3" localSheetId="58">#REF!</definedName>
    <definedName name="q_62a3" localSheetId="60">#REF!</definedName>
    <definedName name="q_62a3" localSheetId="61">#REF!</definedName>
    <definedName name="q_62a3" localSheetId="59">#REF!</definedName>
    <definedName name="q_62a3" localSheetId="63">#REF!</definedName>
    <definedName name="q_62a3" localSheetId="64">#REF!</definedName>
    <definedName name="q_62a3" localSheetId="62">#REF!</definedName>
    <definedName name="q_62a3" localSheetId="1">#REF!</definedName>
    <definedName name="q_62a3" localSheetId="72">#REF!</definedName>
    <definedName name="q_62a3" localSheetId="69">#REF!</definedName>
    <definedName name="q_62a3" localSheetId="70">#REF!</definedName>
    <definedName name="q_62a3" localSheetId="71">#REF!</definedName>
    <definedName name="q_62a3" localSheetId="3">#REF!</definedName>
    <definedName name="q_62a3" localSheetId="0">#REF!</definedName>
    <definedName name="q_62a3">#REF!</definedName>
    <definedName name="QA" localSheetId="68">#REF!</definedName>
    <definedName name="QA" localSheetId="73">#REF!</definedName>
    <definedName name="QA" localSheetId="72">#REF!</definedName>
    <definedName name="QA" localSheetId="69">#REF!</definedName>
    <definedName name="QA" localSheetId="70">#REF!</definedName>
    <definedName name="QA" localSheetId="71">#REF!</definedName>
    <definedName name="QA" localSheetId="5">#REF!</definedName>
    <definedName name="QA" localSheetId="8">#REF!</definedName>
    <definedName name="QA" localSheetId="18">#REF!</definedName>
    <definedName name="QA" localSheetId="34">#REF!</definedName>
    <definedName name="QA" localSheetId="3">#REF!</definedName>
    <definedName name="QA" localSheetId="0">#REF!</definedName>
    <definedName name="QA">#REF!</definedName>
    <definedName name="QEQERWE" localSheetId="19">#REF!</definedName>
    <definedName name="QEQERWE" localSheetId="20">#REF!</definedName>
    <definedName name="QEQERWE" localSheetId="21">#REF!</definedName>
    <definedName name="QEQERWE" localSheetId="22">#REF!</definedName>
    <definedName name="QEQERWE" localSheetId="23">#REF!</definedName>
    <definedName name="QEQERWE" localSheetId="24">#REF!</definedName>
    <definedName name="QEQERWE" localSheetId="25">#REF!</definedName>
    <definedName name="QEQERWE" localSheetId="26">#REF!</definedName>
    <definedName name="QEQERWE" localSheetId="27">#REF!</definedName>
    <definedName name="QEQERWE" localSheetId="28">#REF!</definedName>
    <definedName name="QEQERWE" localSheetId="29">#REF!</definedName>
    <definedName name="QEQERWE" localSheetId="30">#REF!</definedName>
    <definedName name="QEQERWE" localSheetId="31">#REF!</definedName>
    <definedName name="QEQERWE" localSheetId="32">#REF!</definedName>
    <definedName name="QEQERWE" localSheetId="33">#REF!</definedName>
    <definedName name="QEQERWE" localSheetId="35">#REF!</definedName>
    <definedName name="QEQERWE" localSheetId="36">#REF!</definedName>
    <definedName name="QEQERWE" localSheetId="37">#REF!</definedName>
    <definedName name="QEQERWE" localSheetId="65">#REF!</definedName>
    <definedName name="QEQERWE" localSheetId="66">#REF!</definedName>
    <definedName name="QEQERWE" localSheetId="67">#REF!</definedName>
    <definedName name="QEQERWE" localSheetId="38">#REF!</definedName>
    <definedName name="QEQERWE" localSheetId="39">#REF!</definedName>
    <definedName name="QEQERWE" localSheetId="40">#REF!</definedName>
    <definedName name="QEQERWE" localSheetId="41">#REF!</definedName>
    <definedName name="QEQERWE" localSheetId="42">#REF!</definedName>
    <definedName name="QEQERWE" localSheetId="43">#REF!</definedName>
    <definedName name="QEQERWE" localSheetId="44">#REF!</definedName>
    <definedName name="QEQERWE" localSheetId="45">#REF!</definedName>
    <definedName name="QEQERWE" localSheetId="46">#REF!</definedName>
    <definedName name="QEQERWE" localSheetId="48">#REF!</definedName>
    <definedName name="QEQERWE" localSheetId="49">#REF!</definedName>
    <definedName name="QEQERWE" localSheetId="47">#REF!</definedName>
    <definedName name="QEQERWE" localSheetId="50">#REF!</definedName>
    <definedName name="QEQERWE" localSheetId="51">#REF!</definedName>
    <definedName name="QEQERWE" localSheetId="52">#REF!</definedName>
    <definedName name="QEQERWE" localSheetId="53">#REF!</definedName>
    <definedName name="QEQERWE" localSheetId="54">#REF!</definedName>
    <definedName name="QEQERWE" localSheetId="55">#REF!</definedName>
    <definedName name="QEQERWE" localSheetId="56">#REF!</definedName>
    <definedName name="QEQERWE" localSheetId="57">#REF!</definedName>
    <definedName name="QEQERWE" localSheetId="58">#REF!</definedName>
    <definedName name="QEQERWE" localSheetId="60">#REF!</definedName>
    <definedName name="QEQERWE" localSheetId="61">#REF!</definedName>
    <definedName name="QEQERWE" localSheetId="59">#REF!</definedName>
    <definedName name="QEQERWE" localSheetId="63">#REF!</definedName>
    <definedName name="QEQERWE" localSheetId="64">#REF!</definedName>
    <definedName name="QEQERWE" localSheetId="62">#REF!</definedName>
    <definedName name="QEQERWE" localSheetId="15">#REF!</definedName>
    <definedName name="QEQERWE" localSheetId="16">#REF!</definedName>
    <definedName name="QEQERWE" localSheetId="17">#REF!</definedName>
    <definedName name="QEQERWE" localSheetId="72">#REF!</definedName>
    <definedName name="QEQERWE" localSheetId="69">#REF!</definedName>
    <definedName name="QEQERWE" localSheetId="70">#REF!</definedName>
    <definedName name="QEQERWE" localSheetId="71">#REF!</definedName>
    <definedName name="QEQERWE" localSheetId="0">#REF!</definedName>
    <definedName name="QEQERWE">#REF!</definedName>
    <definedName name="qqq" localSheetId="19">#REF!</definedName>
    <definedName name="qqq" localSheetId="20">#REF!</definedName>
    <definedName name="qqq" localSheetId="21">#REF!</definedName>
    <definedName name="qqq" localSheetId="22">#REF!</definedName>
    <definedName name="qqq" localSheetId="23">#REF!</definedName>
    <definedName name="qqq" localSheetId="24">#REF!</definedName>
    <definedName name="qqq" localSheetId="25">#REF!</definedName>
    <definedName name="qqq" localSheetId="26">#REF!</definedName>
    <definedName name="qqq" localSheetId="27">#REF!</definedName>
    <definedName name="qqq" localSheetId="28">#REF!</definedName>
    <definedName name="qqq" localSheetId="29">#REF!</definedName>
    <definedName name="qqq" localSheetId="30">#REF!</definedName>
    <definedName name="qqq" localSheetId="31">#REF!</definedName>
    <definedName name="qqq" localSheetId="32">#REF!</definedName>
    <definedName name="qqq" localSheetId="33">#REF!</definedName>
    <definedName name="qqq" localSheetId="35">#REF!</definedName>
    <definedName name="qqq" localSheetId="36">#REF!</definedName>
    <definedName name="qqq" localSheetId="37">#REF!</definedName>
    <definedName name="qqq" localSheetId="65">#REF!</definedName>
    <definedName name="qqq" localSheetId="66">#REF!</definedName>
    <definedName name="qqq" localSheetId="67">#REF!</definedName>
    <definedName name="qqq" localSheetId="38">#REF!</definedName>
    <definedName name="qqq" localSheetId="39">#REF!</definedName>
    <definedName name="qqq" localSheetId="40">#REF!</definedName>
    <definedName name="qqq" localSheetId="41">#REF!</definedName>
    <definedName name="qqq" localSheetId="42">#REF!</definedName>
    <definedName name="qqq" localSheetId="43">#REF!</definedName>
    <definedName name="qqq" localSheetId="44">#REF!</definedName>
    <definedName name="qqq" localSheetId="45">#REF!</definedName>
    <definedName name="qqq" localSheetId="46">#REF!</definedName>
    <definedName name="qqq" localSheetId="48">#REF!</definedName>
    <definedName name="qqq" localSheetId="49">#REF!</definedName>
    <definedName name="qqq" localSheetId="47">#REF!</definedName>
    <definedName name="qqq" localSheetId="50">#REF!</definedName>
    <definedName name="qqq" localSheetId="51">#REF!</definedName>
    <definedName name="qqq" localSheetId="52">#REF!</definedName>
    <definedName name="qqq" localSheetId="53">#REF!</definedName>
    <definedName name="qqq" localSheetId="54">#REF!</definedName>
    <definedName name="qqq" localSheetId="55">#REF!</definedName>
    <definedName name="qqq" localSheetId="56">#REF!</definedName>
    <definedName name="qqq" localSheetId="57">#REF!</definedName>
    <definedName name="qqq" localSheetId="58">#REF!</definedName>
    <definedName name="qqq" localSheetId="60">#REF!</definedName>
    <definedName name="qqq" localSheetId="61">#REF!</definedName>
    <definedName name="qqq" localSheetId="59">#REF!</definedName>
    <definedName name="qqq" localSheetId="63">#REF!</definedName>
    <definedName name="qqq" localSheetId="64">#REF!</definedName>
    <definedName name="qqq" localSheetId="62">#REF!</definedName>
    <definedName name="qqq" localSheetId="72">#REF!</definedName>
    <definedName name="qqq" localSheetId="69">#REF!</definedName>
    <definedName name="qqq" localSheetId="70">#REF!</definedName>
    <definedName name="qqq" localSheetId="71">#REF!</definedName>
    <definedName name="qqq">#REF!</definedName>
    <definedName name="qqqqqqqqqqqq" localSheetId="72">#REF!</definedName>
    <definedName name="qqqqqqqqqqqq" localSheetId="69">#REF!</definedName>
    <definedName name="qqqqqqqqqqqq" localSheetId="70">#REF!</definedName>
    <definedName name="qqqqqqqqqqqq" localSheetId="71">#REF!</definedName>
    <definedName name="qqqqqqqqqqqq">#REF!</definedName>
    <definedName name="QRWR" localSheetId="19">#REF!</definedName>
    <definedName name="QRWR" localSheetId="20">#REF!</definedName>
    <definedName name="QRWR" localSheetId="21">#REF!</definedName>
    <definedName name="QRWR" localSheetId="22">#REF!</definedName>
    <definedName name="QRWR" localSheetId="23">#REF!</definedName>
    <definedName name="QRWR" localSheetId="24">#REF!</definedName>
    <definedName name="QRWR" localSheetId="25">#REF!</definedName>
    <definedName name="QRWR" localSheetId="26">#REF!</definedName>
    <definedName name="QRWR" localSheetId="27">#REF!</definedName>
    <definedName name="QRWR" localSheetId="28">#REF!</definedName>
    <definedName name="QRWR" localSheetId="29">#REF!</definedName>
    <definedName name="QRWR" localSheetId="30">#REF!</definedName>
    <definedName name="QRWR" localSheetId="31">#REF!</definedName>
    <definedName name="QRWR" localSheetId="32">#REF!</definedName>
    <definedName name="QRWR" localSheetId="33">#REF!</definedName>
    <definedName name="QRWR" localSheetId="35">#REF!</definedName>
    <definedName name="QRWR" localSheetId="36">#REF!</definedName>
    <definedName name="QRWR" localSheetId="37">#REF!</definedName>
    <definedName name="QRWR" localSheetId="65">#REF!</definedName>
    <definedName name="QRWR" localSheetId="66">#REF!</definedName>
    <definedName name="QRWR" localSheetId="67">#REF!</definedName>
    <definedName name="QRWR" localSheetId="38">#REF!</definedName>
    <definedName name="QRWR" localSheetId="39">#REF!</definedName>
    <definedName name="QRWR" localSheetId="40">#REF!</definedName>
    <definedName name="QRWR" localSheetId="41">#REF!</definedName>
    <definedName name="QRWR" localSheetId="42">#REF!</definedName>
    <definedName name="QRWR" localSheetId="43">#REF!</definedName>
    <definedName name="QRWR" localSheetId="44">#REF!</definedName>
    <definedName name="QRWR" localSheetId="45">#REF!</definedName>
    <definedName name="QRWR" localSheetId="46">#REF!</definedName>
    <definedName name="QRWR" localSheetId="48">#REF!</definedName>
    <definedName name="QRWR" localSheetId="49">#REF!</definedName>
    <definedName name="QRWR" localSheetId="47">#REF!</definedName>
    <definedName name="QRWR" localSheetId="50">#REF!</definedName>
    <definedName name="QRWR" localSheetId="51">#REF!</definedName>
    <definedName name="QRWR" localSheetId="52">#REF!</definedName>
    <definedName name="QRWR" localSheetId="53">#REF!</definedName>
    <definedName name="QRWR" localSheetId="54">#REF!</definedName>
    <definedName name="QRWR" localSheetId="55">#REF!</definedName>
    <definedName name="QRWR" localSheetId="56">#REF!</definedName>
    <definedName name="QRWR" localSheetId="57">#REF!</definedName>
    <definedName name="QRWR" localSheetId="58">#REF!</definedName>
    <definedName name="QRWR" localSheetId="60">#REF!</definedName>
    <definedName name="QRWR" localSheetId="61">#REF!</definedName>
    <definedName name="QRWR" localSheetId="59">#REF!</definedName>
    <definedName name="QRWR" localSheetId="63">#REF!</definedName>
    <definedName name="QRWR" localSheetId="64">#REF!</definedName>
    <definedName name="QRWR" localSheetId="62">#REF!</definedName>
    <definedName name="QRWR" localSheetId="72">#REF!</definedName>
    <definedName name="QRWR" localSheetId="69">#REF!</definedName>
    <definedName name="QRWR" localSheetId="70">#REF!</definedName>
    <definedName name="QRWR" localSheetId="71">#REF!</definedName>
    <definedName name="QRWR">#REF!</definedName>
    <definedName name="QWDWEFWE" localSheetId="19">#REF!</definedName>
    <definedName name="QWDWEFWE" localSheetId="20">#REF!</definedName>
    <definedName name="QWDWEFWE" localSheetId="21">#REF!</definedName>
    <definedName name="QWDWEFWE" localSheetId="22">#REF!</definedName>
    <definedName name="QWDWEFWE" localSheetId="23">#REF!</definedName>
    <definedName name="QWDWEFWE" localSheetId="24">#REF!</definedName>
    <definedName name="QWDWEFWE" localSheetId="25">#REF!</definedName>
    <definedName name="QWDWEFWE" localSheetId="26">#REF!</definedName>
    <definedName name="QWDWEFWE" localSheetId="27">#REF!</definedName>
    <definedName name="QWDWEFWE" localSheetId="28">#REF!</definedName>
    <definedName name="QWDWEFWE" localSheetId="29">#REF!</definedName>
    <definedName name="QWDWEFWE" localSheetId="30">#REF!</definedName>
    <definedName name="QWDWEFWE" localSheetId="31">#REF!</definedName>
    <definedName name="QWDWEFWE" localSheetId="32">#REF!</definedName>
    <definedName name="QWDWEFWE" localSheetId="33">#REF!</definedName>
    <definedName name="QWDWEFWE" localSheetId="35">#REF!</definedName>
    <definedName name="QWDWEFWE" localSheetId="36">#REF!</definedName>
    <definedName name="QWDWEFWE" localSheetId="37">#REF!</definedName>
    <definedName name="QWDWEFWE" localSheetId="65">#REF!</definedName>
    <definedName name="QWDWEFWE" localSheetId="66">#REF!</definedName>
    <definedName name="QWDWEFWE" localSheetId="67">#REF!</definedName>
    <definedName name="QWDWEFWE" localSheetId="38">#REF!</definedName>
    <definedName name="QWDWEFWE" localSheetId="39">#REF!</definedName>
    <definedName name="QWDWEFWE" localSheetId="40">#REF!</definedName>
    <definedName name="QWDWEFWE" localSheetId="41">#REF!</definedName>
    <definedName name="QWDWEFWE" localSheetId="42">#REF!</definedName>
    <definedName name="QWDWEFWE" localSheetId="43">#REF!</definedName>
    <definedName name="QWDWEFWE" localSheetId="44">#REF!</definedName>
    <definedName name="QWDWEFWE" localSheetId="45">#REF!</definedName>
    <definedName name="QWDWEFWE" localSheetId="46">#REF!</definedName>
    <definedName name="QWDWEFWE" localSheetId="48">#REF!</definedName>
    <definedName name="QWDWEFWE" localSheetId="49">#REF!</definedName>
    <definedName name="QWDWEFWE" localSheetId="47">#REF!</definedName>
    <definedName name="QWDWEFWE" localSheetId="50">#REF!</definedName>
    <definedName name="QWDWEFWE" localSheetId="51">#REF!</definedName>
    <definedName name="QWDWEFWE" localSheetId="52">#REF!</definedName>
    <definedName name="QWDWEFWE" localSheetId="53">#REF!</definedName>
    <definedName name="QWDWEFWE" localSheetId="54">#REF!</definedName>
    <definedName name="QWDWEFWE" localSheetId="55">#REF!</definedName>
    <definedName name="QWDWEFWE" localSheetId="56">#REF!</definedName>
    <definedName name="QWDWEFWE" localSheetId="57">#REF!</definedName>
    <definedName name="QWDWEFWE" localSheetId="58">#REF!</definedName>
    <definedName name="QWDWEFWE" localSheetId="60">#REF!</definedName>
    <definedName name="QWDWEFWE" localSheetId="61">#REF!</definedName>
    <definedName name="QWDWEFWE" localSheetId="59">#REF!</definedName>
    <definedName name="QWDWEFWE" localSheetId="63">#REF!</definedName>
    <definedName name="QWDWEFWE" localSheetId="64">#REF!</definedName>
    <definedName name="QWDWEFWE" localSheetId="62">#REF!</definedName>
    <definedName name="QWDWEFWE" localSheetId="72">#REF!</definedName>
    <definedName name="QWDWEFWE" localSheetId="69">#REF!</definedName>
    <definedName name="QWDWEFWE" localSheetId="70">#REF!</definedName>
    <definedName name="QWDWEFWE" localSheetId="71">#REF!</definedName>
    <definedName name="QWDWEFWE">#REF!</definedName>
    <definedName name="qwerty" localSheetId="72">#REF!</definedName>
    <definedName name="qwerty" localSheetId="69">#REF!</definedName>
    <definedName name="qwerty" localSheetId="70">#REF!</definedName>
    <definedName name="qwerty" localSheetId="71">#REF!</definedName>
    <definedName name="qwerty">#REF!</definedName>
    <definedName name="qwertyuuioo" localSheetId="7" hidden="1">#REF!</definedName>
    <definedName name="qwertyuuioo" localSheetId="19" hidden="1">#REF!</definedName>
    <definedName name="qwertyuuioo" localSheetId="20" hidden="1">#REF!</definedName>
    <definedName name="qwertyuuioo" localSheetId="21" hidden="1">#REF!</definedName>
    <definedName name="qwertyuuioo" localSheetId="22" hidden="1">#REF!</definedName>
    <definedName name="qwertyuuioo" localSheetId="23" hidden="1">#REF!</definedName>
    <definedName name="qwertyuuioo" localSheetId="24" hidden="1">#REF!</definedName>
    <definedName name="qwertyuuioo" localSheetId="25" hidden="1">#REF!</definedName>
    <definedName name="qwertyuuioo" localSheetId="26" hidden="1">#REF!</definedName>
    <definedName name="qwertyuuioo" localSheetId="27" hidden="1">#REF!</definedName>
    <definedName name="qwertyuuioo" localSheetId="28" hidden="1">#REF!</definedName>
    <definedName name="qwertyuuioo" localSheetId="29" hidden="1">#REF!</definedName>
    <definedName name="qwertyuuioo" localSheetId="30" hidden="1">#REF!</definedName>
    <definedName name="qwertyuuioo" localSheetId="31" hidden="1">#REF!</definedName>
    <definedName name="qwertyuuioo" localSheetId="32" hidden="1">#REF!</definedName>
    <definedName name="qwertyuuioo" localSheetId="33" hidden="1">#REF!</definedName>
    <definedName name="qwertyuuioo" localSheetId="35" hidden="1">#REF!</definedName>
    <definedName name="qwertyuuioo" localSheetId="36" hidden="1">#REF!</definedName>
    <definedName name="qwertyuuioo" localSheetId="37" hidden="1">#REF!</definedName>
    <definedName name="qwertyuuioo" localSheetId="65" hidden="1">#REF!</definedName>
    <definedName name="qwertyuuioo" localSheetId="66" hidden="1">#REF!</definedName>
    <definedName name="qwertyuuioo" localSheetId="67" hidden="1">#REF!</definedName>
    <definedName name="qwertyuuioo" localSheetId="38" hidden="1">#REF!</definedName>
    <definedName name="qwertyuuioo" localSheetId="39" hidden="1">#REF!</definedName>
    <definedName name="qwertyuuioo" localSheetId="40" hidden="1">#REF!</definedName>
    <definedName name="qwertyuuioo" localSheetId="41" hidden="1">#REF!</definedName>
    <definedName name="qwertyuuioo" localSheetId="42" hidden="1">#REF!</definedName>
    <definedName name="qwertyuuioo" localSheetId="43" hidden="1">#REF!</definedName>
    <definedName name="qwertyuuioo" localSheetId="44" hidden="1">#REF!</definedName>
    <definedName name="qwertyuuioo" localSheetId="45" hidden="1">#REF!</definedName>
    <definedName name="qwertyuuioo" localSheetId="46" hidden="1">#REF!</definedName>
    <definedName name="qwertyuuioo" localSheetId="48" hidden="1">#REF!</definedName>
    <definedName name="qwertyuuioo" localSheetId="49" hidden="1">#REF!</definedName>
    <definedName name="qwertyuuioo" localSheetId="47" hidden="1">#REF!</definedName>
    <definedName name="qwertyuuioo" localSheetId="50" hidden="1">#REF!</definedName>
    <definedName name="qwertyuuioo" localSheetId="51" hidden="1">#REF!</definedName>
    <definedName name="qwertyuuioo" localSheetId="52" hidden="1">#REF!</definedName>
    <definedName name="qwertyuuioo" localSheetId="53" hidden="1">#REF!</definedName>
    <definedName name="qwertyuuioo" localSheetId="54" hidden="1">#REF!</definedName>
    <definedName name="qwertyuuioo" localSheetId="55" hidden="1">#REF!</definedName>
    <definedName name="qwertyuuioo" localSheetId="56" hidden="1">#REF!</definedName>
    <definedName name="qwertyuuioo" localSheetId="57" hidden="1">#REF!</definedName>
    <definedName name="qwertyuuioo" localSheetId="58" hidden="1">#REF!</definedName>
    <definedName name="qwertyuuioo" localSheetId="60" hidden="1">#REF!</definedName>
    <definedName name="qwertyuuioo" localSheetId="61" hidden="1">#REF!</definedName>
    <definedName name="qwertyuuioo" localSheetId="59" hidden="1">#REF!</definedName>
    <definedName name="qwertyuuioo" localSheetId="63" hidden="1">#REF!</definedName>
    <definedName name="qwertyuuioo" localSheetId="64" hidden="1">#REF!</definedName>
    <definedName name="qwertyuuioo" localSheetId="62" hidden="1">#REF!</definedName>
    <definedName name="qwertyuuioo" localSheetId="72" hidden="1">#REF!</definedName>
    <definedName name="qwertyuuioo" localSheetId="69" hidden="1">#REF!</definedName>
    <definedName name="qwertyuuioo" localSheetId="70" hidden="1">#REF!</definedName>
    <definedName name="qwertyuuioo" localSheetId="71" hidden="1">#REF!</definedName>
    <definedName name="qwertyuuioo" hidden="1">#REF!</definedName>
    <definedName name="rahul" localSheetId="19">#REF!</definedName>
    <definedName name="rahul" localSheetId="20">#REF!</definedName>
    <definedName name="rahul" localSheetId="21">#REF!</definedName>
    <definedName name="rahul" localSheetId="22">#REF!</definedName>
    <definedName name="rahul" localSheetId="23">#REF!</definedName>
    <definedName name="rahul" localSheetId="24">#REF!</definedName>
    <definedName name="rahul" localSheetId="25">#REF!</definedName>
    <definedName name="rahul" localSheetId="26">#REF!</definedName>
    <definedName name="rahul" localSheetId="27">#REF!</definedName>
    <definedName name="rahul" localSheetId="28">#REF!</definedName>
    <definedName name="rahul" localSheetId="29">#REF!</definedName>
    <definedName name="rahul" localSheetId="30">#REF!</definedName>
    <definedName name="rahul" localSheetId="31">#REF!</definedName>
    <definedName name="rahul" localSheetId="32">#REF!</definedName>
    <definedName name="rahul" localSheetId="33">#REF!</definedName>
    <definedName name="rahul" localSheetId="35">#REF!</definedName>
    <definedName name="rahul" localSheetId="36">#REF!</definedName>
    <definedName name="rahul" localSheetId="37">#REF!</definedName>
    <definedName name="rahul" localSheetId="65">#REF!</definedName>
    <definedName name="rahul" localSheetId="66">#REF!</definedName>
    <definedName name="rahul" localSheetId="67">#REF!</definedName>
    <definedName name="rahul" localSheetId="38">#REF!</definedName>
    <definedName name="rahul" localSheetId="39">#REF!</definedName>
    <definedName name="rahul" localSheetId="40">#REF!</definedName>
    <definedName name="rahul" localSheetId="41">#REF!</definedName>
    <definedName name="rahul" localSheetId="42">#REF!</definedName>
    <definedName name="rahul" localSheetId="43">#REF!</definedName>
    <definedName name="rahul" localSheetId="44">#REF!</definedName>
    <definedName name="rahul" localSheetId="45">#REF!</definedName>
    <definedName name="rahul" localSheetId="46">#REF!</definedName>
    <definedName name="rahul" localSheetId="48">#REF!</definedName>
    <definedName name="rahul" localSheetId="49">#REF!</definedName>
    <definedName name="rahul" localSheetId="47">#REF!</definedName>
    <definedName name="rahul" localSheetId="50">#REF!</definedName>
    <definedName name="rahul" localSheetId="51">#REF!</definedName>
    <definedName name="rahul" localSheetId="52">#REF!</definedName>
    <definedName name="rahul" localSheetId="53">#REF!</definedName>
    <definedName name="rahul" localSheetId="54">#REF!</definedName>
    <definedName name="rahul" localSheetId="55">#REF!</definedName>
    <definedName name="rahul" localSheetId="56">#REF!</definedName>
    <definedName name="rahul" localSheetId="57">#REF!</definedName>
    <definedName name="rahul" localSheetId="58">#REF!</definedName>
    <definedName name="rahul" localSheetId="60">#REF!</definedName>
    <definedName name="rahul" localSheetId="61">#REF!</definedName>
    <definedName name="rahul" localSheetId="59">#REF!</definedName>
    <definedName name="rahul" localSheetId="63">#REF!</definedName>
    <definedName name="rahul" localSheetId="64">#REF!</definedName>
    <definedName name="rahul" localSheetId="62">#REF!</definedName>
    <definedName name="rahul">#REF!</definedName>
    <definedName name="Ranking" hidden="1">#REF!</definedName>
    <definedName name="rdgbztdb">#REF!</definedName>
    <definedName name="RE_1">#REF!</definedName>
    <definedName name="RE_2">#REF!</definedName>
    <definedName name="RE_3">#REF!</definedName>
    <definedName name="RE_4">#REF!</definedName>
    <definedName name="RE_5">#REF!</definedName>
    <definedName name="redfsaf" localSheetId="72">#REF!</definedName>
    <definedName name="redfsaf" localSheetId="69">#REF!</definedName>
    <definedName name="redfsaf" localSheetId="70">#REF!</definedName>
    <definedName name="redfsaf" localSheetId="71">#REF!</definedName>
    <definedName name="redfsaf">#REF!</definedName>
    <definedName name="regegreg">#REF!</definedName>
    <definedName name="regrthgrtg" localSheetId="7" hidden="1">#REF!</definedName>
    <definedName name="regrthgrtg" localSheetId="19" hidden="1">#REF!</definedName>
    <definedName name="regrthgrtg" localSheetId="20" hidden="1">#REF!</definedName>
    <definedName name="regrthgrtg" localSheetId="21" hidden="1">#REF!</definedName>
    <definedName name="regrthgrtg" localSheetId="22" hidden="1">#REF!</definedName>
    <definedName name="regrthgrtg" localSheetId="23" hidden="1">#REF!</definedName>
    <definedName name="regrthgrtg" localSheetId="24" hidden="1">#REF!</definedName>
    <definedName name="regrthgrtg" localSheetId="25" hidden="1">#REF!</definedName>
    <definedName name="regrthgrtg" localSheetId="26" hidden="1">#REF!</definedName>
    <definedName name="regrthgrtg" localSheetId="27" hidden="1">#REF!</definedName>
    <definedName name="regrthgrtg" localSheetId="28" hidden="1">#REF!</definedName>
    <definedName name="regrthgrtg" localSheetId="29" hidden="1">#REF!</definedName>
    <definedName name="regrthgrtg" localSheetId="30" hidden="1">#REF!</definedName>
    <definedName name="regrthgrtg" localSheetId="31" hidden="1">#REF!</definedName>
    <definedName name="regrthgrtg" localSheetId="32" hidden="1">#REF!</definedName>
    <definedName name="regrthgrtg" localSheetId="33" hidden="1">#REF!</definedName>
    <definedName name="regrthgrtg" localSheetId="35" hidden="1">#REF!</definedName>
    <definedName name="regrthgrtg" localSheetId="36" hidden="1">#REF!</definedName>
    <definedName name="regrthgrtg" localSheetId="37" hidden="1">#REF!</definedName>
    <definedName name="regrthgrtg" localSheetId="65" hidden="1">#REF!</definedName>
    <definedName name="regrthgrtg" localSheetId="66" hidden="1">#REF!</definedName>
    <definedName name="regrthgrtg" localSheetId="67" hidden="1">#REF!</definedName>
    <definedName name="regrthgrtg" localSheetId="38" hidden="1">#REF!</definedName>
    <definedName name="regrthgrtg" localSheetId="39" hidden="1">#REF!</definedName>
    <definedName name="regrthgrtg" localSheetId="40" hidden="1">#REF!</definedName>
    <definedName name="regrthgrtg" localSheetId="41" hidden="1">#REF!</definedName>
    <definedName name="regrthgrtg" localSheetId="42" hidden="1">#REF!</definedName>
    <definedName name="regrthgrtg" localSheetId="43" hidden="1">#REF!</definedName>
    <definedName name="regrthgrtg" localSheetId="44" hidden="1">#REF!</definedName>
    <definedName name="regrthgrtg" localSheetId="45" hidden="1">#REF!</definedName>
    <definedName name="regrthgrtg" localSheetId="46" hidden="1">#REF!</definedName>
    <definedName name="regrthgrtg" localSheetId="48" hidden="1">#REF!</definedName>
    <definedName name="regrthgrtg" localSheetId="49" hidden="1">#REF!</definedName>
    <definedName name="regrthgrtg" localSheetId="47" hidden="1">#REF!</definedName>
    <definedName name="regrthgrtg" localSheetId="50" hidden="1">#REF!</definedName>
    <definedName name="regrthgrtg" localSheetId="51" hidden="1">#REF!</definedName>
    <definedName name="regrthgrtg" localSheetId="52" hidden="1">#REF!</definedName>
    <definedName name="regrthgrtg" localSheetId="53" hidden="1">#REF!</definedName>
    <definedName name="regrthgrtg" localSheetId="54" hidden="1">#REF!</definedName>
    <definedName name="regrthgrtg" localSheetId="55" hidden="1">#REF!</definedName>
    <definedName name="regrthgrtg" localSheetId="56" hidden="1">#REF!</definedName>
    <definedName name="regrthgrtg" localSheetId="57" hidden="1">#REF!</definedName>
    <definedName name="regrthgrtg" localSheetId="58" hidden="1">#REF!</definedName>
    <definedName name="regrthgrtg" localSheetId="60" hidden="1">#REF!</definedName>
    <definedName name="regrthgrtg" localSheetId="61" hidden="1">#REF!</definedName>
    <definedName name="regrthgrtg" localSheetId="59" hidden="1">#REF!</definedName>
    <definedName name="regrthgrtg" localSheetId="63" hidden="1">#REF!</definedName>
    <definedName name="regrthgrtg" localSheetId="64" hidden="1">#REF!</definedName>
    <definedName name="regrthgrtg" localSheetId="62" hidden="1">#REF!</definedName>
    <definedName name="regrthgrtg" localSheetId="72" hidden="1">#REF!</definedName>
    <definedName name="regrthgrtg" localSheetId="69" hidden="1">#REF!</definedName>
    <definedName name="regrthgrtg" localSheetId="70" hidden="1">#REF!</definedName>
    <definedName name="regrthgrtg" localSheetId="71" hidden="1">#REF!</definedName>
    <definedName name="regrthgrtg" hidden="1">#REF!</definedName>
    <definedName name="response" localSheetId="72">#REF!</definedName>
    <definedName name="response" localSheetId="69">#REF!</definedName>
    <definedName name="response" localSheetId="70">#REF!</definedName>
    <definedName name="response" localSheetId="71">#REF!</definedName>
    <definedName name="response">#REF!</definedName>
    <definedName name="ResponseAwaited" hidden="1">#REF!</definedName>
    <definedName name="Rev_1">#REF!</definedName>
    <definedName name="Rev_2">#REF!</definedName>
    <definedName name="Rev_3">#REF!</definedName>
    <definedName name="Rev_4">#REF!</definedName>
    <definedName name="Rev_5">#REF!</definedName>
    <definedName name="Rohan">#REF!</definedName>
    <definedName name="Romania">'[3]Request for Information'!#REF!</definedName>
    <definedName name="rsd">#REF!</definedName>
    <definedName name="rt" hidden="1">#REF!</definedName>
    <definedName name="rucha" localSheetId="72">#REF!</definedName>
    <definedName name="rucha" localSheetId="69">#REF!</definedName>
    <definedName name="rucha" localSheetId="70">#REF!</definedName>
    <definedName name="rucha" localSheetId="71">#REF!</definedName>
    <definedName name="rucha">#REF!</definedName>
    <definedName name="s" localSheetId="19">#REF!</definedName>
    <definedName name="s" localSheetId="20">#REF!</definedName>
    <definedName name="s" localSheetId="21">#REF!</definedName>
    <definedName name="s" localSheetId="22">#REF!</definedName>
    <definedName name="s" localSheetId="23">#REF!</definedName>
    <definedName name="s" localSheetId="24">#REF!</definedName>
    <definedName name="s" localSheetId="25">#REF!</definedName>
    <definedName name="s" localSheetId="26">#REF!</definedName>
    <definedName name="s" localSheetId="27">#REF!</definedName>
    <definedName name="s" localSheetId="28">#REF!</definedName>
    <definedName name="s" localSheetId="29">#REF!</definedName>
    <definedName name="s" localSheetId="30">#REF!</definedName>
    <definedName name="s" localSheetId="31">#REF!</definedName>
    <definedName name="s" localSheetId="32">#REF!</definedName>
    <definedName name="s" localSheetId="33">#REF!</definedName>
    <definedName name="s" localSheetId="35">#REF!</definedName>
    <definedName name="s" localSheetId="36">#REF!</definedName>
    <definedName name="s" localSheetId="37">#REF!</definedName>
    <definedName name="s" localSheetId="65">#REF!</definedName>
    <definedName name="s" localSheetId="66">#REF!</definedName>
    <definedName name="s" localSheetId="67">#REF!</definedName>
    <definedName name="s" localSheetId="38">#REF!</definedName>
    <definedName name="s" localSheetId="39">#REF!</definedName>
    <definedName name="s" localSheetId="40">#REF!</definedName>
    <definedName name="s" localSheetId="41">#REF!</definedName>
    <definedName name="s" localSheetId="42">#REF!</definedName>
    <definedName name="s" localSheetId="43">#REF!</definedName>
    <definedName name="s" localSheetId="44">#REF!</definedName>
    <definedName name="s" localSheetId="45">#REF!</definedName>
    <definedName name="s" localSheetId="46">#REF!</definedName>
    <definedName name="s" localSheetId="48">#REF!</definedName>
    <definedName name="s" localSheetId="49">#REF!</definedName>
    <definedName name="s" localSheetId="47">#REF!</definedName>
    <definedName name="s" localSheetId="50">#REF!</definedName>
    <definedName name="s" localSheetId="51">#REF!</definedName>
    <definedName name="s" localSheetId="52">#REF!</definedName>
    <definedName name="s" localSheetId="53">#REF!</definedName>
    <definedName name="s" localSheetId="54">#REF!</definedName>
    <definedName name="s" localSheetId="55">#REF!</definedName>
    <definedName name="s" localSheetId="56">#REF!</definedName>
    <definedName name="s" localSheetId="57">#REF!</definedName>
    <definedName name="s" localSheetId="58">#REF!</definedName>
    <definedName name="s" localSheetId="60">#REF!</definedName>
    <definedName name="s" localSheetId="61">#REF!</definedName>
    <definedName name="s" localSheetId="59">#REF!</definedName>
    <definedName name="s" localSheetId="63">#REF!</definedName>
    <definedName name="s" localSheetId="64">#REF!</definedName>
    <definedName name="s" localSheetId="62">#REF!</definedName>
    <definedName name="s" localSheetId="72">#REF!</definedName>
    <definedName name="s" localSheetId="69">#REF!</definedName>
    <definedName name="s" localSheetId="70">#REF!</definedName>
    <definedName name="s" localSheetId="71">#REF!</definedName>
    <definedName name="s">#REF!</definedName>
    <definedName name="sadads" localSheetId="7" hidden="1">#REF!</definedName>
    <definedName name="sadads" localSheetId="19" hidden="1">#REF!</definedName>
    <definedName name="sadads" localSheetId="20" hidden="1">#REF!</definedName>
    <definedName name="sadads" localSheetId="21" hidden="1">#REF!</definedName>
    <definedName name="sadads" localSheetId="22" hidden="1">#REF!</definedName>
    <definedName name="sadads" localSheetId="23" hidden="1">#REF!</definedName>
    <definedName name="sadads" localSheetId="24" hidden="1">#REF!</definedName>
    <definedName name="sadads" localSheetId="25" hidden="1">#REF!</definedName>
    <definedName name="sadads" localSheetId="26" hidden="1">#REF!</definedName>
    <definedName name="sadads" localSheetId="27" hidden="1">#REF!</definedName>
    <definedName name="sadads" localSheetId="28" hidden="1">#REF!</definedName>
    <definedName name="sadads" localSheetId="29" hidden="1">#REF!</definedName>
    <definedName name="sadads" localSheetId="30" hidden="1">#REF!</definedName>
    <definedName name="sadads" localSheetId="31" hidden="1">#REF!</definedName>
    <definedName name="sadads" localSheetId="32" hidden="1">#REF!</definedName>
    <definedName name="sadads" localSheetId="33" hidden="1">#REF!</definedName>
    <definedName name="sadads" localSheetId="35" hidden="1">#REF!</definedName>
    <definedName name="sadads" localSheetId="36" hidden="1">#REF!</definedName>
    <definedName name="sadads" localSheetId="37" hidden="1">#REF!</definedName>
    <definedName name="sadads" localSheetId="65" hidden="1">#REF!</definedName>
    <definedName name="sadads" localSheetId="66" hidden="1">#REF!</definedName>
    <definedName name="sadads" localSheetId="67" hidden="1">#REF!</definedName>
    <definedName name="sadads" localSheetId="38" hidden="1">#REF!</definedName>
    <definedName name="sadads" localSheetId="39" hidden="1">#REF!</definedName>
    <definedName name="sadads" localSheetId="40" hidden="1">#REF!</definedName>
    <definedName name="sadads" localSheetId="41" hidden="1">#REF!</definedName>
    <definedName name="sadads" localSheetId="42" hidden="1">#REF!</definedName>
    <definedName name="sadads" localSheetId="43" hidden="1">#REF!</definedName>
    <definedName name="sadads" localSheetId="44" hidden="1">#REF!</definedName>
    <definedName name="sadads" localSheetId="45" hidden="1">#REF!</definedName>
    <definedName name="sadads" localSheetId="46" hidden="1">#REF!</definedName>
    <definedName name="sadads" localSheetId="48" hidden="1">#REF!</definedName>
    <definedName name="sadads" localSheetId="49" hidden="1">#REF!</definedName>
    <definedName name="sadads" localSheetId="47" hidden="1">#REF!</definedName>
    <definedName name="sadads" localSheetId="50" hidden="1">#REF!</definedName>
    <definedName name="sadads" localSheetId="51" hidden="1">#REF!</definedName>
    <definedName name="sadads" localSheetId="52" hidden="1">#REF!</definedName>
    <definedName name="sadads" localSheetId="53" hidden="1">#REF!</definedName>
    <definedName name="sadads" localSheetId="54" hidden="1">#REF!</definedName>
    <definedName name="sadads" localSheetId="55" hidden="1">#REF!</definedName>
    <definedName name="sadads" localSheetId="56" hidden="1">#REF!</definedName>
    <definedName name="sadads" localSheetId="57" hidden="1">#REF!</definedName>
    <definedName name="sadads" localSheetId="58" hidden="1">#REF!</definedName>
    <definedName name="sadads" localSheetId="60" hidden="1">#REF!</definedName>
    <definedName name="sadads" localSheetId="61" hidden="1">#REF!</definedName>
    <definedName name="sadads" localSheetId="59" hidden="1">#REF!</definedName>
    <definedName name="sadads" localSheetId="63" hidden="1">#REF!</definedName>
    <definedName name="sadads" localSheetId="64" hidden="1">#REF!</definedName>
    <definedName name="sadads" localSheetId="62" hidden="1">#REF!</definedName>
    <definedName name="sadads" localSheetId="72" hidden="1">#REF!</definedName>
    <definedName name="sadads" localSheetId="69" hidden="1">#REF!</definedName>
    <definedName name="sadads" localSheetId="70" hidden="1">#REF!</definedName>
    <definedName name="sadads" localSheetId="71" hidden="1">#REF!</definedName>
    <definedName name="sadads" hidden="1">#REF!</definedName>
    <definedName name="sadfsef" hidden="1">#REF!</definedName>
    <definedName name="sadsa" localSheetId="19">#REF!</definedName>
    <definedName name="sadsa" localSheetId="20">#REF!</definedName>
    <definedName name="sadsa" localSheetId="21">#REF!</definedName>
    <definedName name="sadsa" localSheetId="22">#REF!</definedName>
    <definedName name="sadsa" localSheetId="23">#REF!</definedName>
    <definedName name="sadsa" localSheetId="24">#REF!</definedName>
    <definedName name="sadsa" localSheetId="25">#REF!</definedName>
    <definedName name="sadsa" localSheetId="26">#REF!</definedName>
    <definedName name="sadsa" localSheetId="27">#REF!</definedName>
    <definedName name="sadsa" localSheetId="28">#REF!</definedName>
    <definedName name="sadsa" localSheetId="29">#REF!</definedName>
    <definedName name="sadsa" localSheetId="30">#REF!</definedName>
    <definedName name="sadsa" localSheetId="31">#REF!</definedName>
    <definedName name="sadsa" localSheetId="32">#REF!</definedName>
    <definedName name="sadsa" localSheetId="33">#REF!</definedName>
    <definedName name="sadsa" localSheetId="35">#REF!</definedName>
    <definedName name="sadsa" localSheetId="36">#REF!</definedName>
    <definedName name="sadsa" localSheetId="37">#REF!</definedName>
    <definedName name="sadsa" localSheetId="65">#REF!</definedName>
    <definedName name="sadsa" localSheetId="66">#REF!</definedName>
    <definedName name="sadsa" localSheetId="67">#REF!</definedName>
    <definedName name="sadsa" localSheetId="38">#REF!</definedName>
    <definedName name="sadsa" localSheetId="39">#REF!</definedName>
    <definedName name="sadsa" localSheetId="40">#REF!</definedName>
    <definedName name="sadsa" localSheetId="41">#REF!</definedName>
    <definedName name="sadsa" localSheetId="42">#REF!</definedName>
    <definedName name="sadsa" localSheetId="43">#REF!</definedName>
    <definedName name="sadsa" localSheetId="44">#REF!</definedName>
    <definedName name="sadsa" localSheetId="45">#REF!</definedName>
    <definedName name="sadsa" localSheetId="46">#REF!</definedName>
    <definedName name="sadsa" localSheetId="48">#REF!</definedName>
    <definedName name="sadsa" localSheetId="49">#REF!</definedName>
    <definedName name="sadsa" localSheetId="47">#REF!</definedName>
    <definedName name="sadsa" localSheetId="50">#REF!</definedName>
    <definedName name="sadsa" localSheetId="51">#REF!</definedName>
    <definedName name="sadsa" localSheetId="52">#REF!</definedName>
    <definedName name="sadsa" localSheetId="53">#REF!</definedName>
    <definedName name="sadsa" localSheetId="54">#REF!</definedName>
    <definedName name="sadsa" localSheetId="55">#REF!</definedName>
    <definedName name="sadsa" localSheetId="56">#REF!</definedName>
    <definedName name="sadsa" localSheetId="57">#REF!</definedName>
    <definedName name="sadsa" localSheetId="58">#REF!</definedName>
    <definedName name="sadsa" localSheetId="60">#REF!</definedName>
    <definedName name="sadsa" localSheetId="61">#REF!</definedName>
    <definedName name="sadsa" localSheetId="59">#REF!</definedName>
    <definedName name="sadsa" localSheetId="63">#REF!</definedName>
    <definedName name="sadsa" localSheetId="64">#REF!</definedName>
    <definedName name="sadsa" localSheetId="62">#REF!</definedName>
    <definedName name="sadsa">#REF!</definedName>
    <definedName name="sadvfgc" hidden="1">#REF!</definedName>
    <definedName name="salary_range1" localSheetId="19">#REF!</definedName>
    <definedName name="salary_range1" localSheetId="20">#REF!</definedName>
    <definedName name="salary_range1" localSheetId="21">#REF!</definedName>
    <definedName name="salary_range1" localSheetId="22">#REF!</definedName>
    <definedName name="salary_range1" localSheetId="23">#REF!</definedName>
    <definedName name="salary_range1" localSheetId="24">#REF!</definedName>
    <definedName name="salary_range1" localSheetId="25">#REF!</definedName>
    <definedName name="salary_range1" localSheetId="26">#REF!</definedName>
    <definedName name="salary_range1" localSheetId="27">#REF!</definedName>
    <definedName name="salary_range1" localSheetId="28">#REF!</definedName>
    <definedName name="salary_range1" localSheetId="29">#REF!</definedName>
    <definedName name="salary_range1" localSheetId="30">#REF!</definedName>
    <definedName name="salary_range1" localSheetId="31">#REF!</definedName>
    <definedName name="salary_range1" localSheetId="32">#REF!</definedName>
    <definedName name="salary_range1" localSheetId="33">#REF!</definedName>
    <definedName name="salary_range1" localSheetId="35">#REF!</definedName>
    <definedName name="salary_range1" localSheetId="36">#REF!</definedName>
    <definedName name="salary_range1" localSheetId="37">#REF!</definedName>
    <definedName name="salary_range1" localSheetId="65">#REF!</definedName>
    <definedName name="salary_range1" localSheetId="66">#REF!</definedName>
    <definedName name="salary_range1" localSheetId="67">#REF!</definedName>
    <definedName name="salary_range1" localSheetId="38">#REF!</definedName>
    <definedName name="salary_range1" localSheetId="39">#REF!</definedName>
    <definedName name="salary_range1" localSheetId="40">#REF!</definedName>
    <definedName name="salary_range1" localSheetId="41">#REF!</definedName>
    <definedName name="salary_range1" localSheetId="42">#REF!</definedName>
    <definedName name="salary_range1" localSheetId="43">#REF!</definedName>
    <definedName name="salary_range1" localSheetId="44">#REF!</definedName>
    <definedName name="salary_range1" localSheetId="45">#REF!</definedName>
    <definedName name="salary_range1" localSheetId="46">#REF!</definedName>
    <definedName name="salary_range1" localSheetId="48">#REF!</definedName>
    <definedName name="salary_range1" localSheetId="49">#REF!</definedName>
    <definedName name="salary_range1" localSheetId="47">#REF!</definedName>
    <definedName name="salary_range1" localSheetId="50">#REF!</definedName>
    <definedName name="salary_range1" localSheetId="51">#REF!</definedName>
    <definedName name="salary_range1" localSheetId="52">#REF!</definedName>
    <definedName name="salary_range1" localSheetId="53">#REF!</definedName>
    <definedName name="salary_range1" localSheetId="54">#REF!</definedName>
    <definedName name="salary_range1" localSheetId="55">#REF!</definedName>
    <definedName name="salary_range1" localSheetId="56">#REF!</definedName>
    <definedName name="salary_range1" localSheetId="57">#REF!</definedName>
    <definedName name="salary_range1" localSheetId="58">#REF!</definedName>
    <definedName name="salary_range1" localSheetId="60">#REF!</definedName>
    <definedName name="salary_range1" localSheetId="61">#REF!</definedName>
    <definedName name="salary_range1" localSheetId="59">#REF!</definedName>
    <definedName name="salary_range1" localSheetId="63">#REF!</definedName>
    <definedName name="salary_range1" localSheetId="64">#REF!</definedName>
    <definedName name="salary_range1" localSheetId="62">#REF!</definedName>
    <definedName name="salary_range1" localSheetId="72">#REF!</definedName>
    <definedName name="salary_range1" localSheetId="69">#REF!</definedName>
    <definedName name="salary_range1" localSheetId="70">#REF!</definedName>
    <definedName name="salary_range1" localSheetId="71">#REF!</definedName>
    <definedName name="salary_range1">#REF!</definedName>
    <definedName name="salary_range2" localSheetId="19">#REF!</definedName>
    <definedName name="salary_range2" localSheetId="20">#REF!</definedName>
    <definedName name="salary_range2" localSheetId="21">#REF!</definedName>
    <definedName name="salary_range2" localSheetId="22">#REF!</definedName>
    <definedName name="salary_range2" localSheetId="23">#REF!</definedName>
    <definedName name="salary_range2" localSheetId="24">#REF!</definedName>
    <definedName name="salary_range2" localSheetId="25">#REF!</definedName>
    <definedName name="salary_range2" localSheetId="26">#REF!</definedName>
    <definedName name="salary_range2" localSheetId="27">#REF!</definedName>
    <definedName name="salary_range2" localSheetId="28">#REF!</definedName>
    <definedName name="salary_range2" localSheetId="29">#REF!</definedName>
    <definedName name="salary_range2" localSheetId="30">#REF!</definedName>
    <definedName name="salary_range2" localSheetId="31">#REF!</definedName>
    <definedName name="salary_range2" localSheetId="32">#REF!</definedName>
    <definedName name="salary_range2" localSheetId="33">#REF!</definedName>
    <definedName name="salary_range2" localSheetId="35">#REF!</definedName>
    <definedName name="salary_range2" localSheetId="36">#REF!</definedName>
    <definedName name="salary_range2" localSheetId="37">#REF!</definedName>
    <definedName name="salary_range2" localSheetId="65">#REF!</definedName>
    <definedName name="salary_range2" localSheetId="66">#REF!</definedName>
    <definedName name="salary_range2" localSheetId="67">#REF!</definedName>
    <definedName name="salary_range2" localSheetId="38">#REF!</definedName>
    <definedName name="salary_range2" localSheetId="39">#REF!</definedName>
    <definedName name="salary_range2" localSheetId="40">#REF!</definedName>
    <definedName name="salary_range2" localSheetId="41">#REF!</definedName>
    <definedName name="salary_range2" localSheetId="42">#REF!</definedName>
    <definedName name="salary_range2" localSheetId="43">#REF!</definedName>
    <definedName name="salary_range2" localSheetId="44">#REF!</definedName>
    <definedName name="salary_range2" localSheetId="45">#REF!</definedName>
    <definedName name="salary_range2" localSheetId="46">#REF!</definedName>
    <definedName name="salary_range2" localSheetId="48">#REF!</definedName>
    <definedName name="salary_range2" localSheetId="49">#REF!</definedName>
    <definedName name="salary_range2" localSheetId="47">#REF!</definedName>
    <definedName name="salary_range2" localSheetId="50">#REF!</definedName>
    <definedName name="salary_range2" localSheetId="51">#REF!</definedName>
    <definedName name="salary_range2" localSheetId="52">#REF!</definedName>
    <definedName name="salary_range2" localSheetId="53">#REF!</definedName>
    <definedName name="salary_range2" localSheetId="54">#REF!</definedName>
    <definedName name="salary_range2" localSheetId="55">#REF!</definedName>
    <definedName name="salary_range2" localSheetId="56">#REF!</definedName>
    <definedName name="salary_range2" localSheetId="57">#REF!</definedName>
    <definedName name="salary_range2" localSheetId="58">#REF!</definedName>
    <definedName name="salary_range2" localSheetId="60">#REF!</definedName>
    <definedName name="salary_range2" localSheetId="61">#REF!</definedName>
    <definedName name="salary_range2" localSheetId="59">#REF!</definedName>
    <definedName name="salary_range2" localSheetId="63">#REF!</definedName>
    <definedName name="salary_range2" localSheetId="64">#REF!</definedName>
    <definedName name="salary_range2" localSheetId="62">#REF!</definedName>
    <definedName name="salary_range2" localSheetId="72">#REF!</definedName>
    <definedName name="salary_range2" localSheetId="69">#REF!</definedName>
    <definedName name="salary_range2" localSheetId="70">#REF!</definedName>
    <definedName name="salary_range2" localSheetId="71">#REF!</definedName>
    <definedName name="salary_range2">#REF!</definedName>
    <definedName name="sas" localSheetId="72" hidden="1">#REF!</definedName>
    <definedName name="sas" localSheetId="69" hidden="1">#REF!</definedName>
    <definedName name="sas" localSheetId="70" hidden="1">#REF!</definedName>
    <definedName name="sas" localSheetId="71" hidden="1">#REF!</definedName>
    <definedName name="sas" hidden="1">#REF!</definedName>
    <definedName name="Score" localSheetId="72">#REF!</definedName>
    <definedName name="Score" localSheetId="69">#REF!</definedName>
    <definedName name="Score" localSheetId="70">#REF!</definedName>
    <definedName name="Score" localSheetId="71">#REF!</definedName>
    <definedName name="Score">#REF!</definedName>
    <definedName name="scorecard">#REF!</definedName>
    <definedName name="scsdc" localSheetId="19">#REF!</definedName>
    <definedName name="scsdc" localSheetId="20">#REF!</definedName>
    <definedName name="scsdc" localSheetId="21">#REF!</definedName>
    <definedName name="scsdc" localSheetId="22">#REF!</definedName>
    <definedName name="scsdc" localSheetId="23">#REF!</definedName>
    <definedName name="scsdc" localSheetId="24">#REF!</definedName>
    <definedName name="scsdc" localSheetId="25">#REF!</definedName>
    <definedName name="scsdc" localSheetId="26">#REF!</definedName>
    <definedName name="scsdc" localSheetId="27">#REF!</definedName>
    <definedName name="scsdc" localSheetId="28">#REF!</definedName>
    <definedName name="scsdc" localSheetId="29">#REF!</definedName>
    <definedName name="scsdc" localSheetId="30">#REF!</definedName>
    <definedName name="scsdc" localSheetId="31">#REF!</definedName>
    <definedName name="scsdc" localSheetId="32">#REF!</definedName>
    <definedName name="scsdc" localSheetId="33">#REF!</definedName>
    <definedName name="scsdc" localSheetId="35">#REF!</definedName>
    <definedName name="scsdc" localSheetId="36">#REF!</definedName>
    <definedName name="scsdc" localSheetId="37">#REF!</definedName>
    <definedName name="scsdc" localSheetId="65">#REF!</definedName>
    <definedName name="scsdc" localSheetId="66">#REF!</definedName>
    <definedName name="scsdc" localSheetId="67">#REF!</definedName>
    <definedName name="scsdc" localSheetId="38">#REF!</definedName>
    <definedName name="scsdc" localSheetId="39">#REF!</definedName>
    <definedName name="scsdc" localSheetId="40">#REF!</definedName>
    <definedName name="scsdc" localSheetId="41">#REF!</definedName>
    <definedName name="scsdc" localSheetId="42">#REF!</definedName>
    <definedName name="scsdc" localSheetId="43">#REF!</definedName>
    <definedName name="scsdc" localSheetId="44">#REF!</definedName>
    <definedName name="scsdc" localSheetId="45">#REF!</definedName>
    <definedName name="scsdc" localSheetId="46">#REF!</definedName>
    <definedName name="scsdc" localSheetId="48">#REF!</definedName>
    <definedName name="scsdc" localSheetId="49">#REF!</definedName>
    <definedName name="scsdc" localSheetId="47">#REF!</definedName>
    <definedName name="scsdc" localSheetId="50">#REF!</definedName>
    <definedName name="scsdc" localSheetId="51">#REF!</definedName>
    <definedName name="scsdc" localSheetId="52">#REF!</definedName>
    <definedName name="scsdc" localSheetId="53">#REF!</definedName>
    <definedName name="scsdc" localSheetId="54">#REF!</definedName>
    <definedName name="scsdc" localSheetId="55">#REF!</definedName>
    <definedName name="scsdc" localSheetId="56">#REF!</definedName>
    <definedName name="scsdc" localSheetId="57">#REF!</definedName>
    <definedName name="scsdc" localSheetId="58">#REF!</definedName>
    <definedName name="scsdc" localSheetId="60">#REF!</definedName>
    <definedName name="scsdc" localSheetId="61">#REF!</definedName>
    <definedName name="scsdc" localSheetId="59">#REF!</definedName>
    <definedName name="scsdc" localSheetId="63">#REF!</definedName>
    <definedName name="scsdc" localSheetId="64">#REF!</definedName>
    <definedName name="scsdc" localSheetId="62">#REF!</definedName>
    <definedName name="scsdc" localSheetId="72">#REF!</definedName>
    <definedName name="scsdc" localSheetId="69">#REF!</definedName>
    <definedName name="scsdc" localSheetId="70">#REF!</definedName>
    <definedName name="scsdc" localSheetId="71">#REF!</definedName>
    <definedName name="scsdc">#REF!</definedName>
    <definedName name="SD" hidden="1">#REF!</definedName>
    <definedName name="sdcsv" localSheetId="19">#REF!</definedName>
    <definedName name="sdcsv" localSheetId="20">#REF!</definedName>
    <definedName name="sdcsv" localSheetId="21">#REF!</definedName>
    <definedName name="sdcsv" localSheetId="22">#REF!</definedName>
    <definedName name="sdcsv" localSheetId="23">#REF!</definedName>
    <definedName name="sdcsv" localSheetId="24">#REF!</definedName>
    <definedName name="sdcsv" localSheetId="25">#REF!</definedName>
    <definedName name="sdcsv" localSheetId="26">#REF!</definedName>
    <definedName name="sdcsv" localSheetId="27">#REF!</definedName>
    <definedName name="sdcsv" localSheetId="28">#REF!</definedName>
    <definedName name="sdcsv" localSheetId="29">#REF!</definedName>
    <definedName name="sdcsv" localSheetId="30">#REF!</definedName>
    <definedName name="sdcsv" localSheetId="31">#REF!</definedName>
    <definedName name="sdcsv" localSheetId="32">#REF!</definedName>
    <definedName name="sdcsv" localSheetId="33">#REF!</definedName>
    <definedName name="sdcsv" localSheetId="35">#REF!</definedName>
    <definedName name="sdcsv" localSheetId="36">#REF!</definedName>
    <definedName name="sdcsv" localSheetId="37">#REF!</definedName>
    <definedName name="sdcsv" localSheetId="65">#REF!</definedName>
    <definedName name="sdcsv" localSheetId="66">#REF!</definedName>
    <definedName name="sdcsv" localSheetId="67">#REF!</definedName>
    <definedName name="sdcsv" localSheetId="38">#REF!</definedName>
    <definedName name="sdcsv" localSheetId="39">#REF!</definedName>
    <definedName name="sdcsv" localSheetId="40">#REF!</definedName>
    <definedName name="sdcsv" localSheetId="41">#REF!</definedName>
    <definedName name="sdcsv" localSheetId="42">#REF!</definedName>
    <definedName name="sdcsv" localSheetId="43">#REF!</definedName>
    <definedName name="sdcsv" localSheetId="44">#REF!</definedName>
    <definedName name="sdcsv" localSheetId="45">#REF!</definedName>
    <definedName name="sdcsv" localSheetId="46">#REF!</definedName>
    <definedName name="sdcsv" localSheetId="48">#REF!</definedName>
    <definedName name="sdcsv" localSheetId="49">#REF!</definedName>
    <definedName name="sdcsv" localSheetId="47">#REF!</definedName>
    <definedName name="sdcsv" localSheetId="50">#REF!</definedName>
    <definedName name="sdcsv" localSheetId="51">#REF!</definedName>
    <definedName name="sdcsv" localSheetId="52">#REF!</definedName>
    <definedName name="sdcsv" localSheetId="53">#REF!</definedName>
    <definedName name="sdcsv" localSheetId="54">#REF!</definedName>
    <definedName name="sdcsv" localSheetId="55">#REF!</definedName>
    <definedName name="sdcsv" localSheetId="56">#REF!</definedName>
    <definedName name="sdcsv" localSheetId="57">#REF!</definedName>
    <definedName name="sdcsv" localSheetId="58">#REF!</definedName>
    <definedName name="sdcsv" localSheetId="60">#REF!</definedName>
    <definedName name="sdcsv" localSheetId="61">#REF!</definedName>
    <definedName name="sdcsv" localSheetId="59">#REF!</definedName>
    <definedName name="sdcsv" localSheetId="63">#REF!</definedName>
    <definedName name="sdcsv" localSheetId="64">#REF!</definedName>
    <definedName name="sdcsv" localSheetId="62">#REF!</definedName>
    <definedName name="sdcsv" localSheetId="72">#REF!</definedName>
    <definedName name="sdcsv" localSheetId="69">#REF!</definedName>
    <definedName name="sdcsv" localSheetId="70">#REF!</definedName>
    <definedName name="sdcsv" localSheetId="71">#REF!</definedName>
    <definedName name="sdcsv">#REF!</definedName>
    <definedName name="sdfasfs" hidden="1">#REF!</definedName>
    <definedName name="sdvcsrv" localSheetId="19">#REF!</definedName>
    <definedName name="sdvcsrv" localSheetId="20">#REF!</definedName>
    <definedName name="sdvcsrv" localSheetId="21">#REF!</definedName>
    <definedName name="sdvcsrv" localSheetId="22">#REF!</definedName>
    <definedName name="sdvcsrv" localSheetId="23">#REF!</definedName>
    <definedName name="sdvcsrv" localSheetId="24">#REF!</definedName>
    <definedName name="sdvcsrv" localSheetId="25">#REF!</definedName>
    <definedName name="sdvcsrv" localSheetId="26">#REF!</definedName>
    <definedName name="sdvcsrv" localSheetId="27">#REF!</definedName>
    <definedName name="sdvcsrv" localSheetId="28">#REF!</definedName>
    <definedName name="sdvcsrv" localSheetId="29">#REF!</definedName>
    <definedName name="sdvcsrv" localSheetId="30">#REF!</definedName>
    <definedName name="sdvcsrv" localSheetId="31">#REF!</definedName>
    <definedName name="sdvcsrv" localSheetId="32">#REF!</definedName>
    <definedName name="sdvcsrv" localSheetId="33">#REF!</definedName>
    <definedName name="sdvcsrv" localSheetId="35">#REF!</definedName>
    <definedName name="sdvcsrv" localSheetId="36">#REF!</definedName>
    <definedName name="sdvcsrv" localSheetId="37">#REF!</definedName>
    <definedName name="sdvcsrv" localSheetId="65">#REF!</definedName>
    <definedName name="sdvcsrv" localSheetId="66">#REF!</definedName>
    <definedName name="sdvcsrv" localSheetId="67">#REF!</definedName>
    <definedName name="sdvcsrv" localSheetId="38">#REF!</definedName>
    <definedName name="sdvcsrv" localSheetId="39">#REF!</definedName>
    <definedName name="sdvcsrv" localSheetId="40">#REF!</definedName>
    <definedName name="sdvcsrv" localSheetId="41">#REF!</definedName>
    <definedName name="sdvcsrv" localSheetId="42">#REF!</definedName>
    <definedName name="sdvcsrv" localSheetId="43">#REF!</definedName>
    <definedName name="sdvcsrv" localSheetId="44">#REF!</definedName>
    <definedName name="sdvcsrv" localSheetId="45">#REF!</definedName>
    <definedName name="sdvcsrv" localSheetId="46">#REF!</definedName>
    <definedName name="sdvcsrv" localSheetId="48">#REF!</definedName>
    <definedName name="sdvcsrv" localSheetId="49">#REF!</definedName>
    <definedName name="sdvcsrv" localSheetId="47">#REF!</definedName>
    <definedName name="sdvcsrv" localSheetId="50">#REF!</definedName>
    <definedName name="sdvcsrv" localSheetId="51">#REF!</definedName>
    <definedName name="sdvcsrv" localSheetId="52">#REF!</definedName>
    <definedName name="sdvcsrv" localSheetId="53">#REF!</definedName>
    <definedName name="sdvcsrv" localSheetId="54">#REF!</definedName>
    <definedName name="sdvcsrv" localSheetId="55">#REF!</definedName>
    <definedName name="sdvcsrv" localSheetId="56">#REF!</definedName>
    <definedName name="sdvcsrv" localSheetId="57">#REF!</definedName>
    <definedName name="sdvcsrv" localSheetId="58">#REF!</definedName>
    <definedName name="sdvcsrv" localSheetId="60">#REF!</definedName>
    <definedName name="sdvcsrv" localSheetId="61">#REF!</definedName>
    <definedName name="sdvcsrv" localSheetId="59">#REF!</definedName>
    <definedName name="sdvcsrv" localSheetId="63">#REF!</definedName>
    <definedName name="sdvcsrv" localSheetId="64">#REF!</definedName>
    <definedName name="sdvcsrv" localSheetId="62">#REF!</definedName>
    <definedName name="sdvcsrv" localSheetId="72">#REF!</definedName>
    <definedName name="sdvcsrv" localSheetId="69">#REF!</definedName>
    <definedName name="sdvcsrv" localSheetId="70">#REF!</definedName>
    <definedName name="sdvcsrv" localSheetId="71">#REF!</definedName>
    <definedName name="sdvcsrv">#REF!</definedName>
    <definedName name="sdvrf" localSheetId="19">#REF!</definedName>
    <definedName name="sdvrf" localSheetId="20">#REF!</definedName>
    <definedName name="sdvrf" localSheetId="21">#REF!</definedName>
    <definedName name="sdvrf" localSheetId="22">#REF!</definedName>
    <definedName name="sdvrf" localSheetId="23">#REF!</definedName>
    <definedName name="sdvrf" localSheetId="24">#REF!</definedName>
    <definedName name="sdvrf" localSheetId="25">#REF!</definedName>
    <definedName name="sdvrf" localSheetId="26">#REF!</definedName>
    <definedName name="sdvrf" localSheetId="27">#REF!</definedName>
    <definedName name="sdvrf" localSheetId="28">#REF!</definedName>
    <definedName name="sdvrf" localSheetId="29">#REF!</definedName>
    <definedName name="sdvrf" localSheetId="30">#REF!</definedName>
    <definedName name="sdvrf" localSheetId="31">#REF!</definedName>
    <definedName name="sdvrf" localSheetId="32">#REF!</definedName>
    <definedName name="sdvrf" localSheetId="33">#REF!</definedName>
    <definedName name="sdvrf" localSheetId="35">#REF!</definedName>
    <definedName name="sdvrf" localSheetId="36">#REF!</definedName>
    <definedName name="sdvrf" localSheetId="37">#REF!</definedName>
    <definedName name="sdvrf" localSheetId="65">#REF!</definedName>
    <definedName name="sdvrf" localSheetId="66">#REF!</definedName>
    <definedName name="sdvrf" localSheetId="67">#REF!</definedName>
    <definedName name="sdvrf" localSheetId="38">#REF!</definedName>
    <definedName name="sdvrf" localSheetId="39">#REF!</definedName>
    <definedName name="sdvrf" localSheetId="40">#REF!</definedName>
    <definedName name="sdvrf" localSheetId="41">#REF!</definedName>
    <definedName name="sdvrf" localSheetId="42">#REF!</definedName>
    <definedName name="sdvrf" localSheetId="43">#REF!</definedName>
    <definedName name="sdvrf" localSheetId="44">#REF!</definedName>
    <definedName name="sdvrf" localSheetId="45">#REF!</definedName>
    <definedName name="sdvrf" localSheetId="46">#REF!</definedName>
    <definedName name="sdvrf" localSheetId="48">#REF!</definedName>
    <definedName name="sdvrf" localSheetId="49">#REF!</definedName>
    <definedName name="sdvrf" localSheetId="47">#REF!</definedName>
    <definedName name="sdvrf" localSheetId="50">#REF!</definedName>
    <definedName name="sdvrf" localSheetId="51">#REF!</definedName>
    <definedName name="sdvrf" localSheetId="52">#REF!</definedName>
    <definedName name="sdvrf" localSheetId="53">#REF!</definedName>
    <definedName name="sdvrf" localSheetId="54">#REF!</definedName>
    <definedName name="sdvrf" localSheetId="55">#REF!</definedName>
    <definedName name="sdvrf" localSheetId="56">#REF!</definedName>
    <definedName name="sdvrf" localSheetId="57">#REF!</definedName>
    <definedName name="sdvrf" localSheetId="58">#REF!</definedName>
    <definedName name="sdvrf" localSheetId="60">#REF!</definedName>
    <definedName name="sdvrf" localSheetId="61">#REF!</definedName>
    <definedName name="sdvrf" localSheetId="59">#REF!</definedName>
    <definedName name="sdvrf" localSheetId="63">#REF!</definedName>
    <definedName name="sdvrf" localSheetId="64">#REF!</definedName>
    <definedName name="sdvrf" localSheetId="62">#REF!</definedName>
    <definedName name="sdvrf" localSheetId="72">#REF!</definedName>
    <definedName name="sdvrf" localSheetId="69">#REF!</definedName>
    <definedName name="sdvrf" localSheetId="70">#REF!</definedName>
    <definedName name="sdvrf" localSheetId="71">#REF!</definedName>
    <definedName name="sdvrf">#REF!</definedName>
    <definedName name="SED" hidden="1">#REF!</definedName>
    <definedName name="Sexy_People" localSheetId="72">#REF!</definedName>
    <definedName name="Sexy_People" localSheetId="69">#REF!</definedName>
    <definedName name="Sexy_People" localSheetId="70">#REF!</definedName>
    <definedName name="Sexy_People" localSheetId="71">#REF!</definedName>
    <definedName name="Sexy_People">#REF!</definedName>
    <definedName name="SFCSC" localSheetId="19">#REF!</definedName>
    <definedName name="SFCSC" localSheetId="20">#REF!</definedName>
    <definedName name="SFCSC" localSheetId="21">#REF!</definedName>
    <definedName name="SFCSC" localSheetId="22">#REF!</definedName>
    <definedName name="SFCSC" localSheetId="23">#REF!</definedName>
    <definedName name="SFCSC" localSheetId="24">#REF!</definedName>
    <definedName name="SFCSC" localSheetId="25">#REF!</definedName>
    <definedName name="SFCSC" localSheetId="26">#REF!</definedName>
    <definedName name="SFCSC" localSheetId="27">#REF!</definedName>
    <definedName name="SFCSC" localSheetId="28">#REF!</definedName>
    <definedName name="SFCSC" localSheetId="29">#REF!</definedName>
    <definedName name="SFCSC" localSheetId="30">#REF!</definedName>
    <definedName name="SFCSC" localSheetId="31">#REF!</definedName>
    <definedName name="SFCSC" localSheetId="32">#REF!</definedName>
    <definedName name="SFCSC" localSheetId="33">#REF!</definedName>
    <definedName name="SFCSC" localSheetId="35">#REF!</definedName>
    <definedName name="SFCSC" localSheetId="36">#REF!</definedName>
    <definedName name="SFCSC" localSheetId="37">#REF!</definedName>
    <definedName name="SFCSC" localSheetId="65">#REF!</definedName>
    <definedName name="SFCSC" localSheetId="66">#REF!</definedName>
    <definedName name="SFCSC" localSheetId="67">#REF!</definedName>
    <definedName name="SFCSC" localSheetId="38">#REF!</definedName>
    <definedName name="SFCSC" localSheetId="39">#REF!</definedName>
    <definedName name="SFCSC" localSheetId="40">#REF!</definedName>
    <definedName name="SFCSC" localSheetId="41">#REF!</definedName>
    <definedName name="SFCSC" localSheetId="42">#REF!</definedName>
    <definedName name="SFCSC" localSheetId="43">#REF!</definedName>
    <definedName name="SFCSC" localSheetId="44">#REF!</definedName>
    <definedName name="SFCSC" localSheetId="45">#REF!</definedName>
    <definedName name="SFCSC" localSheetId="46">#REF!</definedName>
    <definedName name="SFCSC" localSheetId="48">#REF!</definedName>
    <definedName name="SFCSC" localSheetId="49">#REF!</definedName>
    <definedName name="SFCSC" localSheetId="47">#REF!</definedName>
    <definedName name="SFCSC" localSheetId="50">#REF!</definedName>
    <definedName name="SFCSC" localSheetId="51">#REF!</definedName>
    <definedName name="SFCSC" localSheetId="52">#REF!</definedName>
    <definedName name="SFCSC" localSheetId="53">#REF!</definedName>
    <definedName name="SFCSC" localSheetId="54">#REF!</definedName>
    <definedName name="SFCSC" localSheetId="55">#REF!</definedName>
    <definedName name="SFCSC" localSheetId="56">#REF!</definedName>
    <definedName name="SFCSC" localSheetId="57">#REF!</definedName>
    <definedName name="SFCSC" localSheetId="58">#REF!</definedName>
    <definedName name="SFCSC" localSheetId="60">#REF!</definedName>
    <definedName name="SFCSC" localSheetId="61">#REF!</definedName>
    <definedName name="SFCSC" localSheetId="59">#REF!</definedName>
    <definedName name="SFCSC" localSheetId="63">#REF!</definedName>
    <definedName name="SFCSC" localSheetId="64">#REF!</definedName>
    <definedName name="SFCSC" localSheetId="62">#REF!</definedName>
    <definedName name="SFCSC" localSheetId="72">#REF!</definedName>
    <definedName name="SFCSC" localSheetId="69">#REF!</definedName>
    <definedName name="SFCSC" localSheetId="70">#REF!</definedName>
    <definedName name="SFCSC" localSheetId="71">#REF!</definedName>
    <definedName name="SFCSC">#REF!</definedName>
    <definedName name="SFSFCE" localSheetId="19">#REF!</definedName>
    <definedName name="SFSFCE" localSheetId="20">#REF!</definedName>
    <definedName name="SFSFCE" localSheetId="21">#REF!</definedName>
    <definedName name="SFSFCE" localSheetId="22">#REF!</definedName>
    <definedName name="SFSFCE" localSheetId="23">#REF!</definedName>
    <definedName name="SFSFCE" localSheetId="24">#REF!</definedName>
    <definedName name="SFSFCE" localSheetId="25">#REF!</definedName>
    <definedName name="SFSFCE" localSheetId="26">#REF!</definedName>
    <definedName name="SFSFCE" localSheetId="27">#REF!</definedName>
    <definedName name="SFSFCE" localSheetId="28">#REF!</definedName>
    <definedName name="SFSFCE" localSheetId="29">#REF!</definedName>
    <definedName name="SFSFCE" localSheetId="30">#REF!</definedName>
    <definedName name="SFSFCE" localSheetId="31">#REF!</definedName>
    <definedName name="SFSFCE" localSheetId="32">#REF!</definedName>
    <definedName name="SFSFCE" localSheetId="33">#REF!</definedName>
    <definedName name="SFSFCE" localSheetId="35">#REF!</definedName>
    <definedName name="SFSFCE" localSheetId="36">#REF!</definedName>
    <definedName name="SFSFCE" localSheetId="37">#REF!</definedName>
    <definedName name="SFSFCE" localSheetId="65">#REF!</definedName>
    <definedName name="SFSFCE" localSheetId="66">#REF!</definedName>
    <definedName name="SFSFCE" localSheetId="67">#REF!</definedName>
    <definedName name="SFSFCE" localSheetId="38">#REF!</definedName>
    <definedName name="SFSFCE" localSheetId="39">#REF!</definedName>
    <definedName name="SFSFCE" localSheetId="40">#REF!</definedName>
    <definedName name="SFSFCE" localSheetId="41">#REF!</definedName>
    <definedName name="SFSFCE" localSheetId="42">#REF!</definedName>
    <definedName name="SFSFCE" localSheetId="43">#REF!</definedName>
    <definedName name="SFSFCE" localSheetId="44">#REF!</definedName>
    <definedName name="SFSFCE" localSheetId="45">#REF!</definedName>
    <definedName name="SFSFCE" localSheetId="46">#REF!</definedName>
    <definedName name="SFSFCE" localSheetId="48">#REF!</definedName>
    <definedName name="SFSFCE" localSheetId="49">#REF!</definedName>
    <definedName name="SFSFCE" localSheetId="47">#REF!</definedName>
    <definedName name="SFSFCE" localSheetId="50">#REF!</definedName>
    <definedName name="SFSFCE" localSheetId="51">#REF!</definedName>
    <definedName name="SFSFCE" localSheetId="52">#REF!</definedName>
    <definedName name="SFSFCE" localSheetId="53">#REF!</definedName>
    <definedName name="SFSFCE" localSheetId="54">#REF!</definedName>
    <definedName name="SFSFCE" localSheetId="55">#REF!</definedName>
    <definedName name="SFSFCE" localSheetId="56">#REF!</definedName>
    <definedName name="SFSFCE" localSheetId="57">#REF!</definedName>
    <definedName name="SFSFCE" localSheetId="58">#REF!</definedName>
    <definedName name="SFSFCE" localSheetId="60">#REF!</definedName>
    <definedName name="SFSFCE" localSheetId="61">#REF!</definedName>
    <definedName name="SFSFCE" localSheetId="59">#REF!</definedName>
    <definedName name="SFSFCE" localSheetId="63">#REF!</definedName>
    <definedName name="SFSFCE" localSheetId="64">#REF!</definedName>
    <definedName name="SFSFCE" localSheetId="62">#REF!</definedName>
    <definedName name="SFSFCE" localSheetId="72">#REF!</definedName>
    <definedName name="SFSFCE" localSheetId="69">#REF!</definedName>
    <definedName name="SFSFCE" localSheetId="70">#REF!</definedName>
    <definedName name="SFSFCE" localSheetId="71">#REF!</definedName>
    <definedName name="SFSFCE">#REF!</definedName>
    <definedName name="sg">#REF!</definedName>
    <definedName name="sgsefrs">#REF!</definedName>
    <definedName name="shivani">#REF!</definedName>
    <definedName name="sldfkjlf" hidden="1">#REF!</definedName>
    <definedName name="sol">#REF!</definedName>
    <definedName name="srgrdbgthny" hidden="1">#REF!</definedName>
    <definedName name="srgthb" hidden="1">#REF!</definedName>
    <definedName name="srgvtbyn">#REF!</definedName>
    <definedName name="ss" localSheetId="72">#REF!</definedName>
    <definedName name="ss" localSheetId="69">#REF!</definedName>
    <definedName name="ss" localSheetId="70">#REF!</definedName>
    <definedName name="ss" localSheetId="71">#REF!</definedName>
    <definedName name="ss">#REF!</definedName>
    <definedName name="ssssss" localSheetId="72">#REF!</definedName>
    <definedName name="ssssss" localSheetId="69">#REF!</definedName>
    <definedName name="ssssss" localSheetId="70">#REF!</definedName>
    <definedName name="ssssss" localSheetId="71">#REF!</definedName>
    <definedName name="ssssss">#REF!</definedName>
    <definedName name="ssssssssssssssss" localSheetId="19">#REF!</definedName>
    <definedName name="ssssssssssssssss" localSheetId="20">#REF!</definedName>
    <definedName name="ssssssssssssssss" localSheetId="21">#REF!</definedName>
    <definedName name="ssssssssssssssss" localSheetId="22">#REF!</definedName>
    <definedName name="ssssssssssssssss" localSheetId="23">#REF!</definedName>
    <definedName name="ssssssssssssssss" localSheetId="24">#REF!</definedName>
    <definedName name="ssssssssssssssss" localSheetId="25">#REF!</definedName>
    <definedName name="ssssssssssssssss" localSheetId="26">#REF!</definedName>
    <definedName name="ssssssssssssssss" localSheetId="27">#REF!</definedName>
    <definedName name="ssssssssssssssss" localSheetId="28">#REF!</definedName>
    <definedName name="ssssssssssssssss" localSheetId="29">#REF!</definedName>
    <definedName name="ssssssssssssssss" localSheetId="30">#REF!</definedName>
    <definedName name="ssssssssssssssss" localSheetId="31">#REF!</definedName>
    <definedName name="ssssssssssssssss" localSheetId="32">#REF!</definedName>
    <definedName name="ssssssssssssssss" localSheetId="33">#REF!</definedName>
    <definedName name="ssssssssssssssss" localSheetId="35">#REF!</definedName>
    <definedName name="ssssssssssssssss" localSheetId="36">#REF!</definedName>
    <definedName name="ssssssssssssssss" localSheetId="37">#REF!</definedName>
    <definedName name="ssssssssssssssss" localSheetId="65">#REF!</definedName>
    <definedName name="ssssssssssssssss" localSheetId="66">#REF!</definedName>
    <definedName name="ssssssssssssssss" localSheetId="67">#REF!</definedName>
    <definedName name="ssssssssssssssss" localSheetId="38">#REF!</definedName>
    <definedName name="ssssssssssssssss" localSheetId="39">#REF!</definedName>
    <definedName name="ssssssssssssssss" localSheetId="40">#REF!</definedName>
    <definedName name="ssssssssssssssss" localSheetId="41">#REF!</definedName>
    <definedName name="ssssssssssssssss" localSheetId="42">#REF!</definedName>
    <definedName name="ssssssssssssssss" localSheetId="43">#REF!</definedName>
    <definedName name="ssssssssssssssss" localSheetId="44">#REF!</definedName>
    <definedName name="ssssssssssssssss" localSheetId="45">#REF!</definedName>
    <definedName name="ssssssssssssssss" localSheetId="46">#REF!</definedName>
    <definedName name="ssssssssssssssss" localSheetId="48">#REF!</definedName>
    <definedName name="ssssssssssssssss" localSheetId="49">#REF!</definedName>
    <definedName name="ssssssssssssssss" localSheetId="47">#REF!</definedName>
    <definedName name="ssssssssssssssss" localSheetId="50">#REF!</definedName>
    <definedName name="ssssssssssssssss" localSheetId="51">#REF!</definedName>
    <definedName name="ssssssssssssssss" localSheetId="52">#REF!</definedName>
    <definedName name="ssssssssssssssss" localSheetId="53">#REF!</definedName>
    <definedName name="ssssssssssssssss" localSheetId="54">#REF!</definedName>
    <definedName name="ssssssssssssssss" localSheetId="55">#REF!</definedName>
    <definedName name="ssssssssssssssss" localSheetId="56">#REF!</definedName>
    <definedName name="ssssssssssssssss" localSheetId="57">#REF!</definedName>
    <definedName name="ssssssssssssssss" localSheetId="58">#REF!</definedName>
    <definedName name="ssssssssssssssss" localSheetId="60">#REF!</definedName>
    <definedName name="ssssssssssssssss" localSheetId="61">#REF!</definedName>
    <definedName name="ssssssssssssssss" localSheetId="59">#REF!</definedName>
    <definedName name="ssssssssssssssss" localSheetId="63">#REF!</definedName>
    <definedName name="ssssssssssssssss" localSheetId="64">#REF!</definedName>
    <definedName name="ssssssssssssssss" localSheetId="62">#REF!</definedName>
    <definedName name="ssssssssssssssss" localSheetId="72">#REF!</definedName>
    <definedName name="ssssssssssssssss" localSheetId="69">#REF!</definedName>
    <definedName name="ssssssssssssssss" localSheetId="70">#REF!</definedName>
    <definedName name="ssssssssssssssss" localSheetId="71">#REF!</definedName>
    <definedName name="ssssssssssssssss">#REF!</definedName>
    <definedName name="sssssssssssssssssssssssssssssssssssssssssssss" localSheetId="72">#REF!</definedName>
    <definedName name="sssssssssssssssssssssssssssssssssssssssssssss" localSheetId="69">#REF!</definedName>
    <definedName name="sssssssssssssssssssssssssssssssssssssssssssss" localSheetId="70">#REF!</definedName>
    <definedName name="sssssssssssssssssssssssssssssssssssssssssssss" localSheetId="71">#REF!</definedName>
    <definedName name="sssssssssssssssssssssssssssssssssssssssssssss">#REF!</definedName>
    <definedName name="State_unemploy" localSheetId="19">#REF!</definedName>
    <definedName name="State_unemploy" localSheetId="20">#REF!</definedName>
    <definedName name="State_unemploy" localSheetId="21">#REF!</definedName>
    <definedName name="State_unemploy" localSheetId="22">#REF!</definedName>
    <definedName name="State_unemploy" localSheetId="23">#REF!</definedName>
    <definedName name="State_unemploy" localSheetId="24">#REF!</definedName>
    <definedName name="State_unemploy" localSheetId="25">#REF!</definedName>
    <definedName name="State_unemploy" localSheetId="26">#REF!</definedName>
    <definedName name="State_unemploy" localSheetId="27">#REF!</definedName>
    <definedName name="State_unemploy" localSheetId="28">#REF!</definedName>
    <definedName name="State_unemploy" localSheetId="29">#REF!</definedName>
    <definedName name="State_unemploy" localSheetId="30">#REF!</definedName>
    <definedName name="State_unemploy" localSheetId="31">#REF!</definedName>
    <definedName name="State_unemploy" localSheetId="32">#REF!</definedName>
    <definedName name="State_unemploy" localSheetId="33">#REF!</definedName>
    <definedName name="State_unemploy" localSheetId="35">#REF!</definedName>
    <definedName name="State_unemploy" localSheetId="36">#REF!</definedName>
    <definedName name="State_unemploy" localSheetId="37">#REF!</definedName>
    <definedName name="State_unemploy" localSheetId="65">#REF!</definedName>
    <definedName name="State_unemploy" localSheetId="66">#REF!</definedName>
    <definedName name="State_unemploy" localSheetId="67">#REF!</definedName>
    <definedName name="State_unemploy" localSheetId="38">#REF!</definedName>
    <definedName name="State_unemploy" localSheetId="39">#REF!</definedName>
    <definedName name="State_unemploy" localSheetId="40">#REF!</definedName>
    <definedName name="State_unemploy" localSheetId="41">#REF!</definedName>
    <definedName name="State_unemploy" localSheetId="42">#REF!</definedName>
    <definedName name="State_unemploy" localSheetId="43">#REF!</definedName>
    <definedName name="State_unemploy" localSheetId="44">#REF!</definedName>
    <definedName name="State_unemploy" localSheetId="45">#REF!</definedName>
    <definedName name="State_unemploy" localSheetId="46">#REF!</definedName>
    <definedName name="State_unemploy" localSheetId="48">#REF!</definedName>
    <definedName name="State_unemploy" localSheetId="49">#REF!</definedName>
    <definedName name="State_unemploy" localSheetId="47">#REF!</definedName>
    <definedName name="State_unemploy" localSheetId="50">#REF!</definedName>
    <definedName name="State_unemploy" localSheetId="51">#REF!</definedName>
    <definedName name="State_unemploy" localSheetId="52">#REF!</definedName>
    <definedName name="State_unemploy" localSheetId="53">#REF!</definedName>
    <definedName name="State_unemploy" localSheetId="54">#REF!</definedName>
    <definedName name="State_unemploy" localSheetId="55">#REF!</definedName>
    <definedName name="State_unemploy" localSheetId="56">#REF!</definedName>
    <definedName name="State_unemploy" localSheetId="57">#REF!</definedName>
    <definedName name="State_unemploy" localSheetId="58">#REF!</definedName>
    <definedName name="State_unemploy" localSheetId="60">#REF!</definedName>
    <definedName name="State_unemploy" localSheetId="61">#REF!</definedName>
    <definedName name="State_unemploy" localSheetId="59">#REF!</definedName>
    <definedName name="State_unemploy" localSheetId="63">#REF!</definedName>
    <definedName name="State_unemploy" localSheetId="64">#REF!</definedName>
    <definedName name="State_unemploy" localSheetId="62">#REF!</definedName>
    <definedName name="State_unemploy" localSheetId="72">#REF!</definedName>
    <definedName name="State_unemploy" localSheetId="69">#REF!</definedName>
    <definedName name="State_unemploy" localSheetId="70">#REF!</definedName>
    <definedName name="State_unemploy" localSheetId="71">#REF!</definedName>
    <definedName name="State_unemploy">#REF!</definedName>
    <definedName name="stgf">#REF!</definedName>
    <definedName name="Sub_1" localSheetId="72">#REF!</definedName>
    <definedName name="Sub_1" localSheetId="69">#REF!</definedName>
    <definedName name="Sub_1" localSheetId="70">#REF!</definedName>
    <definedName name="Sub_1" localSheetId="71">#REF!</definedName>
    <definedName name="Sub_1">#REF!</definedName>
    <definedName name="Sub_2" localSheetId="72">#REF!</definedName>
    <definedName name="Sub_2" localSheetId="69">#REF!</definedName>
    <definedName name="Sub_2" localSheetId="70">#REF!</definedName>
    <definedName name="Sub_2" localSheetId="71">#REF!</definedName>
    <definedName name="Sub_2">#REF!</definedName>
    <definedName name="Sub_3" localSheetId="72">#REF!</definedName>
    <definedName name="Sub_3" localSheetId="69">#REF!</definedName>
    <definedName name="Sub_3" localSheetId="70">#REF!</definedName>
    <definedName name="Sub_3" localSheetId="71">#REF!</definedName>
    <definedName name="Sub_3">#REF!</definedName>
    <definedName name="Sub_8" localSheetId="72">#REF!</definedName>
    <definedName name="Sub_8" localSheetId="69">#REF!</definedName>
    <definedName name="Sub_8" localSheetId="70">#REF!</definedName>
    <definedName name="Sub_8" localSheetId="71">#REF!</definedName>
    <definedName name="Sub_8">#REF!</definedName>
    <definedName name="sugand">#REF!</definedName>
    <definedName name="Supervisor" localSheetId="72">#REF!</definedName>
    <definedName name="Supervisor" localSheetId="69">#REF!</definedName>
    <definedName name="Supervisor" localSheetId="70">#REF!</definedName>
    <definedName name="Supervisor" localSheetId="71">#REF!</definedName>
    <definedName name="Supervisor">#REF!</definedName>
    <definedName name="svdsrf" localSheetId="19">#REF!</definedName>
    <definedName name="svdsrf" localSheetId="20">#REF!</definedName>
    <definedName name="svdsrf" localSheetId="21">#REF!</definedName>
    <definedName name="svdsrf" localSheetId="22">#REF!</definedName>
    <definedName name="svdsrf" localSheetId="23">#REF!</definedName>
    <definedName name="svdsrf" localSheetId="24">#REF!</definedName>
    <definedName name="svdsrf" localSheetId="25">#REF!</definedName>
    <definedName name="svdsrf" localSheetId="26">#REF!</definedName>
    <definedName name="svdsrf" localSheetId="27">#REF!</definedName>
    <definedName name="svdsrf" localSheetId="28">#REF!</definedName>
    <definedName name="svdsrf" localSheetId="29">#REF!</definedName>
    <definedName name="svdsrf" localSheetId="30">#REF!</definedName>
    <definedName name="svdsrf" localSheetId="31">#REF!</definedName>
    <definedName name="svdsrf" localSheetId="32">#REF!</definedName>
    <definedName name="svdsrf" localSheetId="33">#REF!</definedName>
    <definedName name="svdsrf" localSheetId="35">#REF!</definedName>
    <definedName name="svdsrf" localSheetId="36">#REF!</definedName>
    <definedName name="svdsrf" localSheetId="37">#REF!</definedName>
    <definedName name="svdsrf" localSheetId="65">#REF!</definedName>
    <definedName name="svdsrf" localSheetId="66">#REF!</definedName>
    <definedName name="svdsrf" localSheetId="67">#REF!</definedName>
    <definedName name="svdsrf" localSheetId="38">#REF!</definedName>
    <definedName name="svdsrf" localSheetId="39">#REF!</definedName>
    <definedName name="svdsrf" localSheetId="40">#REF!</definedName>
    <definedName name="svdsrf" localSheetId="41">#REF!</definedName>
    <definedName name="svdsrf" localSheetId="42">#REF!</definedName>
    <definedName name="svdsrf" localSheetId="43">#REF!</definedName>
    <definedName name="svdsrf" localSheetId="44">#REF!</definedName>
    <definedName name="svdsrf" localSheetId="45">#REF!</definedName>
    <definedName name="svdsrf" localSheetId="46">#REF!</definedName>
    <definedName name="svdsrf" localSheetId="48">#REF!</definedName>
    <definedName name="svdsrf" localSheetId="49">#REF!</definedName>
    <definedName name="svdsrf" localSheetId="47">#REF!</definedName>
    <definedName name="svdsrf" localSheetId="50">#REF!</definedName>
    <definedName name="svdsrf" localSheetId="51">#REF!</definedName>
    <definedName name="svdsrf" localSheetId="52">#REF!</definedName>
    <definedName name="svdsrf" localSheetId="53">#REF!</definedName>
    <definedName name="svdsrf" localSheetId="54">#REF!</definedName>
    <definedName name="svdsrf" localSheetId="55">#REF!</definedName>
    <definedName name="svdsrf" localSheetId="56">#REF!</definedName>
    <definedName name="svdsrf" localSheetId="57">#REF!</definedName>
    <definedName name="svdsrf" localSheetId="58">#REF!</definedName>
    <definedName name="svdsrf" localSheetId="60">#REF!</definedName>
    <definedName name="svdsrf" localSheetId="61">#REF!</definedName>
    <definedName name="svdsrf" localSheetId="59">#REF!</definedName>
    <definedName name="svdsrf" localSheetId="63">#REF!</definedName>
    <definedName name="svdsrf" localSheetId="64">#REF!</definedName>
    <definedName name="svdsrf" localSheetId="62">#REF!</definedName>
    <definedName name="svdsrf" localSheetId="72">#REF!</definedName>
    <definedName name="svdsrf" localSheetId="69">#REF!</definedName>
    <definedName name="svdsrf" localSheetId="70">#REF!</definedName>
    <definedName name="svdsrf" localSheetId="71">#REF!</definedName>
    <definedName name="svdsrf">#REF!</definedName>
    <definedName name="szcsdc" localSheetId="19">#REF!</definedName>
    <definedName name="szcsdc" localSheetId="20">#REF!</definedName>
    <definedName name="szcsdc" localSheetId="21">#REF!</definedName>
    <definedName name="szcsdc" localSheetId="22">#REF!</definedName>
    <definedName name="szcsdc" localSheetId="23">#REF!</definedName>
    <definedName name="szcsdc" localSheetId="24">#REF!</definedName>
    <definedName name="szcsdc" localSheetId="25">#REF!</definedName>
    <definedName name="szcsdc" localSheetId="26">#REF!</definedName>
    <definedName name="szcsdc" localSheetId="27">#REF!</definedName>
    <definedName name="szcsdc" localSheetId="28">#REF!</definedName>
    <definedName name="szcsdc" localSheetId="29">#REF!</definedName>
    <definedName name="szcsdc" localSheetId="30">#REF!</definedName>
    <definedName name="szcsdc" localSheetId="31">#REF!</definedName>
    <definedName name="szcsdc" localSheetId="32">#REF!</definedName>
    <definedName name="szcsdc" localSheetId="33">#REF!</definedName>
    <definedName name="szcsdc" localSheetId="35">#REF!</definedName>
    <definedName name="szcsdc" localSheetId="36">#REF!</definedName>
    <definedName name="szcsdc" localSheetId="37">#REF!</definedName>
    <definedName name="szcsdc" localSheetId="65">#REF!</definedName>
    <definedName name="szcsdc" localSheetId="66">#REF!</definedName>
    <definedName name="szcsdc" localSheetId="67">#REF!</definedName>
    <definedName name="szcsdc" localSheetId="38">#REF!</definedName>
    <definedName name="szcsdc" localSheetId="39">#REF!</definedName>
    <definedName name="szcsdc" localSheetId="40">#REF!</definedName>
    <definedName name="szcsdc" localSheetId="41">#REF!</definedName>
    <definedName name="szcsdc" localSheetId="42">#REF!</definedName>
    <definedName name="szcsdc" localSheetId="43">#REF!</definedName>
    <definedName name="szcsdc" localSheetId="44">#REF!</definedName>
    <definedName name="szcsdc" localSheetId="45">#REF!</definedName>
    <definedName name="szcsdc" localSheetId="46">#REF!</definedName>
    <definedName name="szcsdc" localSheetId="48">#REF!</definedName>
    <definedName name="szcsdc" localSheetId="49">#REF!</definedName>
    <definedName name="szcsdc" localSheetId="47">#REF!</definedName>
    <definedName name="szcsdc" localSheetId="50">#REF!</definedName>
    <definedName name="szcsdc" localSheetId="51">#REF!</definedName>
    <definedName name="szcsdc" localSheetId="52">#REF!</definedName>
    <definedName name="szcsdc" localSheetId="53">#REF!</definedName>
    <definedName name="szcsdc" localSheetId="54">#REF!</definedName>
    <definedName name="szcsdc" localSheetId="55">#REF!</definedName>
    <definedName name="szcsdc" localSheetId="56">#REF!</definedName>
    <definedName name="szcsdc" localSheetId="57">#REF!</definedName>
    <definedName name="szcsdc" localSheetId="58">#REF!</definedName>
    <definedName name="szcsdc" localSheetId="60">#REF!</definedName>
    <definedName name="szcsdc" localSheetId="61">#REF!</definedName>
    <definedName name="szcsdc" localSheetId="59">#REF!</definedName>
    <definedName name="szcsdc" localSheetId="63">#REF!</definedName>
    <definedName name="szcsdc" localSheetId="64">#REF!</definedName>
    <definedName name="szcsdc" localSheetId="62">#REF!</definedName>
    <definedName name="szcsdc" localSheetId="72">#REF!</definedName>
    <definedName name="szcsdc" localSheetId="69">#REF!</definedName>
    <definedName name="szcsdc" localSheetId="70">#REF!</definedName>
    <definedName name="szcsdc" localSheetId="71">#REF!</definedName>
    <definedName name="szcsdc">#REF!</definedName>
    <definedName name="szdvfg" hidden="1">#REF!</definedName>
    <definedName name="szdvxfcg">#REF!</definedName>
    <definedName name="szrgr">#REF!</definedName>
    <definedName name="T">#REF!</definedName>
    <definedName name="TABLE" localSheetId="72">#REF!</definedName>
    <definedName name="TABLE" localSheetId="69">#REF!</definedName>
    <definedName name="TABLE" localSheetId="70">#REF!</definedName>
    <definedName name="TABLE" localSheetId="71">#REF!</definedName>
    <definedName name="TABLE">#REF!</definedName>
    <definedName name="TABLE_2" localSheetId="72">#REF!</definedName>
    <definedName name="TABLE_2" localSheetId="69">#REF!</definedName>
    <definedName name="TABLE_2" localSheetId="70">#REF!</definedName>
    <definedName name="TABLE_2" localSheetId="71">#REF!</definedName>
    <definedName name="TABLE_2">#REF!</definedName>
    <definedName name="TABLE_3" localSheetId="72">#REF!</definedName>
    <definedName name="TABLE_3" localSheetId="69">#REF!</definedName>
    <definedName name="TABLE_3" localSheetId="70">#REF!</definedName>
    <definedName name="TABLE_3" localSheetId="71">#REF!</definedName>
    <definedName name="TABLE_3">#REF!</definedName>
    <definedName name="TABLE_4" localSheetId="72">#REF!</definedName>
    <definedName name="TABLE_4" localSheetId="69">#REF!</definedName>
    <definedName name="TABLE_4" localSheetId="70">#REF!</definedName>
    <definedName name="TABLE_4" localSheetId="71">#REF!</definedName>
    <definedName name="TABLE_4">#REF!</definedName>
    <definedName name="tdbdbd" hidden="1">#REF!</definedName>
    <definedName name="thbbynyh">#REF!</definedName>
    <definedName name="thshrhrh">#REF!</definedName>
    <definedName name="TimeZone" localSheetId="7">'[7]Time Zone Reference'!$A$2:$A$592</definedName>
    <definedName name="TimeZone" localSheetId="68">#REF!</definedName>
    <definedName name="TimeZone" localSheetId="15">#REF!</definedName>
    <definedName name="TimeZone" localSheetId="16">#REF!</definedName>
    <definedName name="TimeZone" localSheetId="17">#REF!</definedName>
    <definedName name="TimeZone" localSheetId="1">'[7]Time Zone Reference'!$A$2:$A$592</definedName>
    <definedName name="TimeZone" localSheetId="72">#REF!</definedName>
    <definedName name="TimeZone" localSheetId="69">#REF!</definedName>
    <definedName name="TimeZone" localSheetId="70">#REF!</definedName>
    <definedName name="TimeZone" localSheetId="71">#REF!</definedName>
    <definedName name="TimeZone" localSheetId="3">#REF!</definedName>
    <definedName name="TimeZone" localSheetId="0">#REF!</definedName>
    <definedName name="TimeZone">#REF!</definedName>
    <definedName name="Transperfect" localSheetId="7">'[3]Request for Information'!#REF!</definedName>
    <definedName name="Transperfect" localSheetId="68">#REF!</definedName>
    <definedName name="Transperfect" localSheetId="73">#REF!</definedName>
    <definedName name="Transperfect" localSheetId="1">#REF!</definedName>
    <definedName name="Transperfect" localSheetId="72">#REF!</definedName>
    <definedName name="Transperfect" localSheetId="69">#REF!</definedName>
    <definedName name="Transperfect" localSheetId="70">#REF!</definedName>
    <definedName name="Transperfect" localSheetId="71">#REF!</definedName>
    <definedName name="Transperfect" localSheetId="5">#REF!</definedName>
    <definedName name="Transperfect" localSheetId="8">#REF!</definedName>
    <definedName name="Transperfect" localSheetId="18">#REF!</definedName>
    <definedName name="Transperfect" localSheetId="34">#REF!</definedName>
    <definedName name="Transperfect" localSheetId="3">#REF!</definedName>
    <definedName name="Transperfect" localSheetId="0">#REF!</definedName>
    <definedName name="Transperfect">#REF!</definedName>
    <definedName name="type" localSheetId="19">#REF!</definedName>
    <definedName name="type" localSheetId="20">#REF!</definedName>
    <definedName name="type" localSheetId="21">#REF!</definedName>
    <definedName name="type" localSheetId="22">#REF!</definedName>
    <definedName name="type" localSheetId="23">#REF!</definedName>
    <definedName name="type" localSheetId="24">#REF!</definedName>
    <definedName name="type" localSheetId="25">#REF!</definedName>
    <definedName name="type" localSheetId="26">#REF!</definedName>
    <definedName name="type" localSheetId="27">#REF!</definedName>
    <definedName name="type" localSheetId="28">#REF!</definedName>
    <definedName name="type" localSheetId="29">#REF!</definedName>
    <definedName name="type" localSheetId="30">#REF!</definedName>
    <definedName name="type" localSheetId="31">#REF!</definedName>
    <definedName name="type" localSheetId="32">#REF!</definedName>
    <definedName name="type" localSheetId="33">#REF!</definedName>
    <definedName name="type" localSheetId="35">#REF!</definedName>
    <definedName name="type" localSheetId="36">#REF!</definedName>
    <definedName name="type" localSheetId="37">#REF!</definedName>
    <definedName name="type" localSheetId="65">#REF!</definedName>
    <definedName name="type" localSheetId="66">#REF!</definedName>
    <definedName name="type" localSheetId="67">#REF!</definedName>
    <definedName name="type" localSheetId="38">#REF!</definedName>
    <definedName name="type" localSheetId="39">#REF!</definedName>
    <definedName name="type" localSheetId="40">#REF!</definedName>
    <definedName name="type" localSheetId="41">#REF!</definedName>
    <definedName name="type" localSheetId="42">#REF!</definedName>
    <definedName name="type" localSheetId="43">#REF!</definedName>
    <definedName name="type" localSheetId="44">#REF!</definedName>
    <definedName name="type" localSheetId="45">#REF!</definedName>
    <definedName name="type" localSheetId="46">#REF!</definedName>
    <definedName name="type" localSheetId="48">#REF!</definedName>
    <definedName name="type" localSheetId="49">#REF!</definedName>
    <definedName name="type" localSheetId="47">#REF!</definedName>
    <definedName name="type" localSheetId="50">#REF!</definedName>
    <definedName name="type" localSheetId="51">#REF!</definedName>
    <definedName name="type" localSheetId="52">#REF!</definedName>
    <definedName name="type" localSheetId="53">#REF!</definedName>
    <definedName name="type" localSheetId="54">#REF!</definedName>
    <definedName name="type" localSheetId="55">#REF!</definedName>
    <definedName name="type" localSheetId="56">#REF!</definedName>
    <definedName name="type" localSheetId="57">#REF!</definedName>
    <definedName name="type" localSheetId="58">#REF!</definedName>
    <definedName name="type" localSheetId="60">#REF!</definedName>
    <definedName name="type" localSheetId="61">#REF!</definedName>
    <definedName name="type" localSheetId="59">#REF!</definedName>
    <definedName name="type" localSheetId="63">#REF!</definedName>
    <definedName name="type" localSheetId="64">#REF!</definedName>
    <definedName name="type" localSheetId="62">#REF!</definedName>
    <definedName name="type" localSheetId="15">#REF!</definedName>
    <definedName name="type" localSheetId="16">#REF!</definedName>
    <definedName name="type" localSheetId="17">#REF!</definedName>
    <definedName name="type" localSheetId="72">#REF!</definedName>
    <definedName name="type" localSheetId="69">#REF!</definedName>
    <definedName name="type" localSheetId="70">#REF!</definedName>
    <definedName name="type" localSheetId="71">#REF!</definedName>
    <definedName name="type" localSheetId="3">#REF!</definedName>
    <definedName name="type" localSheetId="0">#REF!</definedName>
    <definedName name="type">#REF!</definedName>
    <definedName name="tyu" localSheetId="7" hidden="1">#REF!</definedName>
    <definedName name="tyu" localSheetId="19" hidden="1">#REF!</definedName>
    <definedName name="tyu" localSheetId="20" hidden="1">#REF!</definedName>
    <definedName name="tyu" localSheetId="21" hidden="1">#REF!</definedName>
    <definedName name="tyu" localSheetId="22" hidden="1">#REF!</definedName>
    <definedName name="tyu" localSheetId="23" hidden="1">#REF!</definedName>
    <definedName name="tyu" localSheetId="24" hidden="1">#REF!</definedName>
    <definedName name="tyu" localSheetId="25" hidden="1">#REF!</definedName>
    <definedName name="tyu" localSheetId="26" hidden="1">#REF!</definedName>
    <definedName name="tyu" localSheetId="27" hidden="1">#REF!</definedName>
    <definedName name="tyu" localSheetId="28" hidden="1">#REF!</definedName>
    <definedName name="tyu" localSheetId="29" hidden="1">#REF!</definedName>
    <definedName name="tyu" localSheetId="30" hidden="1">#REF!</definedName>
    <definedName name="tyu" localSheetId="31" hidden="1">#REF!</definedName>
    <definedName name="tyu" localSheetId="32" hidden="1">#REF!</definedName>
    <definedName name="tyu" localSheetId="33" hidden="1">#REF!</definedName>
    <definedName name="tyu" localSheetId="35" hidden="1">#REF!</definedName>
    <definedName name="tyu" localSheetId="36" hidden="1">#REF!</definedName>
    <definedName name="tyu" localSheetId="37" hidden="1">#REF!</definedName>
    <definedName name="tyu" localSheetId="65" hidden="1">#REF!</definedName>
    <definedName name="tyu" localSheetId="66" hidden="1">#REF!</definedName>
    <definedName name="tyu" localSheetId="67" hidden="1">#REF!</definedName>
    <definedName name="tyu" localSheetId="38" hidden="1">#REF!</definedName>
    <definedName name="tyu" localSheetId="39" hidden="1">#REF!</definedName>
    <definedName name="tyu" localSheetId="40" hidden="1">#REF!</definedName>
    <definedName name="tyu" localSheetId="41" hidden="1">#REF!</definedName>
    <definedName name="tyu" localSheetId="42" hidden="1">#REF!</definedName>
    <definedName name="tyu" localSheetId="43" hidden="1">#REF!</definedName>
    <definedName name="tyu" localSheetId="44" hidden="1">#REF!</definedName>
    <definedName name="tyu" localSheetId="45" hidden="1">#REF!</definedName>
    <definedName name="tyu" localSheetId="46" hidden="1">#REF!</definedName>
    <definedName name="tyu" localSheetId="48" hidden="1">#REF!</definedName>
    <definedName name="tyu" localSheetId="49" hidden="1">#REF!</definedName>
    <definedName name="tyu" localSheetId="47" hidden="1">#REF!</definedName>
    <definedName name="tyu" localSheetId="50" hidden="1">#REF!</definedName>
    <definedName name="tyu" localSheetId="51" hidden="1">#REF!</definedName>
    <definedName name="tyu" localSheetId="52" hidden="1">#REF!</definedName>
    <definedName name="tyu" localSheetId="53" hidden="1">#REF!</definedName>
    <definedName name="tyu" localSheetId="54" hidden="1">#REF!</definedName>
    <definedName name="tyu" localSheetId="55" hidden="1">#REF!</definedName>
    <definedName name="tyu" localSheetId="56" hidden="1">#REF!</definedName>
    <definedName name="tyu" localSheetId="57" hidden="1">#REF!</definedName>
    <definedName name="tyu" localSheetId="58" hidden="1">#REF!</definedName>
    <definedName name="tyu" localSheetId="60" hidden="1">#REF!</definedName>
    <definedName name="tyu" localSheetId="61" hidden="1">#REF!</definedName>
    <definedName name="tyu" localSheetId="59" hidden="1">#REF!</definedName>
    <definedName name="tyu" localSheetId="63" hidden="1">#REF!</definedName>
    <definedName name="tyu" localSheetId="64" hidden="1">#REF!</definedName>
    <definedName name="tyu" localSheetId="62" hidden="1">#REF!</definedName>
    <definedName name="tyu" localSheetId="15" hidden="1">#REF!</definedName>
    <definedName name="tyu" localSheetId="16" hidden="1">#REF!</definedName>
    <definedName name="tyu" localSheetId="17" hidden="1">#REF!</definedName>
    <definedName name="tyu" localSheetId="72" hidden="1">#REF!</definedName>
    <definedName name="tyu" localSheetId="69" hidden="1">#REF!</definedName>
    <definedName name="tyu" localSheetId="70" hidden="1">#REF!</definedName>
    <definedName name="tyu" localSheetId="71" hidden="1">#REF!</definedName>
    <definedName name="tyu" hidden="1">#REF!</definedName>
    <definedName name="ujh" hidden="1">#REF!</definedName>
    <definedName name="ukvhukyh">#REF!</definedName>
    <definedName name="uovyhukyhu">#REF!</definedName>
    <definedName name="usbkxjwdgqoi3udgf23ifd3">#REF!</definedName>
    <definedName name="UTUTUTUTUTUTUTUTUTUT">#REF!</definedName>
    <definedName name="vcxz" localSheetId="72">#REF!</definedName>
    <definedName name="vcxz" localSheetId="69">#REF!</definedName>
    <definedName name="vcxz" localSheetId="70">#REF!</definedName>
    <definedName name="vcxz" localSheetId="71">#REF!</definedName>
    <definedName name="vcxz">#REF!</definedName>
    <definedName name="Vendor_contact" localSheetId="72">#REF!</definedName>
    <definedName name="Vendor_contact" localSheetId="69">#REF!</definedName>
    <definedName name="Vendor_contact" localSheetId="70">#REF!</definedName>
    <definedName name="Vendor_contact" localSheetId="71">#REF!</definedName>
    <definedName name="Vendor_contact">#REF!</definedName>
    <definedName name="Vendor_name" localSheetId="72">#REF!</definedName>
    <definedName name="Vendor_name" localSheetId="69">#REF!</definedName>
    <definedName name="Vendor_name" localSheetId="70">#REF!</definedName>
    <definedName name="Vendor_name" localSheetId="71">#REF!</definedName>
    <definedName name="Vendor_name">#REF!</definedName>
    <definedName name="VF" localSheetId="7" hidden="1">#REF!</definedName>
    <definedName name="VF" localSheetId="19" hidden="1">#REF!</definedName>
    <definedName name="VF" localSheetId="20" hidden="1">#REF!</definedName>
    <definedName name="VF" localSheetId="21" hidden="1">#REF!</definedName>
    <definedName name="VF" localSheetId="22" hidden="1">#REF!</definedName>
    <definedName name="VF" localSheetId="23" hidden="1">#REF!</definedName>
    <definedName name="VF" localSheetId="24" hidden="1">#REF!</definedName>
    <definedName name="VF" localSheetId="25" hidden="1">#REF!</definedName>
    <definedName name="VF" localSheetId="26" hidden="1">#REF!</definedName>
    <definedName name="VF" localSheetId="27" hidden="1">#REF!</definedName>
    <definedName name="VF" localSheetId="28" hidden="1">#REF!</definedName>
    <definedName name="VF" localSheetId="29" hidden="1">#REF!</definedName>
    <definedName name="VF" localSheetId="30" hidden="1">#REF!</definedName>
    <definedName name="VF" localSheetId="31" hidden="1">#REF!</definedName>
    <definedName name="VF" localSheetId="32" hidden="1">#REF!</definedName>
    <definedName name="VF" localSheetId="33" hidden="1">#REF!</definedName>
    <definedName name="VF" localSheetId="35" hidden="1">#REF!</definedName>
    <definedName name="VF" localSheetId="36" hidden="1">#REF!</definedName>
    <definedName name="VF" localSheetId="37" hidden="1">#REF!</definedName>
    <definedName name="VF" localSheetId="65" hidden="1">#REF!</definedName>
    <definedName name="VF" localSheetId="66" hidden="1">#REF!</definedName>
    <definedName name="VF" localSheetId="67" hidden="1">#REF!</definedName>
    <definedName name="VF" localSheetId="38" hidden="1">#REF!</definedName>
    <definedName name="VF" localSheetId="39" hidden="1">#REF!</definedName>
    <definedName name="VF" localSheetId="40" hidden="1">#REF!</definedName>
    <definedName name="VF" localSheetId="41" hidden="1">#REF!</definedName>
    <definedName name="VF" localSheetId="42" hidden="1">#REF!</definedName>
    <definedName name="VF" localSheetId="43" hidden="1">#REF!</definedName>
    <definedName name="VF" localSheetId="44" hidden="1">#REF!</definedName>
    <definedName name="VF" localSheetId="45" hidden="1">#REF!</definedName>
    <definedName name="VF" localSheetId="46" hidden="1">#REF!</definedName>
    <definedName name="VF" localSheetId="48" hidden="1">#REF!</definedName>
    <definedName name="VF" localSheetId="49" hidden="1">#REF!</definedName>
    <definedName name="VF" localSheetId="47" hidden="1">#REF!</definedName>
    <definedName name="VF" localSheetId="50" hidden="1">#REF!</definedName>
    <definedName name="VF" localSheetId="51" hidden="1">#REF!</definedName>
    <definedName name="VF" localSheetId="52" hidden="1">#REF!</definedName>
    <definedName name="VF" localSheetId="53" hidden="1">#REF!</definedName>
    <definedName name="VF" localSheetId="54" hidden="1">#REF!</definedName>
    <definedName name="VF" localSheetId="55" hidden="1">#REF!</definedName>
    <definedName name="VF" localSheetId="56" hidden="1">#REF!</definedName>
    <definedName name="VF" localSheetId="57" hidden="1">#REF!</definedName>
    <definedName name="VF" localSheetId="58" hidden="1">#REF!</definedName>
    <definedName name="VF" localSheetId="60" hidden="1">#REF!</definedName>
    <definedName name="VF" localSheetId="61" hidden="1">#REF!</definedName>
    <definedName name="VF" localSheetId="59" hidden="1">#REF!</definedName>
    <definedName name="VF" localSheetId="63" hidden="1">#REF!</definedName>
    <definedName name="VF" localSheetId="64" hidden="1">#REF!</definedName>
    <definedName name="VF" localSheetId="62" hidden="1">#REF!</definedName>
    <definedName name="VF" localSheetId="15" hidden="1">#REF!</definedName>
    <definedName name="VF" localSheetId="16" hidden="1">#REF!</definedName>
    <definedName name="VF" localSheetId="17" hidden="1">#REF!</definedName>
    <definedName name="VF" localSheetId="72" hidden="1">#REF!</definedName>
    <definedName name="VF" localSheetId="69" hidden="1">#REF!</definedName>
    <definedName name="VF" localSheetId="70" hidden="1">#REF!</definedName>
    <definedName name="VF" localSheetId="71" hidden="1">#REF!</definedName>
    <definedName name="VF" hidden="1">#REF!</definedName>
    <definedName name="vhuolyhkl">#REF!</definedName>
    <definedName name="vuhvyuhkl">#REF!</definedName>
    <definedName name="w" localSheetId="72">#REF!</definedName>
    <definedName name="w" localSheetId="69">#REF!</definedName>
    <definedName name="w" localSheetId="70">#REF!</definedName>
    <definedName name="w" localSheetId="71">#REF!</definedName>
    <definedName name="w">#REF!</definedName>
    <definedName name="wadaedfwf" localSheetId="19">#REF!</definedName>
    <definedName name="wadaedfwf" localSheetId="20">#REF!</definedName>
    <definedName name="wadaedfwf" localSheetId="21">#REF!</definedName>
    <definedName name="wadaedfwf" localSheetId="22">#REF!</definedName>
    <definedName name="wadaedfwf" localSheetId="23">#REF!</definedName>
    <definedName name="wadaedfwf" localSheetId="24">#REF!</definedName>
    <definedName name="wadaedfwf" localSheetId="25">#REF!</definedName>
    <definedName name="wadaedfwf" localSheetId="26">#REF!</definedName>
    <definedName name="wadaedfwf" localSheetId="27">#REF!</definedName>
    <definedName name="wadaedfwf" localSheetId="28">#REF!</definedName>
    <definedName name="wadaedfwf" localSheetId="29">#REF!</definedName>
    <definedName name="wadaedfwf" localSheetId="30">#REF!</definedName>
    <definedName name="wadaedfwf" localSheetId="31">#REF!</definedName>
    <definedName name="wadaedfwf" localSheetId="32">#REF!</definedName>
    <definedName name="wadaedfwf" localSheetId="33">#REF!</definedName>
    <definedName name="wadaedfwf" localSheetId="35">#REF!</definedName>
    <definedName name="wadaedfwf" localSheetId="36">#REF!</definedName>
    <definedName name="wadaedfwf" localSheetId="37">#REF!</definedName>
    <definedName name="wadaedfwf" localSheetId="65">#REF!</definedName>
    <definedName name="wadaedfwf" localSheetId="66">#REF!</definedName>
    <definedName name="wadaedfwf" localSheetId="67">#REF!</definedName>
    <definedName name="wadaedfwf" localSheetId="38">#REF!</definedName>
    <definedName name="wadaedfwf" localSheetId="39">#REF!</definedName>
    <definedName name="wadaedfwf" localSheetId="40">#REF!</definedName>
    <definedName name="wadaedfwf" localSheetId="41">#REF!</definedName>
    <definedName name="wadaedfwf" localSheetId="42">#REF!</definedName>
    <definedName name="wadaedfwf" localSheetId="43">#REF!</definedName>
    <definedName name="wadaedfwf" localSheetId="44">#REF!</definedName>
    <definedName name="wadaedfwf" localSheetId="45">#REF!</definedName>
    <definedName name="wadaedfwf" localSheetId="46">#REF!</definedName>
    <definedName name="wadaedfwf" localSheetId="48">#REF!</definedName>
    <definedName name="wadaedfwf" localSheetId="49">#REF!</definedName>
    <definedName name="wadaedfwf" localSheetId="47">#REF!</definedName>
    <definedName name="wadaedfwf" localSheetId="50">#REF!</definedName>
    <definedName name="wadaedfwf" localSheetId="51">#REF!</definedName>
    <definedName name="wadaedfwf" localSheetId="52">#REF!</definedName>
    <definedName name="wadaedfwf" localSheetId="53">#REF!</definedName>
    <definedName name="wadaedfwf" localSheetId="54">#REF!</definedName>
    <definedName name="wadaedfwf" localSheetId="55">#REF!</definedName>
    <definedName name="wadaedfwf" localSheetId="56">#REF!</definedName>
    <definedName name="wadaedfwf" localSheetId="57">#REF!</definedName>
    <definedName name="wadaedfwf" localSheetId="58">#REF!</definedName>
    <definedName name="wadaedfwf" localSheetId="60">#REF!</definedName>
    <definedName name="wadaedfwf" localSheetId="61">#REF!</definedName>
    <definedName name="wadaedfwf" localSheetId="59">#REF!</definedName>
    <definedName name="wadaedfwf" localSheetId="63">#REF!</definedName>
    <definedName name="wadaedfwf" localSheetId="64">#REF!</definedName>
    <definedName name="wadaedfwf" localSheetId="62">#REF!</definedName>
    <definedName name="wadaedfwf" localSheetId="72">#REF!</definedName>
    <definedName name="wadaedfwf" localSheetId="69">#REF!</definedName>
    <definedName name="wadaedfwf" localSheetId="70">#REF!</definedName>
    <definedName name="wadaedfwf" localSheetId="71">#REF!</definedName>
    <definedName name="wadaedfwf">#REF!</definedName>
    <definedName name="wadefsr" hidden="1">#REF!</definedName>
    <definedName name="wadefsrd">#REF!</definedName>
    <definedName name="wadesfr" hidden="1">#REF!</definedName>
    <definedName name="wadesfrd" hidden="1">#REF!</definedName>
    <definedName name="wadesfrg">#REF!</definedName>
    <definedName name="wclocation1" localSheetId="19">#REF!</definedName>
    <definedName name="wclocation1" localSheetId="20">#REF!</definedName>
    <definedName name="wclocation1" localSheetId="21">#REF!</definedName>
    <definedName name="wclocation1" localSheetId="22">#REF!</definedName>
    <definedName name="wclocation1" localSheetId="23">#REF!</definedName>
    <definedName name="wclocation1" localSheetId="24">#REF!</definedName>
    <definedName name="wclocation1" localSheetId="25">#REF!</definedName>
    <definedName name="wclocation1" localSheetId="26">#REF!</definedName>
    <definedName name="wclocation1" localSheetId="27">#REF!</definedName>
    <definedName name="wclocation1" localSheetId="28">#REF!</definedName>
    <definedName name="wclocation1" localSheetId="29">#REF!</definedName>
    <definedName name="wclocation1" localSheetId="30">#REF!</definedName>
    <definedName name="wclocation1" localSheetId="31">#REF!</definedName>
    <definedName name="wclocation1" localSheetId="32">#REF!</definedName>
    <definedName name="wclocation1" localSheetId="33">#REF!</definedName>
    <definedName name="wclocation1" localSheetId="35">#REF!</definedName>
    <definedName name="wclocation1" localSheetId="36">#REF!</definedName>
    <definedName name="wclocation1" localSheetId="37">#REF!</definedName>
    <definedName name="wclocation1" localSheetId="65">#REF!</definedName>
    <definedName name="wclocation1" localSheetId="66">#REF!</definedName>
    <definedName name="wclocation1" localSheetId="67">#REF!</definedName>
    <definedName name="wclocation1" localSheetId="38">#REF!</definedName>
    <definedName name="wclocation1" localSheetId="39">#REF!</definedName>
    <definedName name="wclocation1" localSheetId="40">#REF!</definedName>
    <definedName name="wclocation1" localSheetId="41">#REF!</definedName>
    <definedName name="wclocation1" localSheetId="42">#REF!</definedName>
    <definedName name="wclocation1" localSheetId="43">#REF!</definedName>
    <definedName name="wclocation1" localSheetId="44">#REF!</definedName>
    <definedName name="wclocation1" localSheetId="45">#REF!</definedName>
    <definedName name="wclocation1" localSheetId="46">#REF!</definedName>
    <definedName name="wclocation1" localSheetId="48">#REF!</definedName>
    <definedName name="wclocation1" localSheetId="49">#REF!</definedName>
    <definedName name="wclocation1" localSheetId="47">#REF!</definedName>
    <definedName name="wclocation1" localSheetId="50">#REF!</definedName>
    <definedName name="wclocation1" localSheetId="51">#REF!</definedName>
    <definedName name="wclocation1" localSheetId="52">#REF!</definedName>
    <definedName name="wclocation1" localSheetId="53">#REF!</definedName>
    <definedName name="wclocation1" localSheetId="54">#REF!</definedName>
    <definedName name="wclocation1" localSheetId="55">#REF!</definedName>
    <definedName name="wclocation1" localSheetId="56">#REF!</definedName>
    <definedName name="wclocation1" localSheetId="57">#REF!</definedName>
    <definedName name="wclocation1" localSheetId="58">#REF!</definedName>
    <definedName name="wclocation1" localSheetId="60">#REF!</definedName>
    <definedName name="wclocation1" localSheetId="61">#REF!</definedName>
    <definedName name="wclocation1" localSheetId="59">#REF!</definedName>
    <definedName name="wclocation1" localSheetId="63">#REF!</definedName>
    <definedName name="wclocation1" localSheetId="64">#REF!</definedName>
    <definedName name="wclocation1" localSheetId="62">#REF!</definedName>
    <definedName name="wclocation1" localSheetId="72">#REF!</definedName>
    <definedName name="wclocation1" localSheetId="69">#REF!</definedName>
    <definedName name="wclocation1" localSheetId="70">#REF!</definedName>
    <definedName name="wclocation1" localSheetId="71">#REF!</definedName>
    <definedName name="wclocation1">#REF!</definedName>
    <definedName name="wclocation10" localSheetId="19">#REF!</definedName>
    <definedName name="wclocation10" localSheetId="20">#REF!</definedName>
    <definedName name="wclocation10" localSheetId="21">#REF!</definedName>
    <definedName name="wclocation10" localSheetId="22">#REF!</definedName>
    <definedName name="wclocation10" localSheetId="23">#REF!</definedName>
    <definedName name="wclocation10" localSheetId="24">#REF!</definedName>
    <definedName name="wclocation10" localSheetId="25">#REF!</definedName>
    <definedName name="wclocation10" localSheetId="26">#REF!</definedName>
    <definedName name="wclocation10" localSheetId="27">#REF!</definedName>
    <definedName name="wclocation10" localSheetId="28">#REF!</definedName>
    <definedName name="wclocation10" localSheetId="29">#REF!</definedName>
    <definedName name="wclocation10" localSheetId="30">#REF!</definedName>
    <definedName name="wclocation10" localSheetId="31">#REF!</definedName>
    <definedName name="wclocation10" localSheetId="32">#REF!</definedName>
    <definedName name="wclocation10" localSheetId="33">#REF!</definedName>
    <definedName name="wclocation10" localSheetId="35">#REF!</definedName>
    <definedName name="wclocation10" localSheetId="36">#REF!</definedName>
    <definedName name="wclocation10" localSheetId="37">#REF!</definedName>
    <definedName name="wclocation10" localSheetId="65">#REF!</definedName>
    <definedName name="wclocation10" localSheetId="66">#REF!</definedName>
    <definedName name="wclocation10" localSheetId="67">#REF!</definedName>
    <definedName name="wclocation10" localSheetId="38">#REF!</definedName>
    <definedName name="wclocation10" localSheetId="39">#REF!</definedName>
    <definedName name="wclocation10" localSheetId="40">#REF!</definedName>
    <definedName name="wclocation10" localSheetId="41">#REF!</definedName>
    <definedName name="wclocation10" localSheetId="42">#REF!</definedName>
    <definedName name="wclocation10" localSheetId="43">#REF!</definedName>
    <definedName name="wclocation10" localSheetId="44">#REF!</definedName>
    <definedName name="wclocation10" localSheetId="45">#REF!</definedName>
    <definedName name="wclocation10" localSheetId="46">#REF!</definedName>
    <definedName name="wclocation10" localSheetId="48">#REF!</definedName>
    <definedName name="wclocation10" localSheetId="49">#REF!</definedName>
    <definedName name="wclocation10" localSheetId="47">#REF!</definedName>
    <definedName name="wclocation10" localSheetId="50">#REF!</definedName>
    <definedName name="wclocation10" localSheetId="51">#REF!</definedName>
    <definedName name="wclocation10" localSheetId="52">#REF!</definedName>
    <definedName name="wclocation10" localSheetId="53">#REF!</definedName>
    <definedName name="wclocation10" localSheetId="54">#REF!</definedName>
    <definedName name="wclocation10" localSheetId="55">#REF!</definedName>
    <definedName name="wclocation10" localSheetId="56">#REF!</definedName>
    <definedName name="wclocation10" localSheetId="57">#REF!</definedName>
    <definedName name="wclocation10" localSheetId="58">#REF!</definedName>
    <definedName name="wclocation10" localSheetId="60">#REF!</definedName>
    <definedName name="wclocation10" localSheetId="61">#REF!</definedName>
    <definedName name="wclocation10" localSheetId="59">#REF!</definedName>
    <definedName name="wclocation10" localSheetId="63">#REF!</definedName>
    <definedName name="wclocation10" localSheetId="64">#REF!</definedName>
    <definedName name="wclocation10" localSheetId="62">#REF!</definedName>
    <definedName name="wclocation10" localSheetId="72">#REF!</definedName>
    <definedName name="wclocation10" localSheetId="69">#REF!</definedName>
    <definedName name="wclocation10" localSheetId="70">#REF!</definedName>
    <definedName name="wclocation10" localSheetId="71">#REF!</definedName>
    <definedName name="wclocation10">#REF!</definedName>
    <definedName name="wclocation11" localSheetId="19">#REF!</definedName>
    <definedName name="wclocation11" localSheetId="20">#REF!</definedName>
    <definedName name="wclocation11" localSheetId="21">#REF!</definedName>
    <definedName name="wclocation11" localSheetId="22">#REF!</definedName>
    <definedName name="wclocation11" localSheetId="23">#REF!</definedName>
    <definedName name="wclocation11" localSheetId="24">#REF!</definedName>
    <definedName name="wclocation11" localSheetId="25">#REF!</definedName>
    <definedName name="wclocation11" localSheetId="26">#REF!</definedName>
    <definedName name="wclocation11" localSheetId="27">#REF!</definedName>
    <definedName name="wclocation11" localSheetId="28">#REF!</definedName>
    <definedName name="wclocation11" localSheetId="29">#REF!</definedName>
    <definedName name="wclocation11" localSheetId="30">#REF!</definedName>
    <definedName name="wclocation11" localSheetId="31">#REF!</definedName>
    <definedName name="wclocation11" localSheetId="32">#REF!</definedName>
    <definedName name="wclocation11" localSheetId="33">#REF!</definedName>
    <definedName name="wclocation11" localSheetId="35">#REF!</definedName>
    <definedName name="wclocation11" localSheetId="36">#REF!</definedName>
    <definedName name="wclocation11" localSheetId="37">#REF!</definedName>
    <definedName name="wclocation11" localSheetId="65">#REF!</definedName>
    <definedName name="wclocation11" localSheetId="66">#REF!</definedName>
    <definedName name="wclocation11" localSheetId="67">#REF!</definedName>
    <definedName name="wclocation11" localSheetId="38">#REF!</definedName>
    <definedName name="wclocation11" localSheetId="39">#REF!</definedName>
    <definedName name="wclocation11" localSheetId="40">#REF!</definedName>
    <definedName name="wclocation11" localSheetId="41">#REF!</definedName>
    <definedName name="wclocation11" localSheetId="42">#REF!</definedName>
    <definedName name="wclocation11" localSheetId="43">#REF!</definedName>
    <definedName name="wclocation11" localSheetId="44">#REF!</definedName>
    <definedName name="wclocation11" localSheetId="45">#REF!</definedName>
    <definedName name="wclocation11" localSheetId="46">#REF!</definedName>
    <definedName name="wclocation11" localSheetId="48">#REF!</definedName>
    <definedName name="wclocation11" localSheetId="49">#REF!</definedName>
    <definedName name="wclocation11" localSheetId="47">#REF!</definedName>
    <definedName name="wclocation11" localSheetId="50">#REF!</definedName>
    <definedName name="wclocation11" localSheetId="51">#REF!</definedName>
    <definedName name="wclocation11" localSheetId="52">#REF!</definedName>
    <definedName name="wclocation11" localSheetId="53">#REF!</definedName>
    <definedName name="wclocation11" localSheetId="54">#REF!</definedName>
    <definedName name="wclocation11" localSheetId="55">#REF!</definedName>
    <definedName name="wclocation11" localSheetId="56">#REF!</definedName>
    <definedName name="wclocation11" localSheetId="57">#REF!</definedName>
    <definedName name="wclocation11" localSheetId="58">#REF!</definedName>
    <definedName name="wclocation11" localSheetId="60">#REF!</definedName>
    <definedName name="wclocation11" localSheetId="61">#REF!</definedName>
    <definedName name="wclocation11" localSheetId="59">#REF!</definedName>
    <definedName name="wclocation11" localSheetId="63">#REF!</definedName>
    <definedName name="wclocation11" localSheetId="64">#REF!</definedName>
    <definedName name="wclocation11" localSheetId="62">#REF!</definedName>
    <definedName name="wclocation11" localSheetId="72">#REF!</definedName>
    <definedName name="wclocation11" localSheetId="69">#REF!</definedName>
    <definedName name="wclocation11" localSheetId="70">#REF!</definedName>
    <definedName name="wclocation11" localSheetId="71">#REF!</definedName>
    <definedName name="wclocation11">#REF!</definedName>
    <definedName name="wclocation12" localSheetId="19">#REF!</definedName>
    <definedName name="wclocation12" localSheetId="20">#REF!</definedName>
    <definedName name="wclocation12" localSheetId="21">#REF!</definedName>
    <definedName name="wclocation12" localSheetId="22">#REF!</definedName>
    <definedName name="wclocation12" localSheetId="23">#REF!</definedName>
    <definedName name="wclocation12" localSheetId="24">#REF!</definedName>
    <definedName name="wclocation12" localSheetId="25">#REF!</definedName>
    <definedName name="wclocation12" localSheetId="26">#REF!</definedName>
    <definedName name="wclocation12" localSheetId="27">#REF!</definedName>
    <definedName name="wclocation12" localSheetId="28">#REF!</definedName>
    <definedName name="wclocation12" localSheetId="29">#REF!</definedName>
    <definedName name="wclocation12" localSheetId="30">#REF!</definedName>
    <definedName name="wclocation12" localSheetId="31">#REF!</definedName>
    <definedName name="wclocation12" localSheetId="32">#REF!</definedName>
    <definedName name="wclocation12" localSheetId="33">#REF!</definedName>
    <definedName name="wclocation12" localSheetId="35">#REF!</definedName>
    <definedName name="wclocation12" localSheetId="36">#REF!</definedName>
    <definedName name="wclocation12" localSheetId="37">#REF!</definedName>
    <definedName name="wclocation12" localSheetId="65">#REF!</definedName>
    <definedName name="wclocation12" localSheetId="66">#REF!</definedName>
    <definedName name="wclocation12" localSheetId="67">#REF!</definedName>
    <definedName name="wclocation12" localSheetId="38">#REF!</definedName>
    <definedName name="wclocation12" localSheetId="39">#REF!</definedName>
    <definedName name="wclocation12" localSheetId="40">#REF!</definedName>
    <definedName name="wclocation12" localSheetId="41">#REF!</definedName>
    <definedName name="wclocation12" localSheetId="42">#REF!</definedName>
    <definedName name="wclocation12" localSheetId="43">#REF!</definedName>
    <definedName name="wclocation12" localSheetId="44">#REF!</definedName>
    <definedName name="wclocation12" localSheetId="45">#REF!</definedName>
    <definedName name="wclocation12" localSheetId="46">#REF!</definedName>
    <definedName name="wclocation12" localSheetId="48">#REF!</definedName>
    <definedName name="wclocation12" localSheetId="49">#REF!</definedName>
    <definedName name="wclocation12" localSheetId="47">#REF!</definedName>
    <definedName name="wclocation12" localSheetId="50">#REF!</definedName>
    <definedName name="wclocation12" localSheetId="51">#REF!</definedName>
    <definedName name="wclocation12" localSheetId="52">#REF!</definedName>
    <definedName name="wclocation12" localSheetId="53">#REF!</definedName>
    <definedName name="wclocation12" localSheetId="54">#REF!</definedName>
    <definedName name="wclocation12" localSheetId="55">#REF!</definedName>
    <definedName name="wclocation12" localSheetId="56">#REF!</definedName>
    <definedName name="wclocation12" localSheetId="57">#REF!</definedName>
    <definedName name="wclocation12" localSheetId="58">#REF!</definedName>
    <definedName name="wclocation12" localSheetId="60">#REF!</definedName>
    <definedName name="wclocation12" localSheetId="61">#REF!</definedName>
    <definedName name="wclocation12" localSheetId="59">#REF!</definedName>
    <definedName name="wclocation12" localSheetId="63">#REF!</definedName>
    <definedName name="wclocation12" localSheetId="64">#REF!</definedName>
    <definedName name="wclocation12" localSheetId="62">#REF!</definedName>
    <definedName name="wclocation12" localSheetId="72">#REF!</definedName>
    <definedName name="wclocation12" localSheetId="69">#REF!</definedName>
    <definedName name="wclocation12" localSheetId="70">#REF!</definedName>
    <definedName name="wclocation12" localSheetId="71">#REF!</definedName>
    <definedName name="wclocation12">#REF!</definedName>
    <definedName name="wclocation2" localSheetId="19">#REF!</definedName>
    <definedName name="wclocation2" localSheetId="20">#REF!</definedName>
    <definedName name="wclocation2" localSheetId="21">#REF!</definedName>
    <definedName name="wclocation2" localSheetId="22">#REF!</definedName>
    <definedName name="wclocation2" localSheetId="23">#REF!</definedName>
    <definedName name="wclocation2" localSheetId="24">#REF!</definedName>
    <definedName name="wclocation2" localSheetId="25">#REF!</definedName>
    <definedName name="wclocation2" localSheetId="26">#REF!</definedName>
    <definedName name="wclocation2" localSheetId="27">#REF!</definedName>
    <definedName name="wclocation2" localSheetId="28">#REF!</definedName>
    <definedName name="wclocation2" localSheetId="29">#REF!</definedName>
    <definedName name="wclocation2" localSheetId="30">#REF!</definedName>
    <definedName name="wclocation2" localSheetId="31">#REF!</definedName>
    <definedName name="wclocation2" localSheetId="32">#REF!</definedName>
    <definedName name="wclocation2" localSheetId="33">#REF!</definedName>
    <definedName name="wclocation2" localSheetId="35">#REF!</definedName>
    <definedName name="wclocation2" localSheetId="36">#REF!</definedName>
    <definedName name="wclocation2" localSheetId="37">#REF!</definedName>
    <definedName name="wclocation2" localSheetId="65">#REF!</definedName>
    <definedName name="wclocation2" localSheetId="66">#REF!</definedName>
    <definedName name="wclocation2" localSheetId="67">#REF!</definedName>
    <definedName name="wclocation2" localSheetId="38">#REF!</definedName>
    <definedName name="wclocation2" localSheetId="39">#REF!</definedName>
    <definedName name="wclocation2" localSheetId="40">#REF!</definedName>
    <definedName name="wclocation2" localSheetId="41">#REF!</definedName>
    <definedName name="wclocation2" localSheetId="42">#REF!</definedName>
    <definedName name="wclocation2" localSheetId="43">#REF!</definedName>
    <definedName name="wclocation2" localSheetId="44">#REF!</definedName>
    <definedName name="wclocation2" localSheetId="45">#REF!</definedName>
    <definedName name="wclocation2" localSheetId="46">#REF!</definedName>
    <definedName name="wclocation2" localSheetId="48">#REF!</definedName>
    <definedName name="wclocation2" localSheetId="49">#REF!</definedName>
    <definedName name="wclocation2" localSheetId="47">#REF!</definedName>
    <definedName name="wclocation2" localSheetId="50">#REF!</definedName>
    <definedName name="wclocation2" localSheetId="51">#REF!</definedName>
    <definedName name="wclocation2" localSheetId="52">#REF!</definedName>
    <definedName name="wclocation2" localSheetId="53">#REF!</definedName>
    <definedName name="wclocation2" localSheetId="54">#REF!</definedName>
    <definedName name="wclocation2" localSheetId="55">#REF!</definedName>
    <definedName name="wclocation2" localSheetId="56">#REF!</definedName>
    <definedName name="wclocation2" localSheetId="57">#REF!</definedName>
    <definedName name="wclocation2" localSheetId="58">#REF!</definedName>
    <definedName name="wclocation2" localSheetId="60">#REF!</definedName>
    <definedName name="wclocation2" localSheetId="61">#REF!</definedName>
    <definedName name="wclocation2" localSheetId="59">#REF!</definedName>
    <definedName name="wclocation2" localSheetId="63">#REF!</definedName>
    <definedName name="wclocation2" localSheetId="64">#REF!</definedName>
    <definedName name="wclocation2" localSheetId="62">#REF!</definedName>
    <definedName name="wclocation2" localSheetId="72">#REF!</definedName>
    <definedName name="wclocation2" localSheetId="69">#REF!</definedName>
    <definedName name="wclocation2" localSheetId="70">#REF!</definedName>
    <definedName name="wclocation2" localSheetId="71">#REF!</definedName>
    <definedName name="wclocation2">#REF!</definedName>
    <definedName name="wclocation3" localSheetId="19">#REF!</definedName>
    <definedName name="wclocation3" localSheetId="20">#REF!</definedName>
    <definedName name="wclocation3" localSheetId="21">#REF!</definedName>
    <definedName name="wclocation3" localSheetId="22">#REF!</definedName>
    <definedName name="wclocation3" localSheetId="23">#REF!</definedName>
    <definedName name="wclocation3" localSheetId="24">#REF!</definedName>
    <definedName name="wclocation3" localSheetId="25">#REF!</definedName>
    <definedName name="wclocation3" localSheetId="26">#REF!</definedName>
    <definedName name="wclocation3" localSheetId="27">#REF!</definedName>
    <definedName name="wclocation3" localSheetId="28">#REF!</definedName>
    <definedName name="wclocation3" localSheetId="29">#REF!</definedName>
    <definedName name="wclocation3" localSheetId="30">#REF!</definedName>
    <definedName name="wclocation3" localSheetId="31">#REF!</definedName>
    <definedName name="wclocation3" localSheetId="32">#REF!</definedName>
    <definedName name="wclocation3" localSheetId="33">#REF!</definedName>
    <definedName name="wclocation3" localSheetId="35">#REF!</definedName>
    <definedName name="wclocation3" localSheetId="36">#REF!</definedName>
    <definedName name="wclocation3" localSheetId="37">#REF!</definedName>
    <definedName name="wclocation3" localSheetId="65">#REF!</definedName>
    <definedName name="wclocation3" localSheetId="66">#REF!</definedName>
    <definedName name="wclocation3" localSheetId="67">#REF!</definedName>
    <definedName name="wclocation3" localSheetId="38">#REF!</definedName>
    <definedName name="wclocation3" localSheetId="39">#REF!</definedName>
    <definedName name="wclocation3" localSheetId="40">#REF!</definedName>
    <definedName name="wclocation3" localSheetId="41">#REF!</definedName>
    <definedName name="wclocation3" localSheetId="42">#REF!</definedName>
    <definedName name="wclocation3" localSheetId="43">#REF!</definedName>
    <definedName name="wclocation3" localSheetId="44">#REF!</definedName>
    <definedName name="wclocation3" localSheetId="45">#REF!</definedName>
    <definedName name="wclocation3" localSheetId="46">#REF!</definedName>
    <definedName name="wclocation3" localSheetId="48">#REF!</definedName>
    <definedName name="wclocation3" localSheetId="49">#REF!</definedName>
    <definedName name="wclocation3" localSheetId="47">#REF!</definedName>
    <definedName name="wclocation3" localSheetId="50">#REF!</definedName>
    <definedName name="wclocation3" localSheetId="51">#REF!</definedName>
    <definedName name="wclocation3" localSheetId="52">#REF!</definedName>
    <definedName name="wclocation3" localSheetId="53">#REF!</definedName>
    <definedName name="wclocation3" localSheetId="54">#REF!</definedName>
    <definedName name="wclocation3" localSheetId="55">#REF!</definedName>
    <definedName name="wclocation3" localSheetId="56">#REF!</definedName>
    <definedName name="wclocation3" localSheetId="57">#REF!</definedName>
    <definedName name="wclocation3" localSheetId="58">#REF!</definedName>
    <definedName name="wclocation3" localSheetId="60">#REF!</definedName>
    <definedName name="wclocation3" localSheetId="61">#REF!</definedName>
    <definedName name="wclocation3" localSheetId="59">#REF!</definedName>
    <definedName name="wclocation3" localSheetId="63">#REF!</definedName>
    <definedName name="wclocation3" localSheetId="64">#REF!</definedName>
    <definedName name="wclocation3" localSheetId="62">#REF!</definedName>
    <definedName name="wclocation3" localSheetId="72">#REF!</definedName>
    <definedName name="wclocation3" localSheetId="69">#REF!</definedName>
    <definedName name="wclocation3" localSheetId="70">#REF!</definedName>
    <definedName name="wclocation3" localSheetId="71">#REF!</definedName>
    <definedName name="wclocation3">#REF!</definedName>
    <definedName name="wclocation4" localSheetId="19">#REF!</definedName>
    <definedName name="wclocation4" localSheetId="20">#REF!</definedName>
    <definedName name="wclocation4" localSheetId="21">#REF!</definedName>
    <definedName name="wclocation4" localSheetId="22">#REF!</definedName>
    <definedName name="wclocation4" localSheetId="23">#REF!</definedName>
    <definedName name="wclocation4" localSheetId="24">#REF!</definedName>
    <definedName name="wclocation4" localSheetId="25">#REF!</definedName>
    <definedName name="wclocation4" localSheetId="26">#REF!</definedName>
    <definedName name="wclocation4" localSheetId="27">#REF!</definedName>
    <definedName name="wclocation4" localSheetId="28">#REF!</definedName>
    <definedName name="wclocation4" localSheetId="29">#REF!</definedName>
    <definedName name="wclocation4" localSheetId="30">#REF!</definedName>
    <definedName name="wclocation4" localSheetId="31">#REF!</definedName>
    <definedName name="wclocation4" localSheetId="32">#REF!</definedName>
    <definedName name="wclocation4" localSheetId="33">#REF!</definedName>
    <definedName name="wclocation4" localSheetId="35">#REF!</definedName>
    <definedName name="wclocation4" localSheetId="36">#REF!</definedName>
    <definedName name="wclocation4" localSheetId="37">#REF!</definedName>
    <definedName name="wclocation4" localSheetId="65">#REF!</definedName>
    <definedName name="wclocation4" localSheetId="66">#REF!</definedName>
    <definedName name="wclocation4" localSheetId="67">#REF!</definedName>
    <definedName name="wclocation4" localSheetId="38">#REF!</definedName>
    <definedName name="wclocation4" localSheetId="39">#REF!</definedName>
    <definedName name="wclocation4" localSheetId="40">#REF!</definedName>
    <definedName name="wclocation4" localSheetId="41">#REF!</definedName>
    <definedName name="wclocation4" localSheetId="42">#REF!</definedName>
    <definedName name="wclocation4" localSheetId="43">#REF!</definedName>
    <definedName name="wclocation4" localSheetId="44">#REF!</definedName>
    <definedName name="wclocation4" localSheetId="45">#REF!</definedName>
    <definedName name="wclocation4" localSheetId="46">#REF!</definedName>
    <definedName name="wclocation4" localSheetId="48">#REF!</definedName>
    <definedName name="wclocation4" localSheetId="49">#REF!</definedName>
    <definedName name="wclocation4" localSheetId="47">#REF!</definedName>
    <definedName name="wclocation4" localSheetId="50">#REF!</definedName>
    <definedName name="wclocation4" localSheetId="51">#REF!</definedName>
    <definedName name="wclocation4" localSheetId="52">#REF!</definedName>
    <definedName name="wclocation4" localSheetId="53">#REF!</definedName>
    <definedName name="wclocation4" localSheetId="54">#REF!</definedName>
    <definedName name="wclocation4" localSheetId="55">#REF!</definedName>
    <definedName name="wclocation4" localSheetId="56">#REF!</definedName>
    <definedName name="wclocation4" localSheetId="57">#REF!</definedName>
    <definedName name="wclocation4" localSheetId="58">#REF!</definedName>
    <definedName name="wclocation4" localSheetId="60">#REF!</definedName>
    <definedName name="wclocation4" localSheetId="61">#REF!</definedName>
    <definedName name="wclocation4" localSheetId="59">#REF!</definedName>
    <definedName name="wclocation4" localSheetId="63">#REF!</definedName>
    <definedName name="wclocation4" localSheetId="64">#REF!</definedName>
    <definedName name="wclocation4" localSheetId="62">#REF!</definedName>
    <definedName name="wclocation4" localSheetId="72">#REF!</definedName>
    <definedName name="wclocation4" localSheetId="69">#REF!</definedName>
    <definedName name="wclocation4" localSheetId="70">#REF!</definedName>
    <definedName name="wclocation4" localSheetId="71">#REF!</definedName>
    <definedName name="wclocation4">#REF!</definedName>
    <definedName name="wclocation5" localSheetId="19">#REF!</definedName>
    <definedName name="wclocation5" localSheetId="20">#REF!</definedName>
    <definedName name="wclocation5" localSheetId="21">#REF!</definedName>
    <definedName name="wclocation5" localSheetId="22">#REF!</definedName>
    <definedName name="wclocation5" localSheetId="23">#REF!</definedName>
    <definedName name="wclocation5" localSheetId="24">#REF!</definedName>
    <definedName name="wclocation5" localSheetId="25">#REF!</definedName>
    <definedName name="wclocation5" localSheetId="26">#REF!</definedName>
    <definedName name="wclocation5" localSheetId="27">#REF!</definedName>
    <definedName name="wclocation5" localSheetId="28">#REF!</definedName>
    <definedName name="wclocation5" localSheetId="29">#REF!</definedName>
    <definedName name="wclocation5" localSheetId="30">#REF!</definedName>
    <definedName name="wclocation5" localSheetId="31">#REF!</definedName>
    <definedName name="wclocation5" localSheetId="32">#REF!</definedName>
    <definedName name="wclocation5" localSheetId="33">#REF!</definedName>
    <definedName name="wclocation5" localSheetId="35">#REF!</definedName>
    <definedName name="wclocation5" localSheetId="36">#REF!</definedName>
    <definedName name="wclocation5" localSheetId="37">#REF!</definedName>
    <definedName name="wclocation5" localSheetId="65">#REF!</definedName>
    <definedName name="wclocation5" localSheetId="66">#REF!</definedName>
    <definedName name="wclocation5" localSheetId="67">#REF!</definedName>
    <definedName name="wclocation5" localSheetId="38">#REF!</definedName>
    <definedName name="wclocation5" localSheetId="39">#REF!</definedName>
    <definedName name="wclocation5" localSheetId="40">#REF!</definedName>
    <definedName name="wclocation5" localSheetId="41">#REF!</definedName>
    <definedName name="wclocation5" localSheetId="42">#REF!</definedName>
    <definedName name="wclocation5" localSheetId="43">#REF!</definedName>
    <definedName name="wclocation5" localSheetId="44">#REF!</definedName>
    <definedName name="wclocation5" localSheetId="45">#REF!</definedName>
    <definedName name="wclocation5" localSheetId="46">#REF!</definedName>
    <definedName name="wclocation5" localSheetId="48">#REF!</definedName>
    <definedName name="wclocation5" localSheetId="49">#REF!</definedName>
    <definedName name="wclocation5" localSheetId="47">#REF!</definedName>
    <definedName name="wclocation5" localSheetId="50">#REF!</definedName>
    <definedName name="wclocation5" localSheetId="51">#REF!</definedName>
    <definedName name="wclocation5" localSheetId="52">#REF!</definedName>
    <definedName name="wclocation5" localSheetId="53">#REF!</definedName>
    <definedName name="wclocation5" localSheetId="54">#REF!</definedName>
    <definedName name="wclocation5" localSheetId="55">#REF!</definedName>
    <definedName name="wclocation5" localSheetId="56">#REF!</definedName>
    <definedName name="wclocation5" localSheetId="57">#REF!</definedName>
    <definedName name="wclocation5" localSheetId="58">#REF!</definedName>
    <definedName name="wclocation5" localSheetId="60">#REF!</definedName>
    <definedName name="wclocation5" localSheetId="61">#REF!</definedName>
    <definedName name="wclocation5" localSheetId="59">#REF!</definedName>
    <definedName name="wclocation5" localSheetId="63">#REF!</definedName>
    <definedName name="wclocation5" localSheetId="64">#REF!</definedName>
    <definedName name="wclocation5" localSheetId="62">#REF!</definedName>
    <definedName name="wclocation5" localSheetId="72">#REF!</definedName>
    <definedName name="wclocation5" localSheetId="69">#REF!</definedName>
    <definedName name="wclocation5" localSheetId="70">#REF!</definedName>
    <definedName name="wclocation5" localSheetId="71">#REF!</definedName>
    <definedName name="wclocation5">#REF!</definedName>
    <definedName name="wclocation6" localSheetId="19">#REF!</definedName>
    <definedName name="wclocation6" localSheetId="20">#REF!</definedName>
    <definedName name="wclocation6" localSheetId="21">#REF!</definedName>
    <definedName name="wclocation6" localSheetId="22">#REF!</definedName>
    <definedName name="wclocation6" localSheetId="23">#REF!</definedName>
    <definedName name="wclocation6" localSheetId="24">#REF!</definedName>
    <definedName name="wclocation6" localSheetId="25">#REF!</definedName>
    <definedName name="wclocation6" localSheetId="26">#REF!</definedName>
    <definedName name="wclocation6" localSheetId="27">#REF!</definedName>
    <definedName name="wclocation6" localSheetId="28">#REF!</definedName>
    <definedName name="wclocation6" localSheetId="29">#REF!</definedName>
    <definedName name="wclocation6" localSheetId="30">#REF!</definedName>
    <definedName name="wclocation6" localSheetId="31">#REF!</definedName>
    <definedName name="wclocation6" localSheetId="32">#REF!</definedName>
    <definedName name="wclocation6" localSheetId="33">#REF!</definedName>
    <definedName name="wclocation6" localSheetId="35">#REF!</definedName>
    <definedName name="wclocation6" localSheetId="36">#REF!</definedName>
    <definedName name="wclocation6" localSheetId="37">#REF!</definedName>
    <definedName name="wclocation6" localSheetId="65">#REF!</definedName>
    <definedName name="wclocation6" localSheetId="66">#REF!</definedName>
    <definedName name="wclocation6" localSheetId="67">#REF!</definedName>
    <definedName name="wclocation6" localSheetId="38">#REF!</definedName>
    <definedName name="wclocation6" localSheetId="39">#REF!</definedName>
    <definedName name="wclocation6" localSheetId="40">#REF!</definedName>
    <definedName name="wclocation6" localSheetId="41">#REF!</definedName>
    <definedName name="wclocation6" localSheetId="42">#REF!</definedName>
    <definedName name="wclocation6" localSheetId="43">#REF!</definedName>
    <definedName name="wclocation6" localSheetId="44">#REF!</definedName>
    <definedName name="wclocation6" localSheetId="45">#REF!</definedName>
    <definedName name="wclocation6" localSheetId="46">#REF!</definedName>
    <definedName name="wclocation6" localSheetId="48">#REF!</definedName>
    <definedName name="wclocation6" localSheetId="49">#REF!</definedName>
    <definedName name="wclocation6" localSheetId="47">#REF!</definedName>
    <definedName name="wclocation6" localSheetId="50">#REF!</definedName>
    <definedName name="wclocation6" localSheetId="51">#REF!</definedName>
    <definedName name="wclocation6" localSheetId="52">#REF!</definedName>
    <definedName name="wclocation6" localSheetId="53">#REF!</definedName>
    <definedName name="wclocation6" localSheetId="54">#REF!</definedName>
    <definedName name="wclocation6" localSheetId="55">#REF!</definedName>
    <definedName name="wclocation6" localSheetId="56">#REF!</definedName>
    <definedName name="wclocation6" localSheetId="57">#REF!</definedName>
    <definedName name="wclocation6" localSheetId="58">#REF!</definedName>
    <definedName name="wclocation6" localSheetId="60">#REF!</definedName>
    <definedName name="wclocation6" localSheetId="61">#REF!</definedName>
    <definedName name="wclocation6" localSheetId="59">#REF!</definedName>
    <definedName name="wclocation6" localSheetId="63">#REF!</definedName>
    <definedName name="wclocation6" localSheetId="64">#REF!</definedName>
    <definedName name="wclocation6" localSheetId="62">#REF!</definedName>
    <definedName name="wclocation6" localSheetId="72">#REF!</definedName>
    <definedName name="wclocation6" localSheetId="69">#REF!</definedName>
    <definedName name="wclocation6" localSheetId="70">#REF!</definedName>
    <definedName name="wclocation6" localSheetId="71">#REF!</definedName>
    <definedName name="wclocation6">#REF!</definedName>
    <definedName name="wclocation7" localSheetId="19">#REF!</definedName>
    <definedName name="wclocation7" localSheetId="20">#REF!</definedName>
    <definedName name="wclocation7" localSheetId="21">#REF!</definedName>
    <definedName name="wclocation7" localSheetId="22">#REF!</definedName>
    <definedName name="wclocation7" localSheetId="23">#REF!</definedName>
    <definedName name="wclocation7" localSheetId="24">#REF!</definedName>
    <definedName name="wclocation7" localSheetId="25">#REF!</definedName>
    <definedName name="wclocation7" localSheetId="26">#REF!</definedName>
    <definedName name="wclocation7" localSheetId="27">#REF!</definedName>
    <definedName name="wclocation7" localSheetId="28">#REF!</definedName>
    <definedName name="wclocation7" localSheetId="29">#REF!</definedName>
    <definedName name="wclocation7" localSheetId="30">#REF!</definedName>
    <definedName name="wclocation7" localSheetId="31">#REF!</definedName>
    <definedName name="wclocation7" localSheetId="32">#REF!</definedName>
    <definedName name="wclocation7" localSheetId="33">#REF!</definedName>
    <definedName name="wclocation7" localSheetId="35">#REF!</definedName>
    <definedName name="wclocation7" localSheetId="36">#REF!</definedName>
    <definedName name="wclocation7" localSheetId="37">#REF!</definedName>
    <definedName name="wclocation7" localSheetId="65">#REF!</definedName>
    <definedName name="wclocation7" localSheetId="66">#REF!</definedName>
    <definedName name="wclocation7" localSheetId="67">#REF!</definedName>
    <definedName name="wclocation7" localSheetId="38">#REF!</definedName>
    <definedName name="wclocation7" localSheetId="39">#REF!</definedName>
    <definedName name="wclocation7" localSheetId="40">#REF!</definedName>
    <definedName name="wclocation7" localSheetId="41">#REF!</definedName>
    <definedName name="wclocation7" localSheetId="42">#REF!</definedName>
    <definedName name="wclocation7" localSheetId="43">#REF!</definedName>
    <definedName name="wclocation7" localSheetId="44">#REF!</definedName>
    <definedName name="wclocation7" localSheetId="45">#REF!</definedName>
    <definedName name="wclocation7" localSheetId="46">#REF!</definedName>
    <definedName name="wclocation7" localSheetId="48">#REF!</definedName>
    <definedName name="wclocation7" localSheetId="49">#REF!</definedName>
    <definedName name="wclocation7" localSheetId="47">#REF!</definedName>
    <definedName name="wclocation7" localSheetId="50">#REF!</definedName>
    <definedName name="wclocation7" localSheetId="51">#REF!</definedName>
    <definedName name="wclocation7" localSheetId="52">#REF!</definedName>
    <definedName name="wclocation7" localSheetId="53">#REF!</definedName>
    <definedName name="wclocation7" localSheetId="54">#REF!</definedName>
    <definedName name="wclocation7" localSheetId="55">#REF!</definedName>
    <definedName name="wclocation7" localSheetId="56">#REF!</definedName>
    <definedName name="wclocation7" localSheetId="57">#REF!</definedName>
    <definedName name="wclocation7" localSheetId="58">#REF!</definedName>
    <definedName name="wclocation7" localSheetId="60">#REF!</definedName>
    <definedName name="wclocation7" localSheetId="61">#REF!</definedName>
    <definedName name="wclocation7" localSheetId="59">#REF!</definedName>
    <definedName name="wclocation7" localSheetId="63">#REF!</definedName>
    <definedName name="wclocation7" localSheetId="64">#REF!</definedName>
    <definedName name="wclocation7" localSheetId="62">#REF!</definedName>
    <definedName name="wclocation7" localSheetId="72">#REF!</definedName>
    <definedName name="wclocation7" localSheetId="69">#REF!</definedName>
    <definedName name="wclocation7" localSheetId="70">#REF!</definedName>
    <definedName name="wclocation7" localSheetId="71">#REF!</definedName>
    <definedName name="wclocation7">#REF!</definedName>
    <definedName name="wclocation8" localSheetId="19">#REF!</definedName>
    <definedName name="wclocation8" localSheetId="20">#REF!</definedName>
    <definedName name="wclocation8" localSheetId="21">#REF!</definedName>
    <definedName name="wclocation8" localSheetId="22">#REF!</definedName>
    <definedName name="wclocation8" localSheetId="23">#REF!</definedName>
    <definedName name="wclocation8" localSheetId="24">#REF!</definedName>
    <definedName name="wclocation8" localSheetId="25">#REF!</definedName>
    <definedName name="wclocation8" localSheetId="26">#REF!</definedName>
    <definedName name="wclocation8" localSheetId="27">#REF!</definedName>
    <definedName name="wclocation8" localSheetId="28">#REF!</definedName>
    <definedName name="wclocation8" localSheetId="29">#REF!</definedName>
    <definedName name="wclocation8" localSheetId="30">#REF!</definedName>
    <definedName name="wclocation8" localSheetId="31">#REF!</definedName>
    <definedName name="wclocation8" localSheetId="32">#REF!</definedName>
    <definedName name="wclocation8" localSheetId="33">#REF!</definedName>
    <definedName name="wclocation8" localSheetId="35">#REF!</definedName>
    <definedName name="wclocation8" localSheetId="36">#REF!</definedName>
    <definedName name="wclocation8" localSheetId="37">#REF!</definedName>
    <definedName name="wclocation8" localSheetId="65">#REF!</definedName>
    <definedName name="wclocation8" localSheetId="66">#REF!</definedName>
    <definedName name="wclocation8" localSheetId="67">#REF!</definedName>
    <definedName name="wclocation8" localSheetId="38">#REF!</definedName>
    <definedName name="wclocation8" localSheetId="39">#REF!</definedName>
    <definedName name="wclocation8" localSheetId="40">#REF!</definedName>
    <definedName name="wclocation8" localSheetId="41">#REF!</definedName>
    <definedName name="wclocation8" localSheetId="42">#REF!</definedName>
    <definedName name="wclocation8" localSheetId="43">#REF!</definedName>
    <definedName name="wclocation8" localSheetId="44">#REF!</definedName>
    <definedName name="wclocation8" localSheetId="45">#REF!</definedName>
    <definedName name="wclocation8" localSheetId="46">#REF!</definedName>
    <definedName name="wclocation8" localSheetId="48">#REF!</definedName>
    <definedName name="wclocation8" localSheetId="49">#REF!</definedName>
    <definedName name="wclocation8" localSheetId="47">#REF!</definedName>
    <definedName name="wclocation8" localSheetId="50">#REF!</definedName>
    <definedName name="wclocation8" localSheetId="51">#REF!</definedName>
    <definedName name="wclocation8" localSheetId="52">#REF!</definedName>
    <definedName name="wclocation8" localSheetId="53">#REF!</definedName>
    <definedName name="wclocation8" localSheetId="54">#REF!</definedName>
    <definedName name="wclocation8" localSheetId="55">#REF!</definedName>
    <definedName name="wclocation8" localSheetId="56">#REF!</definedName>
    <definedName name="wclocation8" localSheetId="57">#REF!</definedName>
    <definedName name="wclocation8" localSheetId="58">#REF!</definedName>
    <definedName name="wclocation8" localSheetId="60">#REF!</definedName>
    <definedName name="wclocation8" localSheetId="61">#REF!</definedName>
    <definedName name="wclocation8" localSheetId="59">#REF!</definedName>
    <definedName name="wclocation8" localSheetId="63">#REF!</definedName>
    <definedName name="wclocation8" localSheetId="64">#REF!</definedName>
    <definedName name="wclocation8" localSheetId="62">#REF!</definedName>
    <definedName name="wclocation8" localSheetId="72">#REF!</definedName>
    <definedName name="wclocation8" localSheetId="69">#REF!</definedName>
    <definedName name="wclocation8" localSheetId="70">#REF!</definedName>
    <definedName name="wclocation8" localSheetId="71">#REF!</definedName>
    <definedName name="wclocation8">#REF!</definedName>
    <definedName name="wclocation9" localSheetId="19">#REF!</definedName>
    <definedName name="wclocation9" localSheetId="20">#REF!</definedName>
    <definedName name="wclocation9" localSheetId="21">#REF!</definedName>
    <definedName name="wclocation9" localSheetId="22">#REF!</definedName>
    <definedName name="wclocation9" localSheetId="23">#REF!</definedName>
    <definedName name="wclocation9" localSheetId="24">#REF!</definedName>
    <definedName name="wclocation9" localSheetId="25">#REF!</definedName>
    <definedName name="wclocation9" localSheetId="26">#REF!</definedName>
    <definedName name="wclocation9" localSheetId="27">#REF!</definedName>
    <definedName name="wclocation9" localSheetId="28">#REF!</definedName>
    <definedName name="wclocation9" localSheetId="29">#REF!</definedName>
    <definedName name="wclocation9" localSheetId="30">#REF!</definedName>
    <definedName name="wclocation9" localSheetId="31">#REF!</definedName>
    <definedName name="wclocation9" localSheetId="32">#REF!</definedName>
    <definedName name="wclocation9" localSheetId="33">#REF!</definedName>
    <definedName name="wclocation9" localSheetId="35">#REF!</definedName>
    <definedName name="wclocation9" localSheetId="36">#REF!</definedName>
    <definedName name="wclocation9" localSheetId="37">#REF!</definedName>
    <definedName name="wclocation9" localSheetId="65">#REF!</definedName>
    <definedName name="wclocation9" localSheetId="66">#REF!</definedName>
    <definedName name="wclocation9" localSheetId="67">#REF!</definedName>
    <definedName name="wclocation9" localSheetId="38">#REF!</definedName>
    <definedName name="wclocation9" localSheetId="39">#REF!</definedName>
    <definedName name="wclocation9" localSheetId="40">#REF!</definedName>
    <definedName name="wclocation9" localSheetId="41">#REF!</definedName>
    <definedName name="wclocation9" localSheetId="42">#REF!</definedName>
    <definedName name="wclocation9" localSheetId="43">#REF!</definedName>
    <definedName name="wclocation9" localSheetId="44">#REF!</definedName>
    <definedName name="wclocation9" localSheetId="45">#REF!</definedName>
    <definedName name="wclocation9" localSheetId="46">#REF!</definedName>
    <definedName name="wclocation9" localSheetId="48">#REF!</definedName>
    <definedName name="wclocation9" localSheetId="49">#REF!</definedName>
    <definedName name="wclocation9" localSheetId="47">#REF!</definedName>
    <definedName name="wclocation9" localSheetId="50">#REF!</definedName>
    <definedName name="wclocation9" localSheetId="51">#REF!</definedName>
    <definedName name="wclocation9" localSheetId="52">#REF!</definedName>
    <definedName name="wclocation9" localSheetId="53">#REF!</definedName>
    <definedName name="wclocation9" localSheetId="54">#REF!</definedName>
    <definedName name="wclocation9" localSheetId="55">#REF!</definedName>
    <definedName name="wclocation9" localSheetId="56">#REF!</definedName>
    <definedName name="wclocation9" localSheetId="57">#REF!</definedName>
    <definedName name="wclocation9" localSheetId="58">#REF!</definedName>
    <definedName name="wclocation9" localSheetId="60">#REF!</definedName>
    <definedName name="wclocation9" localSheetId="61">#REF!</definedName>
    <definedName name="wclocation9" localSheetId="59">#REF!</definedName>
    <definedName name="wclocation9" localSheetId="63">#REF!</definedName>
    <definedName name="wclocation9" localSheetId="64">#REF!</definedName>
    <definedName name="wclocation9" localSheetId="62">#REF!</definedName>
    <definedName name="wclocation9" localSheetId="72">#REF!</definedName>
    <definedName name="wclocation9" localSheetId="69">#REF!</definedName>
    <definedName name="wclocation9" localSheetId="70">#REF!</definedName>
    <definedName name="wclocation9" localSheetId="71">#REF!</definedName>
    <definedName name="wclocation9">#REF!</definedName>
    <definedName name="wdaesfr">#REF!</definedName>
    <definedName name="we" hidden="1">#REF!</definedName>
    <definedName name="Weight1">#REF!</definedName>
    <definedName name="Weight2">#REF!</definedName>
    <definedName name="Weight3">#REF!</definedName>
    <definedName name="Weight4">#REF!</definedName>
    <definedName name="wer" localSheetId="7" hidden="1">#REF!</definedName>
    <definedName name="wer" localSheetId="19" hidden="1">#REF!</definedName>
    <definedName name="wer" localSheetId="20" hidden="1">#REF!</definedName>
    <definedName name="wer" localSheetId="21" hidden="1">#REF!</definedName>
    <definedName name="wer" localSheetId="22" hidden="1">#REF!</definedName>
    <definedName name="wer" localSheetId="23" hidden="1">#REF!</definedName>
    <definedName name="wer" localSheetId="24" hidden="1">#REF!</definedName>
    <definedName name="wer" localSheetId="25" hidden="1">#REF!</definedName>
    <definedName name="wer" localSheetId="26" hidden="1">#REF!</definedName>
    <definedName name="wer" localSheetId="27" hidden="1">#REF!</definedName>
    <definedName name="wer" localSheetId="28" hidden="1">#REF!</definedName>
    <definedName name="wer" localSheetId="29" hidden="1">#REF!</definedName>
    <definedName name="wer" localSheetId="30" hidden="1">#REF!</definedName>
    <definedName name="wer" localSheetId="31" hidden="1">#REF!</definedName>
    <definedName name="wer" localSheetId="32" hidden="1">#REF!</definedName>
    <definedName name="wer" localSheetId="33" hidden="1">#REF!</definedName>
    <definedName name="wer" localSheetId="35" hidden="1">#REF!</definedName>
    <definedName name="wer" localSheetId="36" hidden="1">#REF!</definedName>
    <definedName name="wer" localSheetId="37" hidden="1">#REF!</definedName>
    <definedName name="wer" localSheetId="65" hidden="1">#REF!</definedName>
    <definedName name="wer" localSheetId="66" hidden="1">#REF!</definedName>
    <definedName name="wer" localSheetId="67" hidden="1">#REF!</definedName>
    <definedName name="wer" localSheetId="38" hidden="1">#REF!</definedName>
    <definedName name="wer" localSheetId="39" hidden="1">#REF!</definedName>
    <definedName name="wer" localSheetId="40" hidden="1">#REF!</definedName>
    <definedName name="wer" localSheetId="41" hidden="1">#REF!</definedName>
    <definedName name="wer" localSheetId="42" hidden="1">#REF!</definedName>
    <definedName name="wer" localSheetId="43" hidden="1">#REF!</definedName>
    <definedName name="wer" localSheetId="44" hidden="1">#REF!</definedName>
    <definedName name="wer" localSheetId="45" hidden="1">#REF!</definedName>
    <definedName name="wer" localSheetId="46" hidden="1">#REF!</definedName>
    <definedName name="wer" localSheetId="48" hidden="1">#REF!</definedName>
    <definedName name="wer" localSheetId="49" hidden="1">#REF!</definedName>
    <definedName name="wer" localSheetId="47" hidden="1">#REF!</definedName>
    <definedName name="wer" localSheetId="50" hidden="1">#REF!</definedName>
    <definedName name="wer" localSheetId="51" hidden="1">#REF!</definedName>
    <definedName name="wer" localSheetId="52" hidden="1">#REF!</definedName>
    <definedName name="wer" localSheetId="53" hidden="1">#REF!</definedName>
    <definedName name="wer" localSheetId="54" hidden="1">#REF!</definedName>
    <definedName name="wer" localSheetId="55" hidden="1">#REF!</definedName>
    <definedName name="wer" localSheetId="56" hidden="1">#REF!</definedName>
    <definedName name="wer" localSheetId="57" hidden="1">#REF!</definedName>
    <definedName name="wer" localSheetId="58" hidden="1">#REF!</definedName>
    <definedName name="wer" localSheetId="60" hidden="1">#REF!</definedName>
    <definedName name="wer" localSheetId="61" hidden="1">#REF!</definedName>
    <definedName name="wer" localSheetId="59" hidden="1">#REF!</definedName>
    <definedName name="wer" localSheetId="63" hidden="1">#REF!</definedName>
    <definedName name="wer" localSheetId="64" hidden="1">#REF!</definedName>
    <definedName name="wer" localSheetId="62" hidden="1">#REF!</definedName>
    <definedName name="wer" localSheetId="72" hidden="1">#REF!</definedName>
    <definedName name="wer" localSheetId="69" hidden="1">#REF!</definedName>
    <definedName name="wer" localSheetId="70" hidden="1">#REF!</definedName>
    <definedName name="wer" localSheetId="71" hidden="1">#REF!</definedName>
    <definedName name="wer" hidden="1">#REF!</definedName>
    <definedName name="WERWER" localSheetId="72" hidden="1">#REF!</definedName>
    <definedName name="WERWER" localSheetId="69" hidden="1">#REF!</definedName>
    <definedName name="WERWER" localSheetId="70" hidden="1">#REF!</definedName>
    <definedName name="WERWER" localSheetId="71" hidden="1">#REF!</definedName>
    <definedName name="WERWER" hidden="1">#REF!</definedName>
    <definedName name="wevfwecf" localSheetId="72">#REF!</definedName>
    <definedName name="wevfwecf" localSheetId="69">#REF!</definedName>
    <definedName name="wevfwecf" localSheetId="70">#REF!</definedName>
    <definedName name="wevfwecf" localSheetId="71">#REF!</definedName>
    <definedName name="wevfwecf">#REF!</definedName>
    <definedName name="whata" hidden="1">#REF!</definedName>
    <definedName name="wlocation12" localSheetId="72">#REF!</definedName>
    <definedName name="wlocation12" localSheetId="69">#REF!</definedName>
    <definedName name="wlocation12" localSheetId="70">#REF!</definedName>
    <definedName name="wlocation12" localSheetId="71">#REF!</definedName>
    <definedName name="wlocation12">#REF!</definedName>
    <definedName name="wlocation2" localSheetId="72">#REF!</definedName>
    <definedName name="wlocation2" localSheetId="69">#REF!</definedName>
    <definedName name="wlocation2" localSheetId="70">#REF!</definedName>
    <definedName name="wlocation2" localSheetId="71">#REF!</definedName>
    <definedName name="wlocation2">#REF!</definedName>
    <definedName name="workers_comp" localSheetId="19">#REF!</definedName>
    <definedName name="workers_comp" localSheetId="20">#REF!</definedName>
    <definedName name="workers_comp" localSheetId="21">#REF!</definedName>
    <definedName name="workers_comp" localSheetId="22">#REF!</definedName>
    <definedName name="workers_comp" localSheetId="23">#REF!</definedName>
    <definedName name="workers_comp" localSheetId="24">#REF!</definedName>
    <definedName name="workers_comp" localSheetId="25">#REF!</definedName>
    <definedName name="workers_comp" localSheetId="26">#REF!</definedName>
    <definedName name="workers_comp" localSheetId="27">#REF!</definedName>
    <definedName name="workers_comp" localSheetId="28">#REF!</definedName>
    <definedName name="workers_comp" localSheetId="29">#REF!</definedName>
    <definedName name="workers_comp" localSheetId="30">#REF!</definedName>
    <definedName name="workers_comp" localSheetId="31">#REF!</definedName>
    <definedName name="workers_comp" localSheetId="32">#REF!</definedName>
    <definedName name="workers_comp" localSheetId="33">#REF!</definedName>
    <definedName name="workers_comp" localSheetId="35">#REF!</definedName>
    <definedName name="workers_comp" localSheetId="36">#REF!</definedName>
    <definedName name="workers_comp" localSheetId="37">#REF!</definedName>
    <definedName name="workers_comp" localSheetId="65">#REF!</definedName>
    <definedName name="workers_comp" localSheetId="66">#REF!</definedName>
    <definedName name="workers_comp" localSheetId="67">#REF!</definedName>
    <definedName name="workers_comp" localSheetId="38">#REF!</definedName>
    <definedName name="workers_comp" localSheetId="39">#REF!</definedName>
    <definedName name="workers_comp" localSheetId="40">#REF!</definedName>
    <definedName name="workers_comp" localSheetId="41">#REF!</definedName>
    <definedName name="workers_comp" localSheetId="42">#REF!</definedName>
    <definedName name="workers_comp" localSheetId="43">#REF!</definedName>
    <definedName name="workers_comp" localSheetId="44">#REF!</definedName>
    <definedName name="workers_comp" localSheetId="45">#REF!</definedName>
    <definedName name="workers_comp" localSheetId="46">#REF!</definedName>
    <definedName name="workers_comp" localSheetId="48">#REF!</definedName>
    <definedName name="workers_comp" localSheetId="49">#REF!</definedName>
    <definedName name="workers_comp" localSheetId="47">#REF!</definedName>
    <definedName name="workers_comp" localSheetId="50">#REF!</definedName>
    <definedName name="workers_comp" localSheetId="51">#REF!</definedName>
    <definedName name="workers_comp" localSheetId="52">#REF!</definedName>
    <definedName name="workers_comp" localSheetId="53">#REF!</definedName>
    <definedName name="workers_comp" localSheetId="54">#REF!</definedName>
    <definedName name="workers_comp" localSheetId="55">#REF!</definedName>
    <definedName name="workers_comp" localSheetId="56">#REF!</definedName>
    <definedName name="workers_comp" localSheetId="57">#REF!</definedName>
    <definedName name="workers_comp" localSheetId="58">#REF!</definedName>
    <definedName name="workers_comp" localSheetId="60">#REF!</definedName>
    <definedName name="workers_comp" localSheetId="61">#REF!</definedName>
    <definedName name="workers_comp" localSheetId="59">#REF!</definedName>
    <definedName name="workers_comp" localSheetId="63">#REF!</definedName>
    <definedName name="workers_comp" localSheetId="64">#REF!</definedName>
    <definedName name="workers_comp" localSheetId="62">#REF!</definedName>
    <definedName name="workers_comp" localSheetId="72">#REF!</definedName>
    <definedName name="workers_comp" localSheetId="69">#REF!</definedName>
    <definedName name="workers_comp" localSheetId="70">#REF!</definedName>
    <definedName name="workers_comp" localSheetId="71">#REF!</definedName>
    <definedName name="workers_comp">#REF!</definedName>
    <definedName name="wqee" localSheetId="72">#REF!</definedName>
    <definedName name="wqee" localSheetId="69">#REF!</definedName>
    <definedName name="wqee" localSheetId="70">#REF!</definedName>
    <definedName name="wqee" localSheetId="71">#REF!</definedName>
    <definedName name="wqee">#REF!</definedName>
    <definedName name="ws">#REF!</definedName>
    <definedName name="ww" localSheetId="72" hidden="1">#REF!</definedName>
    <definedName name="ww" localSheetId="69" hidden="1">#REF!</definedName>
    <definedName name="ww" localSheetId="70" hidden="1">#REF!</definedName>
    <definedName name="ww" localSheetId="71" hidden="1">#REF!</definedName>
    <definedName name="ww" hidden="1">#REF!</definedName>
    <definedName name="Xadcfresdcdwdc" localSheetId="7" hidden="1">#REF!</definedName>
    <definedName name="Xadcfresdcdwdc" localSheetId="19" hidden="1">#REF!</definedName>
    <definedName name="Xadcfresdcdwdc" localSheetId="20" hidden="1">#REF!</definedName>
    <definedName name="Xadcfresdcdwdc" localSheetId="21" hidden="1">#REF!</definedName>
    <definedName name="Xadcfresdcdwdc" localSheetId="22" hidden="1">#REF!</definedName>
    <definedName name="Xadcfresdcdwdc" localSheetId="23" hidden="1">#REF!</definedName>
    <definedName name="Xadcfresdcdwdc" localSheetId="24" hidden="1">#REF!</definedName>
    <definedName name="Xadcfresdcdwdc" localSheetId="25" hidden="1">#REF!</definedName>
    <definedName name="Xadcfresdcdwdc" localSheetId="26" hidden="1">#REF!</definedName>
    <definedName name="Xadcfresdcdwdc" localSheetId="27" hidden="1">#REF!</definedName>
    <definedName name="Xadcfresdcdwdc" localSheetId="28" hidden="1">#REF!</definedName>
    <definedName name="Xadcfresdcdwdc" localSheetId="29" hidden="1">#REF!</definedName>
    <definedName name="Xadcfresdcdwdc" localSheetId="30" hidden="1">#REF!</definedName>
    <definedName name="Xadcfresdcdwdc" localSheetId="31" hidden="1">#REF!</definedName>
    <definedName name="Xadcfresdcdwdc" localSheetId="32" hidden="1">#REF!</definedName>
    <definedName name="Xadcfresdcdwdc" localSheetId="33" hidden="1">#REF!</definedName>
    <definedName name="Xadcfresdcdwdc" localSheetId="35" hidden="1">#REF!</definedName>
    <definedName name="Xadcfresdcdwdc" localSheetId="36" hidden="1">#REF!</definedName>
    <definedName name="Xadcfresdcdwdc" localSheetId="37" hidden="1">#REF!</definedName>
    <definedName name="Xadcfresdcdwdc" localSheetId="65" hidden="1">#REF!</definedName>
    <definedName name="Xadcfresdcdwdc" localSheetId="66" hidden="1">#REF!</definedName>
    <definedName name="Xadcfresdcdwdc" localSheetId="67" hidden="1">#REF!</definedName>
    <definedName name="Xadcfresdcdwdc" localSheetId="38" hidden="1">#REF!</definedName>
    <definedName name="Xadcfresdcdwdc" localSheetId="39" hidden="1">#REF!</definedName>
    <definedName name="Xadcfresdcdwdc" localSheetId="40" hidden="1">#REF!</definedName>
    <definedName name="Xadcfresdcdwdc" localSheetId="41" hidden="1">#REF!</definedName>
    <definedName name="Xadcfresdcdwdc" localSheetId="42" hidden="1">#REF!</definedName>
    <definedName name="Xadcfresdcdwdc" localSheetId="43" hidden="1">#REF!</definedName>
    <definedName name="Xadcfresdcdwdc" localSheetId="44" hidden="1">#REF!</definedName>
    <definedName name="Xadcfresdcdwdc" localSheetId="45" hidden="1">#REF!</definedName>
    <definedName name="Xadcfresdcdwdc" localSheetId="46" hidden="1">#REF!</definedName>
    <definedName name="Xadcfresdcdwdc" localSheetId="48" hidden="1">#REF!</definedName>
    <definedName name="Xadcfresdcdwdc" localSheetId="49" hidden="1">#REF!</definedName>
    <definedName name="Xadcfresdcdwdc" localSheetId="47" hidden="1">#REF!</definedName>
    <definedName name="Xadcfresdcdwdc" localSheetId="50" hidden="1">#REF!</definedName>
    <definedName name="Xadcfresdcdwdc" localSheetId="51" hidden="1">#REF!</definedName>
    <definedName name="Xadcfresdcdwdc" localSheetId="52" hidden="1">#REF!</definedName>
    <definedName name="Xadcfresdcdwdc" localSheetId="53" hidden="1">#REF!</definedName>
    <definedName name="Xadcfresdcdwdc" localSheetId="54" hidden="1">#REF!</definedName>
    <definedName name="Xadcfresdcdwdc" localSheetId="55" hidden="1">#REF!</definedName>
    <definedName name="Xadcfresdcdwdc" localSheetId="56" hidden="1">#REF!</definedName>
    <definedName name="Xadcfresdcdwdc" localSheetId="57" hidden="1">#REF!</definedName>
    <definedName name="Xadcfresdcdwdc" localSheetId="58" hidden="1">#REF!</definedName>
    <definedName name="Xadcfresdcdwdc" localSheetId="60" hidden="1">#REF!</definedName>
    <definedName name="Xadcfresdcdwdc" localSheetId="61" hidden="1">#REF!</definedName>
    <definedName name="Xadcfresdcdwdc" localSheetId="59" hidden="1">#REF!</definedName>
    <definedName name="Xadcfresdcdwdc" localSheetId="63" hidden="1">#REF!</definedName>
    <definedName name="Xadcfresdcdwdc" localSheetId="64" hidden="1">#REF!</definedName>
    <definedName name="Xadcfresdcdwdc" localSheetId="62" hidden="1">#REF!</definedName>
    <definedName name="Xadcfresdcdwdc" localSheetId="72" hidden="1">#REF!</definedName>
    <definedName name="Xadcfresdcdwdc" localSheetId="69" hidden="1">#REF!</definedName>
    <definedName name="Xadcfresdcdwdc" localSheetId="70" hidden="1">#REF!</definedName>
    <definedName name="Xadcfresdcdwdc" localSheetId="71" hidden="1">#REF!</definedName>
    <definedName name="Xadcfresdcdwdc" hidden="1">#REF!</definedName>
    <definedName name="xcxs" localSheetId="7" hidden="1">#REF!</definedName>
    <definedName name="xcxs" localSheetId="19" hidden="1">#REF!</definedName>
    <definedName name="xcxs" localSheetId="20" hidden="1">#REF!</definedName>
    <definedName name="xcxs" localSheetId="21" hidden="1">#REF!</definedName>
    <definedName name="xcxs" localSheetId="22" hidden="1">#REF!</definedName>
    <definedName name="xcxs" localSheetId="23" hidden="1">#REF!</definedName>
    <definedName name="xcxs" localSheetId="24" hidden="1">#REF!</definedName>
    <definedName name="xcxs" localSheetId="25" hidden="1">#REF!</definedName>
    <definedName name="xcxs" localSheetId="26" hidden="1">#REF!</definedName>
    <definedName name="xcxs" localSheetId="27" hidden="1">#REF!</definedName>
    <definedName name="xcxs" localSheetId="28" hidden="1">#REF!</definedName>
    <definedName name="xcxs" localSheetId="29" hidden="1">#REF!</definedName>
    <definedName name="xcxs" localSheetId="30" hidden="1">#REF!</definedName>
    <definedName name="xcxs" localSheetId="31" hidden="1">#REF!</definedName>
    <definedName name="xcxs" localSheetId="32" hidden="1">#REF!</definedName>
    <definedName name="xcxs" localSheetId="33" hidden="1">#REF!</definedName>
    <definedName name="xcxs" localSheetId="35" hidden="1">#REF!</definedName>
    <definedName name="xcxs" localSheetId="36" hidden="1">#REF!</definedName>
    <definedName name="xcxs" localSheetId="37" hidden="1">#REF!</definedName>
    <definedName name="xcxs" localSheetId="65" hidden="1">#REF!</definedName>
    <definedName name="xcxs" localSheetId="66" hidden="1">#REF!</definedName>
    <definedName name="xcxs" localSheetId="67" hidden="1">#REF!</definedName>
    <definedName name="xcxs" localSheetId="38" hidden="1">#REF!</definedName>
    <definedName name="xcxs" localSheetId="39" hidden="1">#REF!</definedName>
    <definedName name="xcxs" localSheetId="40" hidden="1">#REF!</definedName>
    <definedName name="xcxs" localSheetId="41" hidden="1">#REF!</definedName>
    <definedName name="xcxs" localSheetId="42" hidden="1">#REF!</definedName>
    <definedName name="xcxs" localSheetId="43" hidden="1">#REF!</definedName>
    <definedName name="xcxs" localSheetId="44" hidden="1">#REF!</definedName>
    <definedName name="xcxs" localSheetId="45" hidden="1">#REF!</definedName>
    <definedName name="xcxs" localSheetId="46" hidden="1">#REF!</definedName>
    <definedName name="xcxs" localSheetId="48" hidden="1">#REF!</definedName>
    <definedName name="xcxs" localSheetId="49" hidden="1">#REF!</definedName>
    <definedName name="xcxs" localSheetId="47" hidden="1">#REF!</definedName>
    <definedName name="xcxs" localSheetId="50" hidden="1">#REF!</definedName>
    <definedName name="xcxs" localSheetId="51" hidden="1">#REF!</definedName>
    <definedName name="xcxs" localSheetId="52" hidden="1">#REF!</definedName>
    <definedName name="xcxs" localSheetId="53" hidden="1">#REF!</definedName>
    <definedName name="xcxs" localSheetId="54" hidden="1">#REF!</definedName>
    <definedName name="xcxs" localSheetId="55" hidden="1">#REF!</definedName>
    <definedName name="xcxs" localSheetId="56" hidden="1">#REF!</definedName>
    <definedName name="xcxs" localSheetId="57" hidden="1">#REF!</definedName>
    <definedName name="xcxs" localSheetId="58" hidden="1">#REF!</definedName>
    <definedName name="xcxs" localSheetId="60" hidden="1">#REF!</definedName>
    <definedName name="xcxs" localSheetId="61" hidden="1">#REF!</definedName>
    <definedName name="xcxs" localSheetId="59" hidden="1">#REF!</definedName>
    <definedName name="xcxs" localSheetId="63" hidden="1">#REF!</definedName>
    <definedName name="xcxs" localSheetId="64" hidden="1">#REF!</definedName>
    <definedName name="xcxs" localSheetId="62" hidden="1">#REF!</definedName>
    <definedName name="xcxs" localSheetId="72" hidden="1">#REF!</definedName>
    <definedName name="xcxs" localSheetId="69" hidden="1">#REF!</definedName>
    <definedName name="xcxs" localSheetId="70" hidden="1">#REF!</definedName>
    <definedName name="xcxs" localSheetId="71" hidden="1">#REF!</definedName>
    <definedName name="xcxs" hidden="1">#REF!</definedName>
    <definedName name="xqxsaxsx" localSheetId="72" hidden="1">#REF!</definedName>
    <definedName name="xqxsaxsx" localSheetId="69" hidden="1">#REF!</definedName>
    <definedName name="xqxsaxsx" localSheetId="70" hidden="1">#REF!</definedName>
    <definedName name="xqxsaxsx" localSheetId="71" hidden="1">#REF!</definedName>
    <definedName name="xqxsaxsx" hidden="1">#REF!</definedName>
    <definedName name="xz" localSheetId="7" hidden="1">#REF!</definedName>
    <definedName name="xz" localSheetId="19" hidden="1">#REF!</definedName>
    <definedName name="xz" localSheetId="20" hidden="1">#REF!</definedName>
    <definedName name="xz" localSheetId="21" hidden="1">#REF!</definedName>
    <definedName name="xz" localSheetId="22" hidden="1">#REF!</definedName>
    <definedName name="xz" localSheetId="23" hidden="1">#REF!</definedName>
    <definedName name="xz" localSheetId="24" hidden="1">#REF!</definedName>
    <definedName name="xz" localSheetId="25" hidden="1">#REF!</definedName>
    <definedName name="xz" localSheetId="26" hidden="1">#REF!</definedName>
    <definedName name="xz" localSheetId="27" hidden="1">#REF!</definedName>
    <definedName name="xz" localSheetId="28" hidden="1">#REF!</definedName>
    <definedName name="xz" localSheetId="29" hidden="1">#REF!</definedName>
    <definedName name="xz" localSheetId="30" hidden="1">#REF!</definedName>
    <definedName name="xz" localSheetId="31" hidden="1">#REF!</definedName>
    <definedName name="xz" localSheetId="32" hidden="1">#REF!</definedName>
    <definedName name="xz" localSheetId="33" hidden="1">#REF!</definedName>
    <definedName name="xz" localSheetId="35" hidden="1">#REF!</definedName>
    <definedName name="xz" localSheetId="36" hidden="1">#REF!</definedName>
    <definedName name="xz" localSheetId="37" hidden="1">#REF!</definedName>
    <definedName name="xz" localSheetId="65" hidden="1">#REF!</definedName>
    <definedName name="xz" localSheetId="66" hidden="1">#REF!</definedName>
    <definedName name="xz" localSheetId="67" hidden="1">#REF!</definedName>
    <definedName name="xz" localSheetId="38" hidden="1">#REF!</definedName>
    <definedName name="xz" localSheetId="39" hidden="1">#REF!</definedName>
    <definedName name="xz" localSheetId="40" hidden="1">#REF!</definedName>
    <definedName name="xz" localSheetId="41" hidden="1">#REF!</definedName>
    <definedName name="xz" localSheetId="42" hidden="1">#REF!</definedName>
    <definedName name="xz" localSheetId="43" hidden="1">#REF!</definedName>
    <definedName name="xz" localSheetId="44" hidden="1">#REF!</definedName>
    <definedName name="xz" localSheetId="45" hidden="1">#REF!</definedName>
    <definedName name="xz" localSheetId="46" hidden="1">#REF!</definedName>
    <definedName name="xz" localSheetId="48" hidden="1">#REF!</definedName>
    <definedName name="xz" localSheetId="49" hidden="1">#REF!</definedName>
    <definedName name="xz" localSheetId="47" hidden="1">#REF!</definedName>
    <definedName name="xz" localSheetId="50" hidden="1">#REF!</definedName>
    <definedName name="xz" localSheetId="51" hidden="1">#REF!</definedName>
    <definedName name="xz" localSheetId="52" hidden="1">#REF!</definedName>
    <definedName name="xz" localSheetId="53" hidden="1">#REF!</definedName>
    <definedName name="xz" localSheetId="54" hidden="1">#REF!</definedName>
    <definedName name="xz" localSheetId="55" hidden="1">#REF!</definedName>
    <definedName name="xz" localSheetId="56" hidden="1">#REF!</definedName>
    <definedName name="xz" localSheetId="57" hidden="1">#REF!</definedName>
    <definedName name="xz" localSheetId="58" hidden="1">#REF!</definedName>
    <definedName name="xz" localSheetId="60" hidden="1">#REF!</definedName>
    <definedName name="xz" localSheetId="61" hidden="1">#REF!</definedName>
    <definedName name="xz" localSheetId="59" hidden="1">#REF!</definedName>
    <definedName name="xz" localSheetId="63" hidden="1">#REF!</definedName>
    <definedName name="xz" localSheetId="64" hidden="1">#REF!</definedName>
    <definedName name="xz" localSheetId="62" hidden="1">#REF!</definedName>
    <definedName name="xz" localSheetId="72" hidden="1">#REF!</definedName>
    <definedName name="xz" localSheetId="69" hidden="1">#REF!</definedName>
    <definedName name="xz" localSheetId="70" hidden="1">#REF!</definedName>
    <definedName name="xz" localSheetId="71" hidden="1">#REF!</definedName>
    <definedName name="xz" hidden="1">#REF!</definedName>
    <definedName name="Year" localSheetId="7">'[4]Income Statement'!#REF!</definedName>
    <definedName name="Year" localSheetId="68">#REF!</definedName>
    <definedName name="Year" localSheetId="15">#REF!</definedName>
    <definedName name="Year" localSheetId="16">#REF!</definedName>
    <definedName name="Year" localSheetId="17">#REF!</definedName>
    <definedName name="Year" localSheetId="1">'[4]Income Statement'!#REF!</definedName>
    <definedName name="Year" localSheetId="72">#REF!</definedName>
    <definedName name="Year" localSheetId="69">#REF!</definedName>
    <definedName name="Year" localSheetId="70">#REF!</definedName>
    <definedName name="Year" localSheetId="71">#REF!</definedName>
    <definedName name="Year" localSheetId="3">#REF!</definedName>
    <definedName name="Year" localSheetId="0">#REF!</definedName>
    <definedName name="Year">#REF!</definedName>
    <definedName name="yjtu">#REF!</definedName>
    <definedName name="yoo">'[3]Request for Information'!#REF!</definedName>
    <definedName name="zcdc" localSheetId="19">#REF!</definedName>
    <definedName name="zcdc" localSheetId="20">#REF!</definedName>
    <definedName name="zcdc" localSheetId="21">#REF!</definedName>
    <definedName name="zcdc" localSheetId="22">#REF!</definedName>
    <definedName name="zcdc" localSheetId="23">#REF!</definedName>
    <definedName name="zcdc" localSheetId="24">#REF!</definedName>
    <definedName name="zcdc" localSheetId="25">#REF!</definedName>
    <definedName name="zcdc" localSheetId="26">#REF!</definedName>
    <definedName name="zcdc" localSheetId="27">#REF!</definedName>
    <definedName name="zcdc" localSheetId="28">#REF!</definedName>
    <definedName name="zcdc" localSheetId="29">#REF!</definedName>
    <definedName name="zcdc" localSheetId="30">#REF!</definedName>
    <definedName name="zcdc" localSheetId="31">#REF!</definedName>
    <definedName name="zcdc" localSheetId="32">#REF!</definedName>
    <definedName name="zcdc" localSheetId="33">#REF!</definedName>
    <definedName name="zcdc" localSheetId="35">#REF!</definedName>
    <definedName name="zcdc" localSheetId="36">#REF!</definedName>
    <definedName name="zcdc" localSheetId="37">#REF!</definedName>
    <definedName name="zcdc" localSheetId="65">#REF!</definedName>
    <definedName name="zcdc" localSheetId="66">#REF!</definedName>
    <definedName name="zcdc" localSheetId="67">#REF!</definedName>
    <definedName name="zcdc" localSheetId="38">#REF!</definedName>
    <definedName name="zcdc" localSheetId="39">#REF!</definedName>
    <definedName name="zcdc" localSheetId="40">#REF!</definedName>
    <definedName name="zcdc" localSheetId="41">#REF!</definedName>
    <definedName name="zcdc" localSheetId="42">#REF!</definedName>
    <definedName name="zcdc" localSheetId="43">#REF!</definedName>
    <definedName name="zcdc" localSheetId="44">#REF!</definedName>
    <definedName name="zcdc" localSheetId="45">#REF!</definedName>
    <definedName name="zcdc" localSheetId="46">#REF!</definedName>
    <definedName name="zcdc" localSheetId="48">#REF!</definedName>
    <definedName name="zcdc" localSheetId="49">#REF!</definedName>
    <definedName name="zcdc" localSheetId="47">#REF!</definedName>
    <definedName name="zcdc" localSheetId="50">#REF!</definedName>
    <definedName name="zcdc" localSheetId="51">#REF!</definedName>
    <definedName name="zcdc" localSheetId="52">#REF!</definedName>
    <definedName name="zcdc" localSheetId="53">#REF!</definedName>
    <definedName name="zcdc" localSheetId="54">#REF!</definedName>
    <definedName name="zcdc" localSheetId="55">#REF!</definedName>
    <definedName name="zcdc" localSheetId="56">#REF!</definedName>
    <definedName name="zcdc" localSheetId="57">#REF!</definedName>
    <definedName name="zcdc" localSheetId="58">#REF!</definedName>
    <definedName name="zcdc" localSheetId="60">#REF!</definedName>
    <definedName name="zcdc" localSheetId="61">#REF!</definedName>
    <definedName name="zcdc" localSheetId="59">#REF!</definedName>
    <definedName name="zcdc" localSheetId="63">#REF!</definedName>
    <definedName name="zcdc" localSheetId="64">#REF!</definedName>
    <definedName name="zcdc" localSheetId="62">#REF!</definedName>
    <definedName name="zcdc" localSheetId="15">#REF!</definedName>
    <definedName name="zcdc" localSheetId="16">#REF!</definedName>
    <definedName name="zcdc" localSheetId="17">#REF!</definedName>
    <definedName name="zcdc" localSheetId="72">#REF!</definedName>
    <definedName name="zcdc" localSheetId="69">#REF!</definedName>
    <definedName name="zcdc" localSheetId="70">#REF!</definedName>
    <definedName name="zcdc" localSheetId="71">#REF!</definedName>
    <definedName name="zcdc" localSheetId="3">#REF!</definedName>
    <definedName name="zcdc" localSheetId="0">#REF!</definedName>
    <definedName name="zcdc">#REF!</definedName>
    <definedName name="zdc" localSheetId="19">#REF!</definedName>
    <definedName name="zdc" localSheetId="20">#REF!</definedName>
    <definedName name="zdc" localSheetId="21">#REF!</definedName>
    <definedName name="zdc" localSheetId="22">#REF!</definedName>
    <definedName name="zdc" localSheetId="23">#REF!</definedName>
    <definedName name="zdc" localSheetId="24">#REF!</definedName>
    <definedName name="zdc" localSheetId="25">#REF!</definedName>
    <definedName name="zdc" localSheetId="26">#REF!</definedName>
    <definedName name="zdc" localSheetId="27">#REF!</definedName>
    <definedName name="zdc" localSheetId="28">#REF!</definedName>
    <definedName name="zdc" localSheetId="29">#REF!</definedName>
    <definedName name="zdc" localSheetId="30">#REF!</definedName>
    <definedName name="zdc" localSheetId="31">#REF!</definedName>
    <definedName name="zdc" localSheetId="32">#REF!</definedName>
    <definedName name="zdc" localSheetId="33">#REF!</definedName>
    <definedName name="zdc" localSheetId="35">#REF!</definedName>
    <definedName name="zdc" localSheetId="36">#REF!</definedName>
    <definedName name="zdc" localSheetId="37">#REF!</definedName>
    <definedName name="zdc" localSheetId="65">#REF!</definedName>
    <definedName name="zdc" localSheetId="66">#REF!</definedName>
    <definedName name="zdc" localSheetId="67">#REF!</definedName>
    <definedName name="zdc" localSheetId="38">#REF!</definedName>
    <definedName name="zdc" localSheetId="39">#REF!</definedName>
    <definedName name="zdc" localSheetId="40">#REF!</definedName>
    <definedName name="zdc" localSheetId="41">#REF!</definedName>
    <definedName name="zdc" localSheetId="42">#REF!</definedName>
    <definedName name="zdc" localSheetId="43">#REF!</definedName>
    <definedName name="zdc" localSheetId="44">#REF!</definedName>
    <definedName name="zdc" localSheetId="45">#REF!</definedName>
    <definedName name="zdc" localSheetId="46">#REF!</definedName>
    <definedName name="zdc" localSheetId="48">#REF!</definedName>
    <definedName name="zdc" localSheetId="49">#REF!</definedName>
    <definedName name="zdc" localSheetId="47">#REF!</definedName>
    <definedName name="zdc" localSheetId="50">#REF!</definedName>
    <definedName name="zdc" localSheetId="51">#REF!</definedName>
    <definedName name="zdc" localSheetId="52">#REF!</definedName>
    <definedName name="zdc" localSheetId="53">#REF!</definedName>
    <definedName name="zdc" localSheetId="54">#REF!</definedName>
    <definedName name="zdc" localSheetId="55">#REF!</definedName>
    <definedName name="zdc" localSheetId="56">#REF!</definedName>
    <definedName name="zdc" localSheetId="57">#REF!</definedName>
    <definedName name="zdc" localSheetId="58">#REF!</definedName>
    <definedName name="zdc" localSheetId="60">#REF!</definedName>
    <definedName name="zdc" localSheetId="61">#REF!</definedName>
    <definedName name="zdc" localSheetId="59">#REF!</definedName>
    <definedName name="zdc" localSheetId="63">#REF!</definedName>
    <definedName name="zdc" localSheetId="64">#REF!</definedName>
    <definedName name="zdc" localSheetId="62">#REF!</definedName>
    <definedName name="zdc" localSheetId="72">#REF!</definedName>
    <definedName name="zdc" localSheetId="69">#REF!</definedName>
    <definedName name="zdc" localSheetId="70">#REF!</definedName>
    <definedName name="zdc" localSheetId="71">#REF!</definedName>
    <definedName name="zdc">#REF!</definedName>
    <definedName name="zdcdsc" localSheetId="19">#REF!</definedName>
    <definedName name="zdcdsc" localSheetId="20">#REF!</definedName>
    <definedName name="zdcdsc" localSheetId="21">#REF!</definedName>
    <definedName name="zdcdsc" localSheetId="22">#REF!</definedName>
    <definedName name="zdcdsc" localSheetId="23">#REF!</definedName>
    <definedName name="zdcdsc" localSheetId="24">#REF!</definedName>
    <definedName name="zdcdsc" localSheetId="25">#REF!</definedName>
    <definedName name="zdcdsc" localSheetId="26">#REF!</definedName>
    <definedName name="zdcdsc" localSheetId="27">#REF!</definedName>
    <definedName name="zdcdsc" localSheetId="28">#REF!</definedName>
    <definedName name="zdcdsc" localSheetId="29">#REF!</definedName>
    <definedName name="zdcdsc" localSheetId="30">#REF!</definedName>
    <definedName name="zdcdsc" localSheetId="31">#REF!</definedName>
    <definedName name="zdcdsc" localSheetId="32">#REF!</definedName>
    <definedName name="zdcdsc" localSheetId="33">#REF!</definedName>
    <definedName name="zdcdsc" localSheetId="35">#REF!</definedName>
    <definedName name="zdcdsc" localSheetId="36">#REF!</definedName>
    <definedName name="zdcdsc" localSheetId="37">#REF!</definedName>
    <definedName name="zdcdsc" localSheetId="65">#REF!</definedName>
    <definedName name="zdcdsc" localSheetId="66">#REF!</definedName>
    <definedName name="zdcdsc" localSheetId="67">#REF!</definedName>
    <definedName name="zdcdsc" localSheetId="38">#REF!</definedName>
    <definedName name="zdcdsc" localSheetId="39">#REF!</definedName>
    <definedName name="zdcdsc" localSheetId="40">#REF!</definedName>
    <definedName name="zdcdsc" localSheetId="41">#REF!</definedName>
    <definedName name="zdcdsc" localSheetId="42">#REF!</definedName>
    <definedName name="zdcdsc" localSheetId="43">#REF!</definedName>
    <definedName name="zdcdsc" localSheetId="44">#REF!</definedName>
    <definedName name="zdcdsc" localSheetId="45">#REF!</definedName>
    <definedName name="zdcdsc" localSheetId="46">#REF!</definedName>
    <definedName name="zdcdsc" localSheetId="48">#REF!</definedName>
    <definedName name="zdcdsc" localSheetId="49">#REF!</definedName>
    <definedName name="zdcdsc" localSheetId="47">#REF!</definedName>
    <definedName name="zdcdsc" localSheetId="50">#REF!</definedName>
    <definedName name="zdcdsc" localSheetId="51">#REF!</definedName>
    <definedName name="zdcdsc" localSheetId="52">#REF!</definedName>
    <definedName name="zdcdsc" localSheetId="53">#REF!</definedName>
    <definedName name="zdcdsc" localSheetId="54">#REF!</definedName>
    <definedName name="zdcdsc" localSheetId="55">#REF!</definedName>
    <definedName name="zdcdsc" localSheetId="56">#REF!</definedName>
    <definedName name="zdcdsc" localSheetId="57">#REF!</definedName>
    <definedName name="zdcdsc" localSheetId="58">#REF!</definedName>
    <definedName name="zdcdsc" localSheetId="60">#REF!</definedName>
    <definedName name="zdcdsc" localSheetId="61">#REF!</definedName>
    <definedName name="zdcdsc" localSheetId="59">#REF!</definedName>
    <definedName name="zdcdsc" localSheetId="63">#REF!</definedName>
    <definedName name="zdcdsc" localSheetId="64">#REF!</definedName>
    <definedName name="zdcdsc" localSheetId="62">#REF!</definedName>
    <definedName name="zdcdsc" localSheetId="72">#REF!</definedName>
    <definedName name="zdcdsc" localSheetId="69">#REF!</definedName>
    <definedName name="zdcdsc" localSheetId="70">#REF!</definedName>
    <definedName name="zdcdsc" localSheetId="71">#REF!</definedName>
    <definedName name="zdcdsc">#REF!</definedName>
    <definedName name="zdcvxf">#REF!</definedName>
    <definedName name="zscsdc" localSheetId="19">#REF!</definedName>
    <definedName name="zscsdc" localSheetId="20">#REF!</definedName>
    <definedName name="zscsdc" localSheetId="21">#REF!</definedName>
    <definedName name="zscsdc" localSheetId="22">#REF!</definedName>
    <definedName name="zscsdc" localSheetId="23">#REF!</definedName>
    <definedName name="zscsdc" localSheetId="24">#REF!</definedName>
    <definedName name="zscsdc" localSheetId="25">#REF!</definedName>
    <definedName name="zscsdc" localSheetId="26">#REF!</definedName>
    <definedName name="zscsdc" localSheetId="27">#REF!</definedName>
    <definedName name="zscsdc" localSheetId="28">#REF!</definedName>
    <definedName name="zscsdc" localSheetId="29">#REF!</definedName>
    <definedName name="zscsdc" localSheetId="30">#REF!</definedName>
    <definedName name="zscsdc" localSheetId="31">#REF!</definedName>
    <definedName name="zscsdc" localSheetId="32">#REF!</definedName>
    <definedName name="zscsdc" localSheetId="33">#REF!</definedName>
    <definedName name="zscsdc" localSheetId="35">#REF!</definedName>
    <definedName name="zscsdc" localSheetId="36">#REF!</definedName>
    <definedName name="zscsdc" localSheetId="37">#REF!</definedName>
    <definedName name="zscsdc" localSheetId="65">#REF!</definedName>
    <definedName name="zscsdc" localSheetId="66">#REF!</definedName>
    <definedName name="zscsdc" localSheetId="67">#REF!</definedName>
    <definedName name="zscsdc" localSheetId="38">#REF!</definedName>
    <definedName name="zscsdc" localSheetId="39">#REF!</definedName>
    <definedName name="zscsdc" localSheetId="40">#REF!</definedName>
    <definedName name="zscsdc" localSheetId="41">#REF!</definedName>
    <definedName name="zscsdc" localSheetId="42">#REF!</definedName>
    <definedName name="zscsdc" localSheetId="43">#REF!</definedName>
    <definedName name="zscsdc" localSheetId="44">#REF!</definedName>
    <definedName name="zscsdc" localSheetId="45">#REF!</definedName>
    <definedName name="zscsdc" localSheetId="46">#REF!</definedName>
    <definedName name="zscsdc" localSheetId="48">#REF!</definedName>
    <definedName name="zscsdc" localSheetId="49">#REF!</definedName>
    <definedName name="zscsdc" localSheetId="47">#REF!</definedName>
    <definedName name="zscsdc" localSheetId="50">#REF!</definedName>
    <definedName name="zscsdc" localSheetId="51">#REF!</definedName>
    <definedName name="zscsdc" localSheetId="52">#REF!</definedName>
    <definedName name="zscsdc" localSheetId="53">#REF!</definedName>
    <definedName name="zscsdc" localSheetId="54">#REF!</definedName>
    <definedName name="zscsdc" localSheetId="55">#REF!</definedName>
    <definedName name="zscsdc" localSheetId="56">#REF!</definedName>
    <definedName name="zscsdc" localSheetId="57">#REF!</definedName>
    <definedName name="zscsdc" localSheetId="58">#REF!</definedName>
    <definedName name="zscsdc" localSheetId="60">#REF!</definedName>
    <definedName name="zscsdc" localSheetId="61">#REF!</definedName>
    <definedName name="zscsdc" localSheetId="59">#REF!</definedName>
    <definedName name="zscsdc" localSheetId="63">#REF!</definedName>
    <definedName name="zscsdc" localSheetId="64">#REF!</definedName>
    <definedName name="zscsdc" localSheetId="62">#REF!</definedName>
    <definedName name="zscsdc" localSheetId="72">#REF!</definedName>
    <definedName name="zscsdc" localSheetId="69">#REF!</definedName>
    <definedName name="zscsdc" localSheetId="70">#REF!</definedName>
    <definedName name="zscsdc" localSheetId="71">#REF!</definedName>
    <definedName name="zscsdc">#REF!</definedName>
    <definedName name="zsdcsd" localSheetId="19">#REF!</definedName>
    <definedName name="zsdcsd" localSheetId="20">#REF!</definedName>
    <definedName name="zsdcsd" localSheetId="21">#REF!</definedName>
    <definedName name="zsdcsd" localSheetId="22">#REF!</definedName>
    <definedName name="zsdcsd" localSheetId="23">#REF!</definedName>
    <definedName name="zsdcsd" localSheetId="24">#REF!</definedName>
    <definedName name="zsdcsd" localSheetId="25">#REF!</definedName>
    <definedName name="zsdcsd" localSheetId="26">#REF!</definedName>
    <definedName name="zsdcsd" localSheetId="27">#REF!</definedName>
    <definedName name="zsdcsd" localSheetId="28">#REF!</definedName>
    <definedName name="zsdcsd" localSheetId="29">#REF!</definedName>
    <definedName name="zsdcsd" localSheetId="30">#REF!</definedName>
    <definedName name="zsdcsd" localSheetId="31">#REF!</definedName>
    <definedName name="zsdcsd" localSheetId="32">#REF!</definedName>
    <definedName name="zsdcsd" localSheetId="33">#REF!</definedName>
    <definedName name="zsdcsd" localSheetId="35">#REF!</definedName>
    <definedName name="zsdcsd" localSheetId="36">#REF!</definedName>
    <definedName name="zsdcsd" localSheetId="37">#REF!</definedName>
    <definedName name="zsdcsd" localSheetId="65">#REF!</definedName>
    <definedName name="zsdcsd" localSheetId="66">#REF!</definedName>
    <definedName name="zsdcsd" localSheetId="67">#REF!</definedName>
    <definedName name="zsdcsd" localSheetId="38">#REF!</definedName>
    <definedName name="zsdcsd" localSheetId="39">#REF!</definedName>
    <definedName name="zsdcsd" localSheetId="40">#REF!</definedName>
    <definedName name="zsdcsd" localSheetId="41">#REF!</definedName>
    <definedName name="zsdcsd" localSheetId="42">#REF!</definedName>
    <definedName name="zsdcsd" localSheetId="43">#REF!</definedName>
    <definedName name="zsdcsd" localSheetId="44">#REF!</definedName>
    <definedName name="zsdcsd" localSheetId="45">#REF!</definedName>
    <definedName name="zsdcsd" localSheetId="46">#REF!</definedName>
    <definedName name="zsdcsd" localSheetId="48">#REF!</definedName>
    <definedName name="zsdcsd" localSheetId="49">#REF!</definedName>
    <definedName name="zsdcsd" localSheetId="47">#REF!</definedName>
    <definedName name="zsdcsd" localSheetId="50">#REF!</definedName>
    <definedName name="zsdcsd" localSheetId="51">#REF!</definedName>
    <definedName name="zsdcsd" localSheetId="52">#REF!</definedName>
    <definedName name="zsdcsd" localSheetId="53">#REF!</definedName>
    <definedName name="zsdcsd" localSheetId="54">#REF!</definedName>
    <definedName name="zsdcsd" localSheetId="55">#REF!</definedName>
    <definedName name="zsdcsd" localSheetId="56">#REF!</definedName>
    <definedName name="zsdcsd" localSheetId="57">#REF!</definedName>
    <definedName name="zsdcsd" localSheetId="58">#REF!</definedName>
    <definedName name="zsdcsd" localSheetId="60">#REF!</definedName>
    <definedName name="zsdcsd" localSheetId="61">#REF!</definedName>
    <definedName name="zsdcsd" localSheetId="59">#REF!</definedName>
    <definedName name="zsdcsd" localSheetId="63">#REF!</definedName>
    <definedName name="zsdcsd" localSheetId="64">#REF!</definedName>
    <definedName name="zsdcsd" localSheetId="62">#REF!</definedName>
    <definedName name="zsdcsd" localSheetId="72">#REF!</definedName>
    <definedName name="zsdcsd" localSheetId="69">#REF!</definedName>
    <definedName name="zsdcsd" localSheetId="70">#REF!</definedName>
    <definedName name="zsdcsd" localSheetId="71">#REF!</definedName>
    <definedName name="zsdcsd">#REF!</definedName>
    <definedName name="zsfsre" hidden="1">#REF!</definedName>
    <definedName name="ZX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1" i="25" l="1"/>
  <c r="C10" i="117" l="1"/>
  <c r="C13" i="117"/>
  <c r="C14" i="117"/>
  <c r="C15" i="117"/>
  <c r="C16" i="117"/>
  <c r="C18" i="117"/>
  <c r="C19" i="117"/>
  <c r="C20" i="117"/>
  <c r="C12" i="117"/>
  <c r="C11" i="117"/>
  <c r="H137" i="155"/>
  <c r="I137" i="155"/>
  <c r="H138" i="155"/>
  <c r="I138" i="155"/>
  <c r="H139" i="155"/>
  <c r="I139" i="155"/>
  <c r="I136" i="155"/>
  <c r="H136" i="155"/>
  <c r="D137" i="155"/>
  <c r="E137" i="155"/>
  <c r="D138" i="155"/>
  <c r="E138" i="155"/>
  <c r="D139" i="155"/>
  <c r="E139" i="155"/>
  <c r="E136" i="155"/>
  <c r="D136" i="155"/>
  <c r="I130" i="155"/>
  <c r="I131" i="155" s="1"/>
  <c r="H130" i="155"/>
  <c r="H131" i="155" s="1"/>
  <c r="E130" i="155"/>
  <c r="E131" i="155" s="1"/>
  <c r="E132" i="155" s="1"/>
  <c r="D130" i="155"/>
  <c r="D131" i="155" s="1"/>
  <c r="D132" i="155" s="1"/>
  <c r="I126" i="155"/>
  <c r="I127" i="155" s="1"/>
  <c r="H126" i="155"/>
  <c r="H127" i="155" s="1"/>
  <c r="E126" i="155"/>
  <c r="E127" i="155" s="1"/>
  <c r="D126" i="155"/>
  <c r="H80" i="155"/>
  <c r="I80" i="155"/>
  <c r="H81" i="155"/>
  <c r="I81" i="155"/>
  <c r="H82" i="155"/>
  <c r="I82" i="155"/>
  <c r="I79" i="155"/>
  <c r="H79" i="155"/>
  <c r="D80" i="155"/>
  <c r="E80" i="155"/>
  <c r="D81" i="155"/>
  <c r="E81" i="155"/>
  <c r="D82" i="155"/>
  <c r="E82" i="155"/>
  <c r="E79" i="155"/>
  <c r="D79" i="155"/>
  <c r="I73" i="155"/>
  <c r="I74" i="155" s="1"/>
  <c r="H73" i="155"/>
  <c r="H74" i="155" s="1"/>
  <c r="E73" i="155"/>
  <c r="E74" i="155" s="1"/>
  <c r="E75" i="155" s="1"/>
  <c r="D73" i="155"/>
  <c r="D74" i="155" s="1"/>
  <c r="I69" i="155"/>
  <c r="I70" i="155" s="1"/>
  <c r="H69" i="155"/>
  <c r="H70" i="155" s="1"/>
  <c r="E69" i="155"/>
  <c r="E70" i="155" s="1"/>
  <c r="D69" i="155"/>
  <c r="D70" i="155" s="1"/>
  <c r="H61" i="155"/>
  <c r="I61" i="155"/>
  <c r="H62" i="155"/>
  <c r="I62" i="155"/>
  <c r="H63" i="155"/>
  <c r="I63" i="155"/>
  <c r="I60" i="155"/>
  <c r="H60" i="155"/>
  <c r="D61" i="155"/>
  <c r="E61" i="155"/>
  <c r="D62" i="155"/>
  <c r="E62" i="155"/>
  <c r="D63" i="155"/>
  <c r="E63" i="155"/>
  <c r="E60" i="155"/>
  <c r="D60" i="155"/>
  <c r="I54" i="155"/>
  <c r="I55" i="155" s="1"/>
  <c r="H54" i="155"/>
  <c r="H55" i="155" s="1"/>
  <c r="E54" i="155"/>
  <c r="D54" i="155"/>
  <c r="I50" i="155"/>
  <c r="I51" i="155" s="1"/>
  <c r="H50" i="155"/>
  <c r="H51" i="155" s="1"/>
  <c r="E50" i="155"/>
  <c r="E51" i="155" s="1"/>
  <c r="D50" i="155"/>
  <c r="H95" i="154"/>
  <c r="I95" i="154"/>
  <c r="H96" i="154"/>
  <c r="I96" i="154"/>
  <c r="H97" i="154"/>
  <c r="I97" i="154"/>
  <c r="I94" i="154"/>
  <c r="H94" i="154"/>
  <c r="D95" i="154"/>
  <c r="E95" i="154"/>
  <c r="D96" i="154"/>
  <c r="E96" i="154"/>
  <c r="D97" i="154"/>
  <c r="E97" i="154"/>
  <c r="E94" i="154"/>
  <c r="D94" i="154"/>
  <c r="I89" i="154"/>
  <c r="I90" i="154" s="1"/>
  <c r="I91" i="154" s="1"/>
  <c r="H89" i="154"/>
  <c r="H90" i="154" s="1"/>
  <c r="H91" i="154" s="1"/>
  <c r="E89" i="154"/>
  <c r="E90" i="154" s="1"/>
  <c r="E91" i="154" s="1"/>
  <c r="D89" i="154"/>
  <c r="D90" i="154" s="1"/>
  <c r="D91" i="154" s="1"/>
  <c r="I85" i="154"/>
  <c r="I86" i="154" s="1"/>
  <c r="H85" i="154"/>
  <c r="H86" i="154" s="1"/>
  <c r="E85" i="154"/>
  <c r="E86" i="154" s="1"/>
  <c r="D85" i="154"/>
  <c r="D86" i="154" s="1"/>
  <c r="D64" i="153"/>
  <c r="C64" i="153"/>
  <c r="D63" i="153"/>
  <c r="C63" i="153"/>
  <c r="D62" i="153"/>
  <c r="C62" i="153"/>
  <c r="D61" i="153"/>
  <c r="C61" i="153"/>
  <c r="D57" i="153"/>
  <c r="C57" i="153"/>
  <c r="D56" i="153"/>
  <c r="C56" i="153"/>
  <c r="D55" i="153"/>
  <c r="C55" i="153"/>
  <c r="D54" i="153"/>
  <c r="C54" i="153"/>
  <c r="E38" i="153"/>
  <c r="C38" i="153"/>
  <c r="C48" i="153" s="1"/>
  <c r="E34" i="153"/>
  <c r="C34" i="153"/>
  <c r="C44" i="153" s="1"/>
  <c r="D28" i="153"/>
  <c r="C28" i="153"/>
  <c r="D22" i="153"/>
  <c r="C22" i="153"/>
  <c r="D18" i="153"/>
  <c r="C18" i="153"/>
  <c r="D14" i="153"/>
  <c r="C14" i="153"/>
  <c r="D12" i="153"/>
  <c r="C12" i="153"/>
  <c r="D67" i="152"/>
  <c r="C67" i="152"/>
  <c r="D66" i="152"/>
  <c r="C66" i="152"/>
  <c r="D65" i="152"/>
  <c r="C65" i="152"/>
  <c r="D64" i="152"/>
  <c r="C64" i="152"/>
  <c r="D60" i="152"/>
  <c r="C60" i="152"/>
  <c r="D59" i="152"/>
  <c r="C59" i="152"/>
  <c r="D58" i="152"/>
  <c r="C58" i="152"/>
  <c r="D57" i="152"/>
  <c r="C57" i="152"/>
  <c r="E41" i="152"/>
  <c r="C41" i="152"/>
  <c r="C51" i="152" s="1"/>
  <c r="E37" i="152"/>
  <c r="C37" i="152"/>
  <c r="C47" i="152" s="1"/>
  <c r="D24" i="152"/>
  <c r="C24" i="152"/>
  <c r="E19" i="152"/>
  <c r="D19" i="152"/>
  <c r="C19" i="152"/>
  <c r="D18" i="152"/>
  <c r="C18" i="152"/>
  <c r="D17" i="152"/>
  <c r="C17" i="152"/>
  <c r="D13" i="152"/>
  <c r="C13" i="152"/>
  <c r="D11" i="152"/>
  <c r="C11" i="152"/>
  <c r="D65" i="151"/>
  <c r="C65" i="151"/>
  <c r="D64" i="151"/>
  <c r="C64" i="151"/>
  <c r="D63" i="151"/>
  <c r="C63" i="151"/>
  <c r="D62" i="151"/>
  <c r="C62" i="151"/>
  <c r="D58" i="151"/>
  <c r="C58" i="151"/>
  <c r="D57" i="151"/>
  <c r="C57" i="151"/>
  <c r="D56" i="151"/>
  <c r="C56" i="151"/>
  <c r="D55" i="151"/>
  <c r="C55" i="151"/>
  <c r="E39" i="151"/>
  <c r="C39" i="151"/>
  <c r="C49" i="151" s="1"/>
  <c r="E35" i="151"/>
  <c r="C35" i="151"/>
  <c r="C45" i="151" s="1"/>
  <c r="D23" i="151"/>
  <c r="C23" i="151"/>
  <c r="E18" i="151"/>
  <c r="D18" i="151"/>
  <c r="C18" i="151"/>
  <c r="D17" i="151"/>
  <c r="C17" i="151"/>
  <c r="D13" i="151"/>
  <c r="C13" i="151"/>
  <c r="D11" i="151"/>
  <c r="C11" i="151"/>
  <c r="D64" i="150"/>
  <c r="C64" i="150"/>
  <c r="D63" i="150"/>
  <c r="C63" i="150"/>
  <c r="D62" i="150"/>
  <c r="C62" i="150"/>
  <c r="D61" i="150"/>
  <c r="C61" i="150"/>
  <c r="D57" i="150"/>
  <c r="C57" i="150"/>
  <c r="D56" i="150"/>
  <c r="C56" i="150"/>
  <c r="D55" i="150"/>
  <c r="C55" i="150"/>
  <c r="D54" i="150"/>
  <c r="C54" i="150"/>
  <c r="E38" i="150"/>
  <c r="C38" i="150"/>
  <c r="C48" i="150" s="1"/>
  <c r="E34" i="150"/>
  <c r="C34" i="150"/>
  <c r="C44" i="150" s="1"/>
  <c r="D22" i="150"/>
  <c r="C22" i="150"/>
  <c r="E18" i="150"/>
  <c r="D18" i="150"/>
  <c r="C18" i="150"/>
  <c r="D17" i="150"/>
  <c r="C17" i="150"/>
  <c r="D13" i="150"/>
  <c r="C13" i="150"/>
  <c r="D11" i="150"/>
  <c r="C11" i="150"/>
  <c r="D63" i="149"/>
  <c r="C63" i="149"/>
  <c r="D62" i="149"/>
  <c r="C62" i="149"/>
  <c r="D61" i="149"/>
  <c r="C61" i="149"/>
  <c r="D60" i="149"/>
  <c r="C60" i="149"/>
  <c r="D56" i="149"/>
  <c r="C56" i="149"/>
  <c r="D55" i="149"/>
  <c r="C55" i="149"/>
  <c r="D54" i="149"/>
  <c r="C54" i="149"/>
  <c r="D53" i="149"/>
  <c r="C53" i="149"/>
  <c r="E37" i="149"/>
  <c r="C37" i="149"/>
  <c r="C47" i="149" s="1"/>
  <c r="E33" i="149"/>
  <c r="C33" i="149"/>
  <c r="C43" i="149" s="1"/>
  <c r="D21" i="149"/>
  <c r="C21" i="149"/>
  <c r="D17" i="149"/>
  <c r="C17" i="149"/>
  <c r="D13" i="149"/>
  <c r="C13" i="149"/>
  <c r="D11" i="149"/>
  <c r="C11" i="149"/>
  <c r="D63" i="148"/>
  <c r="C63" i="148"/>
  <c r="D62" i="148"/>
  <c r="C62" i="148"/>
  <c r="D61" i="148"/>
  <c r="C61" i="148"/>
  <c r="D60" i="148"/>
  <c r="C60" i="148"/>
  <c r="D56" i="148"/>
  <c r="C56" i="148"/>
  <c r="D55" i="148"/>
  <c r="C55" i="148"/>
  <c r="D54" i="148"/>
  <c r="C54" i="148"/>
  <c r="D53" i="148"/>
  <c r="C53" i="148"/>
  <c r="F48" i="148"/>
  <c r="E37" i="148"/>
  <c r="C37" i="148"/>
  <c r="C47" i="148" s="1"/>
  <c r="E33" i="148"/>
  <c r="C33" i="148"/>
  <c r="C43" i="148" s="1"/>
  <c r="D27" i="148"/>
  <c r="C27" i="148"/>
  <c r="D21" i="148"/>
  <c r="C21" i="148"/>
  <c r="D17" i="148"/>
  <c r="C17" i="148"/>
  <c r="D13" i="148"/>
  <c r="C13" i="148"/>
  <c r="D11" i="148"/>
  <c r="C11" i="148"/>
  <c r="D63" i="147"/>
  <c r="C63" i="147"/>
  <c r="D62" i="147"/>
  <c r="C62" i="147"/>
  <c r="D61" i="147"/>
  <c r="C61" i="147"/>
  <c r="D60" i="147"/>
  <c r="C60" i="147"/>
  <c r="D56" i="147"/>
  <c r="C56" i="147"/>
  <c r="D55" i="147"/>
  <c r="C55" i="147"/>
  <c r="D54" i="147"/>
  <c r="C54" i="147"/>
  <c r="D53" i="147"/>
  <c r="C53" i="147"/>
  <c r="E37" i="147"/>
  <c r="C37" i="147"/>
  <c r="C47" i="147" s="1"/>
  <c r="E33" i="147"/>
  <c r="C33" i="147"/>
  <c r="C43" i="147" s="1"/>
  <c r="E23" i="147"/>
  <c r="B23" i="147"/>
  <c r="E22" i="147"/>
  <c r="B22" i="147"/>
  <c r="D21" i="147"/>
  <c r="C21" i="147"/>
  <c r="E20" i="147"/>
  <c r="B20" i="147"/>
  <c r="E19" i="147"/>
  <c r="B19" i="147"/>
  <c r="E18" i="147"/>
  <c r="B18" i="147"/>
  <c r="D17" i="147"/>
  <c r="C17" i="147"/>
  <c r="E13" i="147"/>
  <c r="D13" i="147"/>
  <c r="C13" i="147"/>
  <c r="D11" i="147"/>
  <c r="C11" i="147"/>
  <c r="D63" i="146"/>
  <c r="C63" i="146"/>
  <c r="D62" i="146"/>
  <c r="C62" i="146"/>
  <c r="D61" i="146"/>
  <c r="C61" i="146"/>
  <c r="D60" i="146"/>
  <c r="C60" i="146"/>
  <c r="D56" i="146"/>
  <c r="C56" i="146"/>
  <c r="D55" i="146"/>
  <c r="C55" i="146"/>
  <c r="D54" i="146"/>
  <c r="C54" i="146"/>
  <c r="D53" i="146"/>
  <c r="C53" i="146"/>
  <c r="E37" i="146"/>
  <c r="C37" i="146"/>
  <c r="C47" i="146" s="1"/>
  <c r="E33" i="146"/>
  <c r="C33" i="146"/>
  <c r="C43" i="146" s="1"/>
  <c r="D21" i="146"/>
  <c r="C21" i="146"/>
  <c r="D17" i="146"/>
  <c r="C17" i="146"/>
  <c r="D13" i="146"/>
  <c r="C13" i="146"/>
  <c r="D11" i="146"/>
  <c r="C11" i="146"/>
  <c r="D63" i="145"/>
  <c r="C63" i="145"/>
  <c r="D62" i="145"/>
  <c r="C62" i="145"/>
  <c r="D61" i="145"/>
  <c r="C61" i="145"/>
  <c r="D60" i="145"/>
  <c r="C60" i="145"/>
  <c r="D56" i="145"/>
  <c r="C56" i="145"/>
  <c r="D55" i="145"/>
  <c r="C55" i="145"/>
  <c r="D54" i="145"/>
  <c r="C54" i="145"/>
  <c r="D53" i="145"/>
  <c r="C53" i="145"/>
  <c r="E37" i="145"/>
  <c r="C37" i="145"/>
  <c r="E33" i="145"/>
  <c r="C33" i="145"/>
  <c r="C43" i="145" s="1"/>
  <c r="D27" i="145"/>
  <c r="C27" i="145"/>
  <c r="D21" i="145"/>
  <c r="C21" i="145"/>
  <c r="D17" i="145"/>
  <c r="C17" i="145"/>
  <c r="D13" i="145"/>
  <c r="C13" i="145"/>
  <c r="D11" i="145"/>
  <c r="C11" i="145"/>
  <c r="D64" i="144"/>
  <c r="C64" i="144"/>
  <c r="D63" i="144"/>
  <c r="C63" i="144"/>
  <c r="D62" i="144"/>
  <c r="C62" i="144"/>
  <c r="D61" i="144"/>
  <c r="C61" i="144"/>
  <c r="D57" i="144"/>
  <c r="C57" i="144"/>
  <c r="D56" i="144"/>
  <c r="C56" i="144"/>
  <c r="D55" i="144"/>
  <c r="C55" i="144"/>
  <c r="D54" i="144"/>
  <c r="C54" i="144"/>
  <c r="E38" i="144"/>
  <c r="C38" i="144"/>
  <c r="E34" i="144"/>
  <c r="C34" i="144"/>
  <c r="C48" i="144" s="1"/>
  <c r="D21" i="144"/>
  <c r="C21" i="144"/>
  <c r="D17" i="144"/>
  <c r="C17" i="144"/>
  <c r="D13" i="144"/>
  <c r="C13" i="144"/>
  <c r="D11" i="144"/>
  <c r="C11" i="144"/>
  <c r="D68" i="143"/>
  <c r="C68" i="143"/>
  <c r="D67" i="143"/>
  <c r="C67" i="143"/>
  <c r="D66" i="143"/>
  <c r="C66" i="143"/>
  <c r="D65" i="143"/>
  <c r="C65" i="143"/>
  <c r="D61" i="143"/>
  <c r="C61" i="143"/>
  <c r="D60" i="143"/>
  <c r="C60" i="143"/>
  <c r="D59" i="143"/>
  <c r="C59" i="143"/>
  <c r="D58" i="143"/>
  <c r="C58" i="143"/>
  <c r="E40" i="143"/>
  <c r="C40" i="143"/>
  <c r="E39" i="143"/>
  <c r="C39" i="143"/>
  <c r="E35" i="143"/>
  <c r="C35" i="143"/>
  <c r="C47" i="143" s="1"/>
  <c r="E34" i="143"/>
  <c r="C34" i="143"/>
  <c r="C51" i="143" s="1"/>
  <c r="D21" i="143"/>
  <c r="C21" i="143"/>
  <c r="D17" i="143"/>
  <c r="C17" i="143"/>
  <c r="D13" i="143"/>
  <c r="C13" i="143"/>
  <c r="D11" i="143"/>
  <c r="C11" i="143"/>
  <c r="D63" i="142"/>
  <c r="C63" i="142"/>
  <c r="D62" i="142"/>
  <c r="C62" i="142"/>
  <c r="D61" i="142"/>
  <c r="C61" i="142"/>
  <c r="D60" i="142"/>
  <c r="C60" i="142"/>
  <c r="D56" i="142"/>
  <c r="C56" i="142"/>
  <c r="D55" i="142"/>
  <c r="C55" i="142"/>
  <c r="D54" i="142"/>
  <c r="C54" i="142"/>
  <c r="D53" i="142"/>
  <c r="C53" i="142"/>
  <c r="E37" i="142"/>
  <c r="C37" i="142"/>
  <c r="C47" i="142" s="1"/>
  <c r="E33" i="142"/>
  <c r="C33" i="142"/>
  <c r="C43" i="142" s="1"/>
  <c r="D19" i="142"/>
  <c r="C19" i="142"/>
  <c r="D18" i="142"/>
  <c r="C18" i="142"/>
  <c r="D17" i="142"/>
  <c r="C17" i="142"/>
  <c r="D13" i="142"/>
  <c r="C13" i="142"/>
  <c r="D11" i="142"/>
  <c r="C11" i="142"/>
  <c r="D63" i="141"/>
  <c r="C63" i="141"/>
  <c r="D62" i="141"/>
  <c r="C62" i="141"/>
  <c r="D61" i="141"/>
  <c r="C61" i="141"/>
  <c r="D60" i="141"/>
  <c r="C60" i="141"/>
  <c r="D56" i="141"/>
  <c r="C56" i="141"/>
  <c r="D55" i="141"/>
  <c r="C55" i="141"/>
  <c r="D54" i="141"/>
  <c r="C54" i="141"/>
  <c r="D53" i="141"/>
  <c r="C53" i="141"/>
  <c r="E37" i="141"/>
  <c r="C37" i="141"/>
  <c r="C47" i="141" s="1"/>
  <c r="E33" i="141"/>
  <c r="C33" i="141"/>
  <c r="C43" i="141" s="1"/>
  <c r="D19" i="141"/>
  <c r="C19" i="141"/>
  <c r="D18" i="141"/>
  <c r="C18" i="141"/>
  <c r="D17" i="141"/>
  <c r="C17" i="141"/>
  <c r="D13" i="141"/>
  <c r="C13" i="141"/>
  <c r="D11" i="141"/>
  <c r="C11" i="141"/>
  <c r="D63" i="140"/>
  <c r="C63" i="140"/>
  <c r="D62" i="140"/>
  <c r="C62" i="140"/>
  <c r="D61" i="140"/>
  <c r="C61" i="140"/>
  <c r="D60" i="140"/>
  <c r="C60" i="140"/>
  <c r="D56" i="140"/>
  <c r="C56" i="140"/>
  <c r="D55" i="140"/>
  <c r="C55" i="140"/>
  <c r="D54" i="140"/>
  <c r="C54" i="140"/>
  <c r="D53" i="140"/>
  <c r="C53" i="140"/>
  <c r="E37" i="140"/>
  <c r="C37" i="140"/>
  <c r="C47" i="140" s="1"/>
  <c r="E33" i="140"/>
  <c r="C33" i="140"/>
  <c r="C43" i="140" s="1"/>
  <c r="D27" i="140"/>
  <c r="C27" i="140"/>
  <c r="D19" i="140"/>
  <c r="C19" i="140"/>
  <c r="D18" i="140"/>
  <c r="C18" i="140"/>
  <c r="D17" i="140"/>
  <c r="C17" i="140"/>
  <c r="D13" i="140"/>
  <c r="C13" i="140"/>
  <c r="D11" i="140"/>
  <c r="C11" i="140"/>
  <c r="D63" i="139"/>
  <c r="C63" i="139"/>
  <c r="D62" i="139"/>
  <c r="C62" i="139"/>
  <c r="D61" i="139"/>
  <c r="C61" i="139"/>
  <c r="D60" i="139"/>
  <c r="C60" i="139"/>
  <c r="D56" i="139"/>
  <c r="C56" i="139"/>
  <c r="D55" i="139"/>
  <c r="C55" i="139"/>
  <c r="D54" i="139"/>
  <c r="C54" i="139"/>
  <c r="D53" i="139"/>
  <c r="C53" i="139"/>
  <c r="E37" i="139"/>
  <c r="C37" i="139"/>
  <c r="C47" i="139" s="1"/>
  <c r="E33" i="139"/>
  <c r="C33" i="139"/>
  <c r="C43" i="139" s="1"/>
  <c r="D19" i="139"/>
  <c r="C19" i="139"/>
  <c r="D18" i="139"/>
  <c r="C18" i="139"/>
  <c r="D17" i="139"/>
  <c r="C17" i="139"/>
  <c r="D13" i="139"/>
  <c r="C13" i="139"/>
  <c r="D11" i="139"/>
  <c r="C11" i="139"/>
  <c r="D63" i="138"/>
  <c r="C63" i="138"/>
  <c r="D62" i="138"/>
  <c r="C62" i="138"/>
  <c r="D61" i="138"/>
  <c r="C61" i="138"/>
  <c r="D60" i="138"/>
  <c r="C60" i="138"/>
  <c r="D56" i="138"/>
  <c r="C56" i="138"/>
  <c r="D55" i="138"/>
  <c r="C55" i="138"/>
  <c r="D54" i="138"/>
  <c r="C54" i="138"/>
  <c r="D53" i="138"/>
  <c r="C53" i="138"/>
  <c r="E37" i="138"/>
  <c r="C37" i="138"/>
  <c r="C47" i="138" s="1"/>
  <c r="E33" i="138"/>
  <c r="C33" i="138"/>
  <c r="C43" i="138" s="1"/>
  <c r="D19" i="138"/>
  <c r="C19" i="138"/>
  <c r="D18" i="138"/>
  <c r="C18" i="138"/>
  <c r="D17" i="138"/>
  <c r="C17" i="138"/>
  <c r="D13" i="138"/>
  <c r="C13" i="138"/>
  <c r="D11" i="138"/>
  <c r="C11" i="138"/>
  <c r="E85" i="137"/>
  <c r="E87" i="137"/>
  <c r="E86" i="137"/>
  <c r="E80" i="137"/>
  <c r="E78" i="137"/>
  <c r="H73" i="137"/>
  <c r="G73" i="137"/>
  <c r="F73" i="137"/>
  <c r="E73" i="137"/>
  <c r="H72" i="137"/>
  <c r="G72" i="137"/>
  <c r="F72" i="137"/>
  <c r="E72" i="137"/>
  <c r="H71" i="137"/>
  <c r="G71" i="137"/>
  <c r="F71" i="137"/>
  <c r="E71" i="137"/>
  <c r="H70" i="137"/>
  <c r="G70" i="137"/>
  <c r="F70" i="137"/>
  <c r="E70" i="137"/>
  <c r="H69" i="137"/>
  <c r="G69" i="137"/>
  <c r="F69" i="137"/>
  <c r="E69" i="137"/>
  <c r="H68" i="137"/>
  <c r="G68" i="137"/>
  <c r="F68" i="137"/>
  <c r="E68" i="137"/>
  <c r="E59" i="137"/>
  <c r="E58" i="137"/>
  <c r="E57" i="137"/>
  <c r="E51" i="137"/>
  <c r="E50" i="137"/>
  <c r="E49" i="137"/>
  <c r="E27" i="137"/>
  <c r="F24" i="137"/>
  <c r="E24" i="137"/>
  <c r="F23" i="137"/>
  <c r="E23" i="137"/>
  <c r="F22" i="137"/>
  <c r="E22" i="137"/>
  <c r="F21" i="137"/>
  <c r="E21" i="137"/>
  <c r="E16" i="137"/>
  <c r="E15" i="137"/>
  <c r="E14" i="137"/>
  <c r="E13" i="137"/>
  <c r="B11" i="137"/>
  <c r="H137" i="136"/>
  <c r="I137" i="136"/>
  <c r="H138" i="136"/>
  <c r="I138" i="136"/>
  <c r="H139" i="136"/>
  <c r="I139" i="136"/>
  <c r="I136" i="136"/>
  <c r="H136" i="136"/>
  <c r="D137" i="136"/>
  <c r="E137" i="136"/>
  <c r="D138" i="136"/>
  <c r="E138" i="136"/>
  <c r="D139" i="136"/>
  <c r="E139" i="136"/>
  <c r="E136" i="136"/>
  <c r="D136" i="136"/>
  <c r="I130" i="136"/>
  <c r="H130" i="136"/>
  <c r="H131" i="136" s="1"/>
  <c r="E130" i="136"/>
  <c r="D130" i="136"/>
  <c r="D131" i="136" s="1"/>
  <c r="I126" i="136"/>
  <c r="I127" i="136" s="1"/>
  <c r="H126" i="136"/>
  <c r="H127" i="136" s="1"/>
  <c r="D126" i="136"/>
  <c r="D127" i="136" s="1"/>
  <c r="E126" i="136"/>
  <c r="E127" i="136" s="1"/>
  <c r="H80" i="136"/>
  <c r="I80" i="136"/>
  <c r="H81" i="136"/>
  <c r="I81" i="136"/>
  <c r="H82" i="136"/>
  <c r="I82" i="136"/>
  <c r="I79" i="136"/>
  <c r="H79" i="136"/>
  <c r="D80" i="136"/>
  <c r="E80" i="136"/>
  <c r="D81" i="136"/>
  <c r="E81" i="136"/>
  <c r="D82" i="136"/>
  <c r="E82" i="136"/>
  <c r="E79" i="136"/>
  <c r="D79" i="136"/>
  <c r="I73" i="136"/>
  <c r="H73" i="136"/>
  <c r="H74" i="136" s="1"/>
  <c r="E73" i="136"/>
  <c r="E74" i="136" s="1"/>
  <c r="D73" i="136"/>
  <c r="I69" i="136"/>
  <c r="I70" i="136" s="1"/>
  <c r="H69" i="136"/>
  <c r="H70" i="136" s="1"/>
  <c r="E69" i="136"/>
  <c r="E70" i="136" s="1"/>
  <c r="D69" i="136"/>
  <c r="H61" i="136"/>
  <c r="I61" i="136"/>
  <c r="H62" i="136"/>
  <c r="I62" i="136"/>
  <c r="H63" i="136"/>
  <c r="I63" i="136"/>
  <c r="I60" i="136"/>
  <c r="H60" i="136"/>
  <c r="D61" i="136"/>
  <c r="E61" i="136"/>
  <c r="D62" i="136"/>
  <c r="E62" i="136"/>
  <c r="D63" i="136"/>
  <c r="E63" i="136"/>
  <c r="E60" i="136"/>
  <c r="D60" i="136"/>
  <c r="I54" i="136"/>
  <c r="H54" i="136"/>
  <c r="H55" i="136" s="1"/>
  <c r="E54" i="136"/>
  <c r="E55" i="136" s="1"/>
  <c r="D54" i="136"/>
  <c r="D55" i="136" s="1"/>
  <c r="D56" i="136" s="1"/>
  <c r="I50" i="136"/>
  <c r="I51" i="136" s="1"/>
  <c r="H50" i="136"/>
  <c r="H51" i="136" s="1"/>
  <c r="E50" i="136"/>
  <c r="E51" i="136" s="1"/>
  <c r="D50" i="136"/>
  <c r="D51" i="136" s="1"/>
  <c r="D20" i="141" l="1"/>
  <c r="C20" i="142"/>
  <c r="D20" i="139"/>
  <c r="C20" i="138"/>
  <c r="C20" i="139"/>
  <c r="C47" i="145"/>
  <c r="C52" i="143"/>
  <c r="D20" i="140"/>
  <c r="F49" i="137"/>
  <c r="C44" i="144"/>
  <c r="C20" i="141"/>
  <c r="C46" i="143"/>
  <c r="D20" i="142"/>
  <c r="D20" i="138"/>
  <c r="G32" i="137"/>
  <c r="C20" i="140"/>
  <c r="D83" i="155"/>
  <c r="D64" i="136"/>
  <c r="D65" i="136" s="1"/>
  <c r="F51" i="137"/>
  <c r="E64" i="155"/>
  <c r="E98" i="154"/>
  <c r="E100" i="154" s="1"/>
  <c r="D98" i="154"/>
  <c r="D100" i="154" s="1"/>
  <c r="I132" i="155"/>
  <c r="D140" i="155"/>
  <c r="I64" i="155"/>
  <c r="I83" i="155"/>
  <c r="I83" i="136"/>
  <c r="H64" i="155"/>
  <c r="H83" i="155"/>
  <c r="E55" i="155"/>
  <c r="E56" i="155" s="1"/>
  <c r="I98" i="154"/>
  <c r="I100" i="154" s="1"/>
  <c r="H140" i="136"/>
  <c r="E140" i="155"/>
  <c r="E141" i="155" s="1"/>
  <c r="E140" i="136"/>
  <c r="E64" i="136"/>
  <c r="H140" i="155"/>
  <c r="I140" i="155"/>
  <c r="E56" i="136"/>
  <c r="D64" i="155"/>
  <c r="I56" i="155"/>
  <c r="H75" i="155"/>
  <c r="D75" i="155"/>
  <c r="H56" i="155"/>
  <c r="I75" i="155"/>
  <c r="D55" i="155"/>
  <c r="D51" i="155"/>
  <c r="D127" i="155"/>
  <c r="E83" i="155"/>
  <c r="E84" i="155" s="1"/>
  <c r="H132" i="155"/>
  <c r="H98" i="154"/>
  <c r="H100" i="154" s="1"/>
  <c r="F50" i="137"/>
  <c r="E28" i="137"/>
  <c r="G31" i="137" s="1"/>
  <c r="I140" i="136"/>
  <c r="D140" i="136"/>
  <c r="E131" i="136"/>
  <c r="E132" i="136" s="1"/>
  <c r="E83" i="136"/>
  <c r="I74" i="136"/>
  <c r="I75" i="136" s="1"/>
  <c r="H64" i="136"/>
  <c r="I64" i="136"/>
  <c r="D74" i="136"/>
  <c r="D70" i="136"/>
  <c r="I55" i="136"/>
  <c r="I56" i="136" s="1"/>
  <c r="I131" i="136"/>
  <c r="I132" i="136" s="1"/>
  <c r="E75" i="136"/>
  <c r="H75" i="136"/>
  <c r="D83" i="136"/>
  <c r="D132" i="136"/>
  <c r="H56" i="136"/>
  <c r="H83" i="136"/>
  <c r="H132" i="136"/>
  <c r="E65" i="155" l="1"/>
  <c r="H65" i="155"/>
  <c r="D84" i="155"/>
  <c r="H84" i="155"/>
  <c r="H141" i="155"/>
  <c r="E65" i="136"/>
  <c r="I141" i="155"/>
  <c r="H141" i="136"/>
  <c r="D141" i="155"/>
  <c r="I65" i="155"/>
  <c r="I84" i="136"/>
  <c r="E84" i="136"/>
  <c r="I84" i="155"/>
  <c r="I141" i="136"/>
  <c r="E141" i="136"/>
  <c r="D56" i="155"/>
  <c r="D65" i="155" s="1"/>
  <c r="G34" i="137"/>
  <c r="G33" i="137"/>
  <c r="D141" i="136"/>
  <c r="H65" i="136"/>
  <c r="I65" i="136"/>
  <c r="D75" i="136"/>
  <c r="D84" i="136" s="1"/>
  <c r="H84" i="136"/>
  <c r="H95" i="135" l="1"/>
  <c r="I95" i="135"/>
  <c r="H96" i="135"/>
  <c r="I96" i="135"/>
  <c r="H97" i="135"/>
  <c r="I97" i="135"/>
  <c r="I94" i="135"/>
  <c r="H94" i="135"/>
  <c r="D95" i="135"/>
  <c r="E95" i="135"/>
  <c r="D96" i="135"/>
  <c r="E96" i="135"/>
  <c r="D97" i="135"/>
  <c r="E97" i="135"/>
  <c r="E94" i="135"/>
  <c r="D94" i="135"/>
  <c r="I89" i="135"/>
  <c r="H89" i="135"/>
  <c r="E89" i="135"/>
  <c r="E90" i="135" s="1"/>
  <c r="D89" i="135"/>
  <c r="I85" i="135"/>
  <c r="I86" i="135" s="1"/>
  <c r="H85" i="135"/>
  <c r="H86" i="135" s="1"/>
  <c r="E85" i="135"/>
  <c r="E86" i="135" s="1"/>
  <c r="D85" i="135"/>
  <c r="D86" i="135" s="1"/>
  <c r="E85" i="134"/>
  <c r="E87" i="134"/>
  <c r="E86" i="134"/>
  <c r="E80" i="134"/>
  <c r="E78" i="134"/>
  <c r="H73" i="134"/>
  <c r="G73" i="134"/>
  <c r="F73" i="134"/>
  <c r="E73" i="134"/>
  <c r="H72" i="134"/>
  <c r="G72" i="134"/>
  <c r="F72" i="134"/>
  <c r="E72" i="134"/>
  <c r="H71" i="134"/>
  <c r="G71" i="134"/>
  <c r="F71" i="134"/>
  <c r="E71" i="134"/>
  <c r="H70" i="134"/>
  <c r="G70" i="134"/>
  <c r="F70" i="134"/>
  <c r="E70" i="134"/>
  <c r="H69" i="134"/>
  <c r="G69" i="134"/>
  <c r="F69" i="134"/>
  <c r="E69" i="134"/>
  <c r="H68" i="134"/>
  <c r="G68" i="134"/>
  <c r="F68" i="134"/>
  <c r="E68" i="134"/>
  <c r="E59" i="134"/>
  <c r="E58" i="134"/>
  <c r="E57" i="134"/>
  <c r="E51" i="134"/>
  <c r="E50" i="134"/>
  <c r="E49" i="134"/>
  <c r="E27" i="134"/>
  <c r="F24" i="134"/>
  <c r="E24" i="134"/>
  <c r="F23" i="134"/>
  <c r="E23" i="134"/>
  <c r="F22" i="134"/>
  <c r="E22" i="134"/>
  <c r="F21" i="134"/>
  <c r="E21" i="134"/>
  <c r="E16" i="134"/>
  <c r="E15" i="134"/>
  <c r="E14" i="134"/>
  <c r="E13" i="134"/>
  <c r="B11" i="134"/>
  <c r="D67" i="133"/>
  <c r="C67" i="133"/>
  <c r="D66" i="133"/>
  <c r="C66" i="133"/>
  <c r="D65" i="133"/>
  <c r="C65" i="133"/>
  <c r="D64" i="133"/>
  <c r="C64" i="133"/>
  <c r="D60" i="133"/>
  <c r="C60" i="133"/>
  <c r="D59" i="133"/>
  <c r="C59" i="133"/>
  <c r="D58" i="133"/>
  <c r="C58" i="133"/>
  <c r="D57" i="133"/>
  <c r="C57" i="133"/>
  <c r="E41" i="133"/>
  <c r="C41" i="133"/>
  <c r="C51" i="133" s="1"/>
  <c r="E37" i="133"/>
  <c r="C37" i="133"/>
  <c r="C47" i="133" s="1"/>
  <c r="D24" i="133"/>
  <c r="C24" i="133"/>
  <c r="E19" i="133"/>
  <c r="D19" i="133"/>
  <c r="C19" i="133"/>
  <c r="D18" i="133"/>
  <c r="C18" i="133"/>
  <c r="D17" i="133"/>
  <c r="C17" i="133"/>
  <c r="D13" i="133"/>
  <c r="C13" i="133"/>
  <c r="D11" i="133"/>
  <c r="C11" i="133"/>
  <c r="D65" i="132"/>
  <c r="C65" i="132"/>
  <c r="D64" i="132"/>
  <c r="C64" i="132"/>
  <c r="D63" i="132"/>
  <c r="C63" i="132"/>
  <c r="D62" i="132"/>
  <c r="C62" i="132"/>
  <c r="D58" i="132"/>
  <c r="C58" i="132"/>
  <c r="D57" i="132"/>
  <c r="C57" i="132"/>
  <c r="D56" i="132"/>
  <c r="C56" i="132"/>
  <c r="D55" i="132"/>
  <c r="C55" i="132"/>
  <c r="E39" i="132"/>
  <c r="C39" i="132"/>
  <c r="C49" i="132" s="1"/>
  <c r="E35" i="132"/>
  <c r="C35" i="132"/>
  <c r="C45" i="132" s="1"/>
  <c r="D23" i="132"/>
  <c r="C23" i="132"/>
  <c r="E18" i="132"/>
  <c r="D18" i="132"/>
  <c r="C18" i="132"/>
  <c r="D17" i="132"/>
  <c r="C17" i="132"/>
  <c r="D13" i="132"/>
  <c r="C13" i="132"/>
  <c r="D11" i="132"/>
  <c r="C11" i="132"/>
  <c r="D64" i="131"/>
  <c r="C64" i="131"/>
  <c r="D63" i="131"/>
  <c r="C63" i="131"/>
  <c r="D62" i="131"/>
  <c r="C62" i="131"/>
  <c r="D61" i="131"/>
  <c r="C61" i="131"/>
  <c r="D57" i="131"/>
  <c r="C57" i="131"/>
  <c r="D56" i="131"/>
  <c r="C56" i="131"/>
  <c r="D55" i="131"/>
  <c r="C55" i="131"/>
  <c r="D54" i="131"/>
  <c r="C54" i="131"/>
  <c r="E38" i="131"/>
  <c r="C38" i="131"/>
  <c r="C48" i="131" s="1"/>
  <c r="E34" i="131"/>
  <c r="C34" i="131"/>
  <c r="C44" i="131" s="1"/>
  <c r="D22" i="131"/>
  <c r="C22" i="131"/>
  <c r="E18" i="131"/>
  <c r="D18" i="131"/>
  <c r="C18" i="131"/>
  <c r="D17" i="131"/>
  <c r="C17" i="131"/>
  <c r="D13" i="131"/>
  <c r="C13" i="131"/>
  <c r="D11" i="131"/>
  <c r="C11" i="131"/>
  <c r="D63" i="130"/>
  <c r="C63" i="130"/>
  <c r="D62" i="130"/>
  <c r="C62" i="130"/>
  <c r="D61" i="130"/>
  <c r="C61" i="130"/>
  <c r="D60" i="130"/>
  <c r="C60" i="130"/>
  <c r="D56" i="130"/>
  <c r="C56" i="130"/>
  <c r="D55" i="130"/>
  <c r="C55" i="130"/>
  <c r="D54" i="130"/>
  <c r="C54" i="130"/>
  <c r="D53" i="130"/>
  <c r="C53" i="130"/>
  <c r="E37" i="130"/>
  <c r="C37" i="130"/>
  <c r="C47" i="130" s="1"/>
  <c r="E33" i="130"/>
  <c r="C33" i="130"/>
  <c r="C43" i="130" s="1"/>
  <c r="D21" i="130"/>
  <c r="C21" i="130"/>
  <c r="D17" i="130"/>
  <c r="C17" i="130"/>
  <c r="D13" i="130"/>
  <c r="C13" i="130"/>
  <c r="D11" i="130"/>
  <c r="C11" i="130"/>
  <c r="D63" i="129"/>
  <c r="C63" i="129"/>
  <c r="D62" i="129"/>
  <c r="C62" i="129"/>
  <c r="D61" i="129"/>
  <c r="C61" i="129"/>
  <c r="D60" i="129"/>
  <c r="C60" i="129"/>
  <c r="D56" i="129"/>
  <c r="C56" i="129"/>
  <c r="D55" i="129"/>
  <c r="C55" i="129"/>
  <c r="D54" i="129"/>
  <c r="C54" i="129"/>
  <c r="D53" i="129"/>
  <c r="C53" i="129"/>
  <c r="F48" i="129"/>
  <c r="E37" i="129"/>
  <c r="C37" i="129"/>
  <c r="C47" i="129" s="1"/>
  <c r="E33" i="129"/>
  <c r="C33" i="129"/>
  <c r="C43" i="129" s="1"/>
  <c r="D27" i="129"/>
  <c r="C27" i="129"/>
  <c r="D21" i="129"/>
  <c r="C21" i="129"/>
  <c r="D17" i="129"/>
  <c r="C17" i="129"/>
  <c r="D13" i="129"/>
  <c r="C13" i="129"/>
  <c r="D11" i="129"/>
  <c r="C11" i="129"/>
  <c r="D63" i="128"/>
  <c r="C63" i="128"/>
  <c r="D62" i="128"/>
  <c r="C62" i="128"/>
  <c r="D61" i="128"/>
  <c r="C61" i="128"/>
  <c r="D60" i="128"/>
  <c r="C60" i="128"/>
  <c r="D56" i="128"/>
  <c r="C56" i="128"/>
  <c r="D55" i="128"/>
  <c r="C55" i="128"/>
  <c r="D54" i="128"/>
  <c r="C54" i="128"/>
  <c r="D53" i="128"/>
  <c r="C53" i="128"/>
  <c r="E37" i="128"/>
  <c r="C37" i="128"/>
  <c r="C47" i="128" s="1"/>
  <c r="E33" i="128"/>
  <c r="C33" i="128"/>
  <c r="C43" i="128" s="1"/>
  <c r="E23" i="128"/>
  <c r="B23" i="128"/>
  <c r="E22" i="128"/>
  <c r="B22" i="128"/>
  <c r="D21" i="128"/>
  <c r="C21" i="128"/>
  <c r="E20" i="128"/>
  <c r="B20" i="128"/>
  <c r="E19" i="128"/>
  <c r="B19" i="128"/>
  <c r="E18" i="128"/>
  <c r="B18" i="128"/>
  <c r="D17" i="128"/>
  <c r="C17" i="128"/>
  <c r="E13" i="128"/>
  <c r="D13" i="128"/>
  <c r="C13" i="128"/>
  <c r="D11" i="128"/>
  <c r="C11" i="128"/>
  <c r="D63" i="127"/>
  <c r="C63" i="127"/>
  <c r="D62" i="127"/>
  <c r="C62" i="127"/>
  <c r="D61" i="127"/>
  <c r="C61" i="127"/>
  <c r="D60" i="127"/>
  <c r="C60" i="127"/>
  <c r="D56" i="127"/>
  <c r="C56" i="127"/>
  <c r="D55" i="127"/>
  <c r="C55" i="127"/>
  <c r="D54" i="127"/>
  <c r="C54" i="127"/>
  <c r="D53" i="127"/>
  <c r="C53" i="127"/>
  <c r="E37" i="127"/>
  <c r="C37" i="127"/>
  <c r="C47" i="127" s="1"/>
  <c r="E33" i="127"/>
  <c r="C33" i="127"/>
  <c r="C43" i="127" s="1"/>
  <c r="D21" i="127"/>
  <c r="C21" i="127"/>
  <c r="D17" i="127"/>
  <c r="C17" i="127"/>
  <c r="D13" i="127"/>
  <c r="C13" i="127"/>
  <c r="D11" i="127"/>
  <c r="C11" i="127"/>
  <c r="D64" i="126"/>
  <c r="C64" i="126"/>
  <c r="D63" i="126"/>
  <c r="C63" i="126"/>
  <c r="D62" i="126"/>
  <c r="C62" i="126"/>
  <c r="D61" i="126"/>
  <c r="C61" i="126"/>
  <c r="D57" i="126"/>
  <c r="C57" i="126"/>
  <c r="D56" i="126"/>
  <c r="C56" i="126"/>
  <c r="D55" i="126"/>
  <c r="C55" i="126"/>
  <c r="D54" i="126"/>
  <c r="C54" i="126"/>
  <c r="E38" i="126"/>
  <c r="C38" i="126"/>
  <c r="C48" i="126" s="1"/>
  <c r="E34" i="126"/>
  <c r="C34" i="126"/>
  <c r="C44" i="126" s="1"/>
  <c r="D28" i="126"/>
  <c r="C28" i="126"/>
  <c r="D22" i="126"/>
  <c r="C22" i="126"/>
  <c r="D18" i="126"/>
  <c r="C18" i="126"/>
  <c r="D14" i="126"/>
  <c r="C14" i="126"/>
  <c r="D12" i="126"/>
  <c r="C12" i="126"/>
  <c r="D63" i="125"/>
  <c r="C63" i="125"/>
  <c r="D62" i="125"/>
  <c r="C62" i="125"/>
  <c r="D61" i="125"/>
  <c r="C61" i="125"/>
  <c r="D60" i="125"/>
  <c r="C60" i="125"/>
  <c r="D56" i="125"/>
  <c r="C56" i="125"/>
  <c r="D55" i="125"/>
  <c r="C55" i="125"/>
  <c r="D54" i="125"/>
  <c r="C54" i="125"/>
  <c r="D53" i="125"/>
  <c r="C53" i="125"/>
  <c r="E37" i="125"/>
  <c r="C37" i="125"/>
  <c r="E33" i="125"/>
  <c r="C33" i="125"/>
  <c r="C43" i="125" s="1"/>
  <c r="D27" i="125"/>
  <c r="C27" i="125"/>
  <c r="D21" i="125"/>
  <c r="C21" i="125"/>
  <c r="D17" i="125"/>
  <c r="C17" i="125"/>
  <c r="D13" i="125"/>
  <c r="C13" i="125"/>
  <c r="D11" i="125"/>
  <c r="C11" i="125"/>
  <c r="D64" i="124"/>
  <c r="C64" i="124"/>
  <c r="D63" i="124"/>
  <c r="C63" i="124"/>
  <c r="D62" i="124"/>
  <c r="C62" i="124"/>
  <c r="D61" i="124"/>
  <c r="C61" i="124"/>
  <c r="D57" i="124"/>
  <c r="C57" i="124"/>
  <c r="D56" i="124"/>
  <c r="C56" i="124"/>
  <c r="D55" i="124"/>
  <c r="C55" i="124"/>
  <c r="D54" i="124"/>
  <c r="C54" i="124"/>
  <c r="E38" i="124"/>
  <c r="C38" i="124"/>
  <c r="E34" i="124"/>
  <c r="C34" i="124"/>
  <c r="C48" i="124" s="1"/>
  <c r="D21" i="124"/>
  <c r="C21" i="124"/>
  <c r="D17" i="124"/>
  <c r="C17" i="124"/>
  <c r="D13" i="124"/>
  <c r="C13" i="124"/>
  <c r="D11" i="124"/>
  <c r="C11" i="124"/>
  <c r="D68" i="123"/>
  <c r="C68" i="123"/>
  <c r="D67" i="123"/>
  <c r="C67" i="123"/>
  <c r="D66" i="123"/>
  <c r="C66" i="123"/>
  <c r="D65" i="123"/>
  <c r="C65" i="123"/>
  <c r="D61" i="123"/>
  <c r="C61" i="123"/>
  <c r="D60" i="123"/>
  <c r="C60" i="123"/>
  <c r="D59" i="123"/>
  <c r="C59" i="123"/>
  <c r="D58" i="123"/>
  <c r="C58" i="123"/>
  <c r="E40" i="123"/>
  <c r="C40" i="123"/>
  <c r="E39" i="123"/>
  <c r="C39" i="123"/>
  <c r="E35" i="123"/>
  <c r="C35" i="123"/>
  <c r="C52" i="123" s="1"/>
  <c r="E34" i="123"/>
  <c r="C34" i="123"/>
  <c r="C51" i="123" s="1"/>
  <c r="D21" i="123"/>
  <c r="C21" i="123"/>
  <c r="D17" i="123"/>
  <c r="C17" i="123"/>
  <c r="D13" i="123"/>
  <c r="C13" i="123"/>
  <c r="D11" i="123"/>
  <c r="C11" i="123"/>
  <c r="D63" i="122"/>
  <c r="C63" i="122"/>
  <c r="D62" i="122"/>
  <c r="C62" i="122"/>
  <c r="D61" i="122"/>
  <c r="C61" i="122"/>
  <c r="D60" i="122"/>
  <c r="C60" i="122"/>
  <c r="D56" i="122"/>
  <c r="C56" i="122"/>
  <c r="D55" i="122"/>
  <c r="C55" i="122"/>
  <c r="D54" i="122"/>
  <c r="C54" i="122"/>
  <c r="D53" i="122"/>
  <c r="C53" i="122"/>
  <c r="E37" i="122"/>
  <c r="C37" i="122"/>
  <c r="C47" i="122" s="1"/>
  <c r="E33" i="122"/>
  <c r="C33" i="122"/>
  <c r="C43" i="122" s="1"/>
  <c r="D19" i="122"/>
  <c r="C19" i="122"/>
  <c r="D18" i="122"/>
  <c r="C18" i="122"/>
  <c r="D17" i="122"/>
  <c r="C17" i="122"/>
  <c r="D13" i="122"/>
  <c r="C13" i="122"/>
  <c r="D11" i="122"/>
  <c r="C11" i="122"/>
  <c r="D63" i="121"/>
  <c r="C63" i="121"/>
  <c r="D62" i="121"/>
  <c r="C62" i="121"/>
  <c r="D61" i="121"/>
  <c r="C61" i="121"/>
  <c r="D60" i="121"/>
  <c r="C60" i="121"/>
  <c r="D56" i="121"/>
  <c r="C56" i="121"/>
  <c r="D55" i="121"/>
  <c r="C55" i="121"/>
  <c r="D54" i="121"/>
  <c r="C54" i="121"/>
  <c r="D53" i="121"/>
  <c r="C53" i="121"/>
  <c r="E37" i="121"/>
  <c r="C37" i="121"/>
  <c r="C47" i="121" s="1"/>
  <c r="E33" i="121"/>
  <c r="C33" i="121"/>
  <c r="C43" i="121" s="1"/>
  <c r="D19" i="121"/>
  <c r="C19" i="121"/>
  <c r="D18" i="121"/>
  <c r="C18" i="121"/>
  <c r="D17" i="121"/>
  <c r="C17" i="121"/>
  <c r="D13" i="121"/>
  <c r="C13" i="121"/>
  <c r="D11" i="121"/>
  <c r="C11" i="121"/>
  <c r="D63" i="120"/>
  <c r="C63" i="120"/>
  <c r="D62" i="120"/>
  <c r="C62" i="120"/>
  <c r="D61" i="120"/>
  <c r="C61" i="120"/>
  <c r="D60" i="120"/>
  <c r="C60" i="120"/>
  <c r="D56" i="120"/>
  <c r="C56" i="120"/>
  <c r="D55" i="120"/>
  <c r="C55" i="120"/>
  <c r="D54" i="120"/>
  <c r="C54" i="120"/>
  <c r="D53" i="120"/>
  <c r="C53" i="120"/>
  <c r="E37" i="120"/>
  <c r="C37" i="120"/>
  <c r="C47" i="120" s="1"/>
  <c r="E33" i="120"/>
  <c r="C33" i="120"/>
  <c r="C43" i="120" s="1"/>
  <c r="D27" i="120"/>
  <c r="C27" i="120"/>
  <c r="D19" i="120"/>
  <c r="C19" i="120"/>
  <c r="D18" i="120"/>
  <c r="C18" i="120"/>
  <c r="D17" i="120"/>
  <c r="D20" i="120" s="1"/>
  <c r="C17" i="120"/>
  <c r="D13" i="120"/>
  <c r="C13" i="120"/>
  <c r="D11" i="120"/>
  <c r="C11" i="120"/>
  <c r="D63" i="119"/>
  <c r="C63" i="119"/>
  <c r="D62" i="119"/>
  <c r="C62" i="119"/>
  <c r="D61" i="119"/>
  <c r="C61" i="119"/>
  <c r="D60" i="119"/>
  <c r="C60" i="119"/>
  <c r="D56" i="119"/>
  <c r="C56" i="119"/>
  <c r="D55" i="119"/>
  <c r="C55" i="119"/>
  <c r="D54" i="119"/>
  <c r="C54" i="119"/>
  <c r="D53" i="119"/>
  <c r="C53" i="119"/>
  <c r="E37" i="119"/>
  <c r="C37" i="119"/>
  <c r="C47" i="119" s="1"/>
  <c r="E33" i="119"/>
  <c r="C33" i="119"/>
  <c r="C43" i="119" s="1"/>
  <c r="D19" i="119"/>
  <c r="C19" i="119"/>
  <c r="D18" i="119"/>
  <c r="C18" i="119"/>
  <c r="D17" i="119"/>
  <c r="C17" i="119"/>
  <c r="D13" i="119"/>
  <c r="C13" i="119"/>
  <c r="D11" i="119"/>
  <c r="C11" i="119"/>
  <c r="D63" i="118"/>
  <c r="C63" i="118"/>
  <c r="D62" i="118"/>
  <c r="C62" i="118"/>
  <c r="D61" i="118"/>
  <c r="C61" i="118"/>
  <c r="D60" i="118"/>
  <c r="C60" i="118"/>
  <c r="D56" i="118"/>
  <c r="C56" i="118"/>
  <c r="D55" i="118"/>
  <c r="C55" i="118"/>
  <c r="D54" i="118"/>
  <c r="C54" i="118"/>
  <c r="D53" i="118"/>
  <c r="C53" i="118"/>
  <c r="E37" i="118"/>
  <c r="C37" i="118"/>
  <c r="C47" i="118" s="1"/>
  <c r="E33" i="118"/>
  <c r="C33" i="118"/>
  <c r="C43" i="118" s="1"/>
  <c r="D19" i="118"/>
  <c r="C19" i="118"/>
  <c r="D18" i="118"/>
  <c r="C18" i="118"/>
  <c r="D17" i="118"/>
  <c r="D20" i="118" s="1"/>
  <c r="C17" i="118"/>
  <c r="D13" i="118"/>
  <c r="C13" i="118"/>
  <c r="D11" i="118"/>
  <c r="C11" i="118"/>
  <c r="M17" i="117"/>
  <c r="H17" i="117"/>
  <c r="B143" i="117"/>
  <c r="B142" i="117"/>
  <c r="N31" i="117"/>
  <c r="I31" i="117"/>
  <c r="D31" i="117"/>
  <c r="E57" i="25"/>
  <c r="E58" i="25"/>
  <c r="E59" i="25"/>
  <c r="D20" i="121" l="1"/>
  <c r="D20" i="119"/>
  <c r="C20" i="121"/>
  <c r="D20" i="122"/>
  <c r="G32" i="134"/>
  <c r="C20" i="120"/>
  <c r="F49" i="134"/>
  <c r="C20" i="119"/>
  <c r="C46" i="123"/>
  <c r="C47" i="123"/>
  <c r="C20" i="122"/>
  <c r="C44" i="124"/>
  <c r="C20" i="118"/>
  <c r="C47" i="125"/>
  <c r="I98" i="135"/>
  <c r="E98" i="135"/>
  <c r="F51" i="134"/>
  <c r="H98" i="135"/>
  <c r="F50" i="134"/>
  <c r="E91" i="135"/>
  <c r="I90" i="135"/>
  <c r="I91" i="135" s="1"/>
  <c r="H90" i="135"/>
  <c r="H91" i="135" s="1"/>
  <c r="D90" i="135"/>
  <c r="D91" i="135" s="1"/>
  <c r="D98" i="135"/>
  <c r="E28" i="134"/>
  <c r="G31" i="134" s="1"/>
  <c r="E100" i="135" l="1"/>
  <c r="I100" i="135"/>
  <c r="H100" i="135"/>
  <c r="D100" i="135"/>
  <c r="G33" i="134"/>
  <c r="G34" i="134"/>
  <c r="C30" i="113" l="1"/>
  <c r="E49" i="25"/>
  <c r="C13" i="105"/>
  <c r="E13" i="25"/>
  <c r="G70" i="25" l="1"/>
  <c r="E15" i="25"/>
  <c r="E14" i="25"/>
  <c r="D9" i="146" l="1"/>
  <c r="D10" i="146" s="1"/>
  <c r="D9" i="142"/>
  <c r="D10" i="142" s="1"/>
  <c r="C9" i="146"/>
  <c r="C10" i="146" s="1"/>
  <c r="C9" i="142"/>
  <c r="C10" i="142" s="1"/>
  <c r="D9" i="145"/>
  <c r="D10" i="145" s="1"/>
  <c r="D10" i="153"/>
  <c r="D11" i="153" s="1"/>
  <c r="D9" i="151"/>
  <c r="D10" i="151" s="1"/>
  <c r="D9" i="147"/>
  <c r="D10" i="147" s="1"/>
  <c r="D9" i="138"/>
  <c r="D10" i="138" s="1"/>
  <c r="C10" i="153"/>
  <c r="C11" i="153" s="1"/>
  <c r="D9" i="152"/>
  <c r="D10" i="152" s="1"/>
  <c r="C9" i="151"/>
  <c r="C10" i="151" s="1"/>
  <c r="C9" i="147"/>
  <c r="C10" i="147" s="1"/>
  <c r="C9" i="138"/>
  <c r="C10" i="138" s="1"/>
  <c r="C9" i="149"/>
  <c r="C10" i="149" s="1"/>
  <c r="C9" i="152"/>
  <c r="C10" i="152" s="1"/>
  <c r="D9" i="148"/>
  <c r="D10" i="148" s="1"/>
  <c r="D9" i="144"/>
  <c r="D10" i="144" s="1"/>
  <c r="D9" i="149"/>
  <c r="D10" i="149" s="1"/>
  <c r="C9" i="148"/>
  <c r="C10" i="148" s="1"/>
  <c r="C9" i="144"/>
  <c r="C10" i="144" s="1"/>
  <c r="D9" i="139"/>
  <c r="D10" i="139" s="1"/>
  <c r="C9" i="139"/>
  <c r="C10" i="139" s="1"/>
  <c r="D9" i="150"/>
  <c r="D10" i="150" s="1"/>
  <c r="C9" i="141"/>
  <c r="C10" i="141" s="1"/>
  <c r="C9" i="150"/>
  <c r="C10" i="150" s="1"/>
  <c r="D9" i="143"/>
  <c r="D10" i="143" s="1"/>
  <c r="C9" i="145"/>
  <c r="C10" i="145" s="1"/>
  <c r="C9" i="143"/>
  <c r="C10" i="143" s="1"/>
  <c r="D9" i="140"/>
  <c r="D10" i="140" s="1"/>
  <c r="C9" i="140"/>
  <c r="C10" i="140" s="1"/>
  <c r="D9" i="141"/>
  <c r="D10" i="141" s="1"/>
  <c r="C9" i="124"/>
  <c r="C10" i="124" s="1"/>
  <c r="C9" i="122"/>
  <c r="C10" i="122" s="1"/>
  <c r="D9" i="118"/>
  <c r="D10" i="118" s="1"/>
  <c r="C9" i="120"/>
  <c r="C10" i="120" s="1"/>
  <c r="D9" i="133"/>
  <c r="D10" i="133" s="1"/>
  <c r="D9" i="131"/>
  <c r="D10" i="131" s="1"/>
  <c r="D9" i="123"/>
  <c r="D10" i="123" s="1"/>
  <c r="C9" i="118"/>
  <c r="C10" i="118" s="1"/>
  <c r="D9" i="121"/>
  <c r="D10" i="121" s="1"/>
  <c r="C9" i="133"/>
  <c r="C10" i="133" s="1"/>
  <c r="D9" i="132"/>
  <c r="D10" i="132" s="1"/>
  <c r="C9" i="131"/>
  <c r="C10" i="131" s="1"/>
  <c r="D9" i="125"/>
  <c r="D10" i="125" s="1"/>
  <c r="C9" i="130"/>
  <c r="C10" i="130" s="1"/>
  <c r="C9" i="132"/>
  <c r="C10" i="132" s="1"/>
  <c r="D9" i="128"/>
  <c r="D10" i="128" s="1"/>
  <c r="C9" i="125"/>
  <c r="C10" i="125" s="1"/>
  <c r="C9" i="128"/>
  <c r="C10" i="128" s="1"/>
  <c r="D9" i="124"/>
  <c r="D10" i="124" s="1"/>
  <c r="D10" i="126"/>
  <c r="D11" i="126" s="1"/>
  <c r="C9" i="123"/>
  <c r="C10" i="123" s="1"/>
  <c r="D9" i="119"/>
  <c r="D10" i="119" s="1"/>
  <c r="D9" i="130"/>
  <c r="D10" i="130" s="1"/>
  <c r="D9" i="122"/>
  <c r="D10" i="122" s="1"/>
  <c r="C10" i="126"/>
  <c r="C11" i="126" s="1"/>
  <c r="C9" i="119"/>
  <c r="C10" i="119" s="1"/>
  <c r="C9" i="129"/>
  <c r="C10" i="129" s="1"/>
  <c r="D9" i="127"/>
  <c r="D10" i="127" s="1"/>
  <c r="D9" i="120"/>
  <c r="D10" i="120" s="1"/>
  <c r="D9" i="129"/>
  <c r="D10" i="129" s="1"/>
  <c r="C9" i="127"/>
  <c r="C10" i="127" s="1"/>
  <c r="C9" i="121"/>
  <c r="C10" i="121" s="1"/>
  <c r="C30" i="114"/>
  <c r="C29" i="114"/>
  <c r="C29" i="113"/>
  <c r="D29" i="114" l="1"/>
  <c r="E21" i="113"/>
  <c r="D29" i="113"/>
  <c r="C30" i="112"/>
  <c r="C29" i="112"/>
  <c r="C31" i="28"/>
  <c r="C30" i="28"/>
  <c r="E23" i="25"/>
  <c r="D30" i="28" l="1"/>
  <c r="D29" i="112"/>
  <c r="E37" i="104"/>
  <c r="E33" i="104"/>
  <c r="C21" i="107"/>
  <c r="C21" i="67"/>
  <c r="E38" i="110"/>
  <c r="E34" i="110"/>
  <c r="C60" i="105"/>
  <c r="C55" i="19"/>
  <c r="C34" i="114"/>
  <c r="C33" i="114"/>
  <c r="C17" i="113"/>
  <c r="C16" i="113"/>
  <c r="C15" i="113"/>
  <c r="C14" i="113"/>
  <c r="E51" i="25"/>
  <c r="E50" i="25"/>
  <c r="F50" i="25" s="1"/>
  <c r="E80" i="25"/>
  <c r="E82" i="25"/>
  <c r="H70" i="25"/>
  <c r="F70" i="25"/>
  <c r="E41" i="68"/>
  <c r="E37" i="68"/>
  <c r="D21" i="24"/>
  <c r="C21" i="24"/>
  <c r="F51" i="25" l="1"/>
  <c r="D16" i="147"/>
  <c r="D18" i="147" s="1"/>
  <c r="D16" i="139"/>
  <c r="C16" i="147"/>
  <c r="C18" i="147" s="1"/>
  <c r="C16" i="139"/>
  <c r="C16" i="146"/>
  <c r="C18" i="146" s="1"/>
  <c r="C16" i="140"/>
  <c r="D16" i="151"/>
  <c r="D17" i="153"/>
  <c r="D16" i="144"/>
  <c r="C16" i="141"/>
  <c r="D16" i="145"/>
  <c r="D16" i="142"/>
  <c r="D16" i="152"/>
  <c r="D16" i="146"/>
  <c r="D18" i="146" s="1"/>
  <c r="D16" i="140"/>
  <c r="C16" i="152"/>
  <c r="D16" i="141"/>
  <c r="C16" i="151"/>
  <c r="C17" i="153"/>
  <c r="C16" i="144"/>
  <c r="D16" i="150"/>
  <c r="D19" i="150" s="1"/>
  <c r="C16" i="143"/>
  <c r="C16" i="150"/>
  <c r="C19" i="150" s="1"/>
  <c r="C16" i="145"/>
  <c r="D16" i="143"/>
  <c r="C16" i="142"/>
  <c r="D16" i="148"/>
  <c r="D16" i="138"/>
  <c r="C16" i="148"/>
  <c r="C16" i="138"/>
  <c r="D16" i="149"/>
  <c r="D18" i="149" s="1"/>
  <c r="C16" i="149"/>
  <c r="C18" i="149" s="1"/>
  <c r="D16" i="133"/>
  <c r="D16" i="127"/>
  <c r="D18" i="127" s="1"/>
  <c r="D16" i="121"/>
  <c r="C16" i="133"/>
  <c r="C16" i="127"/>
  <c r="C18" i="127" s="1"/>
  <c r="C16" i="121"/>
  <c r="D16" i="132"/>
  <c r="D17" i="126"/>
  <c r="D16" i="120"/>
  <c r="D16" i="128"/>
  <c r="D18" i="128" s="1"/>
  <c r="C16" i="132"/>
  <c r="C17" i="126"/>
  <c r="C16" i="120"/>
  <c r="D16" i="131"/>
  <c r="D19" i="131" s="1"/>
  <c r="D16" i="125"/>
  <c r="D16" i="119"/>
  <c r="C16" i="123"/>
  <c r="D16" i="122"/>
  <c r="C16" i="128"/>
  <c r="C18" i="128" s="1"/>
  <c r="C16" i="131"/>
  <c r="C19" i="131" s="1"/>
  <c r="C16" i="125"/>
  <c r="C16" i="119"/>
  <c r="D16" i="130"/>
  <c r="D18" i="130" s="1"/>
  <c r="D16" i="124"/>
  <c r="C16" i="118"/>
  <c r="C16" i="130"/>
  <c r="C18" i="130" s="1"/>
  <c r="C16" i="124"/>
  <c r="D16" i="118"/>
  <c r="C16" i="129"/>
  <c r="C16" i="122"/>
  <c r="D16" i="129"/>
  <c r="D16" i="123"/>
  <c r="F49" i="25"/>
  <c r="F23" i="25"/>
  <c r="C34" i="113"/>
  <c r="C33" i="113"/>
  <c r="D29" i="133" l="1"/>
  <c r="D26" i="144"/>
  <c r="D18" i="144"/>
  <c r="D26" i="124"/>
  <c r="D18" i="124"/>
  <c r="C19" i="126"/>
  <c r="C26" i="144"/>
  <c r="C18" i="144"/>
  <c r="D19" i="153"/>
  <c r="C19" i="153"/>
  <c r="C18" i="125"/>
  <c r="C18" i="148"/>
  <c r="D26" i="123"/>
  <c r="D18" i="123"/>
  <c r="D19" i="126"/>
  <c r="C29" i="152"/>
  <c r="D18" i="129"/>
  <c r="G47" i="129"/>
  <c r="G48" i="129" s="1"/>
  <c r="D18" i="148"/>
  <c r="G47" i="148"/>
  <c r="G48" i="148" s="1"/>
  <c r="C18" i="129"/>
  <c r="C18" i="123"/>
  <c r="C26" i="123"/>
  <c r="D26" i="143"/>
  <c r="D18" i="143"/>
  <c r="D29" i="152"/>
  <c r="C29" i="133"/>
  <c r="C18" i="145"/>
  <c r="C26" i="124"/>
  <c r="C18" i="124"/>
  <c r="D18" i="125"/>
  <c r="D18" i="145"/>
  <c r="C26" i="143"/>
  <c r="C18" i="143"/>
  <c r="C18" i="23"/>
  <c r="D14" i="113" l="1"/>
  <c r="E21" i="114" l="1"/>
  <c r="D21" i="114"/>
  <c r="C21" i="114"/>
  <c r="C21" i="113"/>
  <c r="E21" i="112"/>
  <c r="D21" i="112"/>
  <c r="C21" i="112"/>
  <c r="E22" i="28"/>
  <c r="D22" i="28"/>
  <c r="C22" i="28"/>
  <c r="D13" i="97"/>
  <c r="C13" i="97"/>
  <c r="D13" i="104"/>
  <c r="C13" i="104"/>
  <c r="D13" i="111"/>
  <c r="C13" i="111"/>
  <c r="D13" i="107"/>
  <c r="C13" i="107"/>
  <c r="D13" i="67"/>
  <c r="C13" i="67"/>
  <c r="D14" i="110"/>
  <c r="C14" i="110"/>
  <c r="D13" i="106"/>
  <c r="C13" i="106"/>
  <c r="D13" i="24"/>
  <c r="C13" i="24"/>
  <c r="D13" i="105"/>
  <c r="C32" i="35"/>
  <c r="C33" i="35"/>
  <c r="H16" i="35"/>
  <c r="H17" i="35"/>
  <c r="H18" i="35"/>
  <c r="H19" i="35"/>
  <c r="H20" i="35"/>
  <c r="H21" i="35"/>
  <c r="H22" i="35"/>
  <c r="H23" i="35"/>
  <c r="H24" i="35"/>
  <c r="H25" i="35"/>
  <c r="H26" i="35"/>
  <c r="H15" i="35"/>
  <c r="H10" i="35"/>
  <c r="H11" i="35"/>
  <c r="H12" i="35"/>
  <c r="H13" i="35"/>
  <c r="H9" i="35"/>
  <c r="D16" i="35"/>
  <c r="D17" i="35"/>
  <c r="D18" i="35"/>
  <c r="D19" i="35"/>
  <c r="D20" i="35"/>
  <c r="D21" i="35"/>
  <c r="D22" i="35"/>
  <c r="D23" i="35"/>
  <c r="D24" i="35"/>
  <c r="D25" i="35"/>
  <c r="D26" i="35"/>
  <c r="D15" i="35"/>
  <c r="D10" i="35"/>
  <c r="D11" i="35"/>
  <c r="D12" i="35"/>
  <c r="D13" i="35"/>
  <c r="D9" i="35"/>
  <c r="D37" i="149" l="1"/>
  <c r="F37" i="149" s="1"/>
  <c r="D37" i="130"/>
  <c r="F37" i="130" s="1"/>
  <c r="D33" i="138"/>
  <c r="F33" i="138" s="1"/>
  <c r="D33" i="118"/>
  <c r="F33" i="118" s="1"/>
  <c r="D33" i="146"/>
  <c r="F33" i="146" s="1"/>
  <c r="D33" i="127"/>
  <c r="F33" i="127" s="1"/>
  <c r="D33" i="140"/>
  <c r="F33" i="140" s="1"/>
  <c r="D33" i="120"/>
  <c r="F33" i="120" s="1"/>
  <c r="D33" i="141"/>
  <c r="F33" i="141" s="1"/>
  <c r="D33" i="121"/>
  <c r="F33" i="121" s="1"/>
  <c r="D37" i="139"/>
  <c r="F37" i="139" s="1"/>
  <c r="D37" i="119"/>
  <c r="F37" i="119" s="1"/>
  <c r="D33" i="142"/>
  <c r="F33" i="142" s="1"/>
  <c r="D33" i="122"/>
  <c r="F33" i="122" s="1"/>
  <c r="D33" i="145"/>
  <c r="F33" i="145" s="1"/>
  <c r="D34" i="153"/>
  <c r="F34" i="153" s="1"/>
  <c r="D34" i="126"/>
  <c r="F34" i="126" s="1"/>
  <c r="D33" i="125"/>
  <c r="F33" i="125" s="1"/>
  <c r="D34" i="144"/>
  <c r="F34" i="144" s="1"/>
  <c r="D34" i="124"/>
  <c r="F34" i="124" s="1"/>
  <c r="D37" i="148"/>
  <c r="F37" i="148" s="1"/>
  <c r="D37" i="129"/>
  <c r="F37" i="129" s="1"/>
  <c r="D33" i="139"/>
  <c r="F33" i="139" s="1"/>
  <c r="D33" i="119"/>
  <c r="F33" i="119" s="1"/>
  <c r="D35" i="143"/>
  <c r="F35" i="143" s="1"/>
  <c r="D35" i="123"/>
  <c r="F35" i="123" s="1"/>
  <c r="D33" i="149"/>
  <c r="F33" i="149" s="1"/>
  <c r="D33" i="130"/>
  <c r="F33" i="130" s="1"/>
  <c r="D40" i="143"/>
  <c r="F40" i="143" s="1"/>
  <c r="D40" i="123"/>
  <c r="F40" i="123" s="1"/>
  <c r="D37" i="146"/>
  <c r="F37" i="146" s="1"/>
  <c r="D37" i="127"/>
  <c r="F37" i="127" s="1"/>
  <c r="D37" i="140"/>
  <c r="F37" i="140" s="1"/>
  <c r="D37" i="120"/>
  <c r="F37" i="120" s="1"/>
  <c r="D38" i="153"/>
  <c r="F38" i="153" s="1"/>
  <c r="D38" i="126"/>
  <c r="F38" i="126" s="1"/>
  <c r="D12" i="132"/>
  <c r="D12" i="151"/>
  <c r="D12" i="147"/>
  <c r="C13" i="153"/>
  <c r="D12" i="123"/>
  <c r="D12" i="119"/>
  <c r="C12" i="140"/>
  <c r="C12" i="141"/>
  <c r="C12" i="142"/>
  <c r="C12" i="118"/>
  <c r="D12" i="120"/>
  <c r="C12" i="145"/>
  <c r="C12" i="147"/>
  <c r="C12" i="143"/>
  <c r="D12" i="129"/>
  <c r="D12" i="125"/>
  <c r="D12" i="144"/>
  <c r="C12" i="127"/>
  <c r="D12" i="141"/>
  <c r="C13" i="126"/>
  <c r="C12" i="151"/>
  <c r="C12" i="138"/>
  <c r="C12" i="149"/>
  <c r="C12" i="121"/>
  <c r="D12" i="131"/>
  <c r="C12" i="124"/>
  <c r="C12" i="148"/>
  <c r="D13" i="126"/>
  <c r="C12" i="132"/>
  <c r="C12" i="146"/>
  <c r="D12" i="140"/>
  <c r="D12" i="138"/>
  <c r="C12" i="130"/>
  <c r="D12" i="121"/>
  <c r="D12" i="148"/>
  <c r="D12" i="150"/>
  <c r="C12" i="144"/>
  <c r="D12" i="118"/>
  <c r="D12" i="145"/>
  <c r="C12" i="128"/>
  <c r="D12" i="127"/>
  <c r="D12" i="146"/>
  <c r="C12" i="150"/>
  <c r="D12" i="122"/>
  <c r="D12" i="124"/>
  <c r="C12" i="120"/>
  <c r="D12" i="142"/>
  <c r="C12" i="129"/>
  <c r="D12" i="133"/>
  <c r="D12" i="152"/>
  <c r="D13" i="153"/>
  <c r="D12" i="128"/>
  <c r="D12" i="130"/>
  <c r="C12" i="133"/>
  <c r="D12" i="139"/>
  <c r="D12" i="143"/>
  <c r="C12" i="119"/>
  <c r="C12" i="122"/>
  <c r="C12" i="152"/>
  <c r="D12" i="149"/>
  <c r="C12" i="123"/>
  <c r="C12" i="125"/>
  <c r="C12" i="139"/>
  <c r="C12" i="131"/>
  <c r="D34" i="143"/>
  <c r="F34" i="143" s="1"/>
  <c r="D34" i="123"/>
  <c r="F34" i="123" s="1"/>
  <c r="D37" i="138"/>
  <c r="F37" i="138" s="1"/>
  <c r="D37" i="118"/>
  <c r="F37" i="118" s="1"/>
  <c r="D37" i="142"/>
  <c r="F37" i="142" s="1"/>
  <c r="D37" i="122"/>
  <c r="F37" i="122" s="1"/>
  <c r="D37" i="145"/>
  <c r="F37" i="145" s="1"/>
  <c r="D37" i="125"/>
  <c r="F37" i="125" s="1"/>
  <c r="D37" i="141"/>
  <c r="F37" i="141" s="1"/>
  <c r="D37" i="121"/>
  <c r="F37" i="121" s="1"/>
  <c r="D38" i="144"/>
  <c r="F38" i="144" s="1"/>
  <c r="D38" i="124"/>
  <c r="F38" i="124" s="1"/>
  <c r="D33" i="148"/>
  <c r="F33" i="148" s="1"/>
  <c r="D33" i="129"/>
  <c r="F33" i="129" s="1"/>
  <c r="D39" i="143"/>
  <c r="F39" i="143" s="1"/>
  <c r="D39" i="123"/>
  <c r="F39" i="123" s="1"/>
  <c r="C25" i="149"/>
  <c r="C25" i="141"/>
  <c r="C25" i="147"/>
  <c r="D27" i="151"/>
  <c r="D25" i="145"/>
  <c r="D25" i="138"/>
  <c r="C25" i="138"/>
  <c r="C27" i="151"/>
  <c r="C25" i="145"/>
  <c r="D25" i="144"/>
  <c r="C25" i="144"/>
  <c r="D25" i="146"/>
  <c r="D25" i="143"/>
  <c r="D25" i="139"/>
  <c r="D26" i="153"/>
  <c r="D25" i="140"/>
  <c r="C26" i="153"/>
  <c r="D28" i="152"/>
  <c r="D26" i="150"/>
  <c r="D25" i="148"/>
  <c r="C25" i="140"/>
  <c r="C28" i="152"/>
  <c r="C26" i="150"/>
  <c r="C25" i="148"/>
  <c r="D25" i="142"/>
  <c r="D25" i="147"/>
  <c r="C25" i="142"/>
  <c r="C25" i="146"/>
  <c r="C25" i="143"/>
  <c r="C25" i="139"/>
  <c r="D25" i="141"/>
  <c r="D25" i="149"/>
  <c r="C27" i="132"/>
  <c r="C25" i="122"/>
  <c r="D25" i="125"/>
  <c r="C28" i="133"/>
  <c r="C25" i="128"/>
  <c r="D25" i="127"/>
  <c r="D25" i="129"/>
  <c r="C25" i="125"/>
  <c r="D25" i="119"/>
  <c r="C25" i="124"/>
  <c r="C26" i="131"/>
  <c r="C25" i="129"/>
  <c r="D25" i="124"/>
  <c r="D25" i="121"/>
  <c r="C25" i="119"/>
  <c r="D28" i="133"/>
  <c r="D26" i="131"/>
  <c r="D25" i="128"/>
  <c r="C25" i="121"/>
  <c r="C25" i="127"/>
  <c r="D25" i="118"/>
  <c r="C25" i="118"/>
  <c r="D25" i="130"/>
  <c r="D26" i="126"/>
  <c r="D25" i="123"/>
  <c r="C25" i="120"/>
  <c r="C25" i="130"/>
  <c r="C26" i="126"/>
  <c r="C25" i="123"/>
  <c r="D25" i="120"/>
  <c r="D27" i="132"/>
  <c r="D25" i="122"/>
  <c r="E23" i="107"/>
  <c r="E22" i="107"/>
  <c r="B23" i="107"/>
  <c r="B22" i="107"/>
  <c r="B20" i="107"/>
  <c r="E19" i="107"/>
  <c r="B19" i="107"/>
  <c r="E20" i="107"/>
  <c r="F38" i="121" l="1"/>
  <c r="H47" i="135" s="1"/>
  <c r="H48" i="135" s="1"/>
  <c r="D28" i="118"/>
  <c r="D21" i="118"/>
  <c r="F38" i="125"/>
  <c r="G37" i="125"/>
  <c r="G38" i="125" s="1"/>
  <c r="D19" i="149"/>
  <c r="D20" i="149" s="1"/>
  <c r="D22" i="149" s="1"/>
  <c r="D23" i="149" s="1"/>
  <c r="D24" i="149" s="1"/>
  <c r="D28" i="149"/>
  <c r="C19" i="129"/>
  <c r="C20" i="129" s="1"/>
  <c r="C22" i="129" s="1"/>
  <c r="C23" i="129" s="1"/>
  <c r="C24" i="129" s="1"/>
  <c r="C26" i="129" s="1"/>
  <c r="C28" i="129"/>
  <c r="D20" i="150"/>
  <c r="D21" i="150" s="1"/>
  <c r="D23" i="150" s="1"/>
  <c r="D24" i="150" s="1"/>
  <c r="D25" i="150" s="1"/>
  <c r="D27" i="150" s="1"/>
  <c r="D29" i="150"/>
  <c r="C28" i="121"/>
  <c r="C21" i="121"/>
  <c r="C22" i="121" s="1"/>
  <c r="C23" i="121" s="1"/>
  <c r="C24" i="121" s="1"/>
  <c r="C28" i="145"/>
  <c r="C19" i="145"/>
  <c r="C20" i="145" s="1"/>
  <c r="C22" i="145" s="1"/>
  <c r="C23" i="145" s="1"/>
  <c r="C24" i="145" s="1"/>
  <c r="C26" i="145" s="1"/>
  <c r="F39" i="126"/>
  <c r="G38" i="126"/>
  <c r="G39" i="126" s="1"/>
  <c r="D29" i="135"/>
  <c r="D30" i="135" s="1"/>
  <c r="F34" i="119"/>
  <c r="F38" i="119"/>
  <c r="H29" i="135" s="1"/>
  <c r="H30" i="135" s="1"/>
  <c r="C28" i="125"/>
  <c r="C19" i="125"/>
  <c r="C20" i="125" s="1"/>
  <c r="C22" i="125" s="1"/>
  <c r="C23" i="125" s="1"/>
  <c r="C24" i="125" s="1"/>
  <c r="C26" i="125" s="1"/>
  <c r="C29" i="124"/>
  <c r="C19" i="124"/>
  <c r="C20" i="124" s="1"/>
  <c r="C22" i="124" s="1"/>
  <c r="C23" i="124" s="1"/>
  <c r="C24" i="124" s="1"/>
  <c r="F38" i="145"/>
  <c r="G37" i="145"/>
  <c r="G38" i="145" s="1"/>
  <c r="C32" i="152"/>
  <c r="C22" i="152"/>
  <c r="C23" i="152" s="1"/>
  <c r="C25" i="152" s="1"/>
  <c r="C26" i="152" s="1"/>
  <c r="D21" i="142"/>
  <c r="D28" i="142"/>
  <c r="D19" i="148"/>
  <c r="D20" i="148" s="1"/>
  <c r="D22" i="148" s="1"/>
  <c r="D23" i="148" s="1"/>
  <c r="D24" i="148" s="1"/>
  <c r="D26" i="148" s="1"/>
  <c r="D28" i="148"/>
  <c r="C19" i="149"/>
  <c r="C20" i="149" s="1"/>
  <c r="C22" i="149" s="1"/>
  <c r="C23" i="149" s="1"/>
  <c r="C24" i="149" s="1"/>
  <c r="C28" i="149"/>
  <c r="D28" i="120"/>
  <c r="D21" i="120"/>
  <c r="F39" i="153"/>
  <c r="G38" i="153"/>
  <c r="G39" i="153" s="1"/>
  <c r="D29" i="154"/>
  <c r="D30" i="154" s="1"/>
  <c r="F34" i="139"/>
  <c r="F38" i="139"/>
  <c r="H29" i="154" s="1"/>
  <c r="H30" i="154" s="1"/>
  <c r="D32" i="152"/>
  <c r="D22" i="152"/>
  <c r="D23" i="152" s="1"/>
  <c r="D25" i="152" s="1"/>
  <c r="D26" i="152" s="1"/>
  <c r="F38" i="122"/>
  <c r="H66" i="135" s="1"/>
  <c r="H67" i="135" s="1"/>
  <c r="C28" i="122"/>
  <c r="C21" i="122"/>
  <c r="C22" i="122" s="1"/>
  <c r="C23" i="122" s="1"/>
  <c r="C24" i="122" s="1"/>
  <c r="C28" i="120"/>
  <c r="C21" i="120"/>
  <c r="C22" i="120" s="1"/>
  <c r="C23" i="120" s="1"/>
  <c r="C24" i="120" s="1"/>
  <c r="C26" i="120" s="1"/>
  <c r="D21" i="121"/>
  <c r="D28" i="121"/>
  <c r="C28" i="138"/>
  <c r="C21" i="138"/>
  <c r="C22" i="138" s="1"/>
  <c r="C23" i="138" s="1"/>
  <c r="C24" i="138" s="1"/>
  <c r="C28" i="118"/>
  <c r="C21" i="118"/>
  <c r="C22" i="118" s="1"/>
  <c r="C23" i="118" s="1"/>
  <c r="C24" i="118" s="1"/>
  <c r="F38" i="120"/>
  <c r="G37" i="120"/>
  <c r="G38" i="120" s="1"/>
  <c r="F38" i="129"/>
  <c r="G37" i="129"/>
  <c r="G38" i="129" s="1"/>
  <c r="D47" i="135"/>
  <c r="D48" i="135" s="1"/>
  <c r="F34" i="121"/>
  <c r="F38" i="142"/>
  <c r="H66" i="154" s="1"/>
  <c r="H67" i="154" s="1"/>
  <c r="C28" i="119"/>
  <c r="C21" i="119"/>
  <c r="C22" i="119" s="1"/>
  <c r="C23" i="119" s="1"/>
  <c r="C24" i="119" s="1"/>
  <c r="D29" i="124"/>
  <c r="D19" i="124"/>
  <c r="D20" i="124" s="1"/>
  <c r="D22" i="124" s="1"/>
  <c r="D23" i="124" s="1"/>
  <c r="D24" i="124" s="1"/>
  <c r="C19" i="130"/>
  <c r="C20" i="130" s="1"/>
  <c r="C22" i="130" s="1"/>
  <c r="C23" i="130" s="1"/>
  <c r="C24" i="130" s="1"/>
  <c r="C28" i="130"/>
  <c r="C30" i="151"/>
  <c r="C21" i="151"/>
  <c r="C22" i="151" s="1"/>
  <c r="C24" i="151" s="1"/>
  <c r="C25" i="151" s="1"/>
  <c r="C28" i="142"/>
  <c r="C21" i="142"/>
  <c r="C22" i="142" s="1"/>
  <c r="C23" i="142" s="1"/>
  <c r="C24" i="142" s="1"/>
  <c r="F38" i="140"/>
  <c r="G37" i="140"/>
  <c r="G38" i="140" s="1"/>
  <c r="F38" i="148"/>
  <c r="G37" i="148"/>
  <c r="G38" i="148" s="1"/>
  <c r="F34" i="141"/>
  <c r="D47" i="154"/>
  <c r="D48" i="154" s="1"/>
  <c r="H10" i="136"/>
  <c r="H11" i="135"/>
  <c r="H12" i="135" s="1"/>
  <c r="F38" i="118"/>
  <c r="D29" i="143"/>
  <c r="D19" i="143"/>
  <c r="D20" i="143" s="1"/>
  <c r="D22" i="143" s="1"/>
  <c r="D23" i="143" s="1"/>
  <c r="D24" i="143" s="1"/>
  <c r="D28" i="122"/>
  <c r="D21" i="122"/>
  <c r="D21" i="138"/>
  <c r="D28" i="138"/>
  <c r="C20" i="126"/>
  <c r="C21" i="126" s="1"/>
  <c r="C23" i="126" s="1"/>
  <c r="C24" i="126" s="1"/>
  <c r="C25" i="126" s="1"/>
  <c r="C27" i="126" s="1"/>
  <c r="C29" i="126"/>
  <c r="C28" i="141"/>
  <c r="C21" i="141"/>
  <c r="C22" i="141" s="1"/>
  <c r="C23" i="141" s="1"/>
  <c r="C24" i="141" s="1"/>
  <c r="F38" i="127"/>
  <c r="H88" i="136" s="1"/>
  <c r="H89" i="136" s="1"/>
  <c r="F35" i="124"/>
  <c r="D31" i="136" s="1"/>
  <c r="D32" i="136" s="1"/>
  <c r="F34" i="120"/>
  <c r="G33" i="120"/>
  <c r="G34" i="120" s="1"/>
  <c r="H10" i="155"/>
  <c r="H11" i="154"/>
  <c r="H12" i="154" s="1"/>
  <c r="F38" i="138"/>
  <c r="D21" i="139"/>
  <c r="D28" i="139"/>
  <c r="C20" i="150"/>
  <c r="C21" i="150" s="1"/>
  <c r="C23" i="150" s="1"/>
  <c r="C24" i="150" s="1"/>
  <c r="C25" i="150" s="1"/>
  <c r="C27" i="150" s="1"/>
  <c r="C29" i="150"/>
  <c r="D21" i="140"/>
  <c r="D28" i="140"/>
  <c r="D28" i="141"/>
  <c r="D21" i="141"/>
  <c r="C21" i="140"/>
  <c r="C22" i="140" s="1"/>
  <c r="C23" i="140" s="1"/>
  <c r="C24" i="140" s="1"/>
  <c r="C26" i="140" s="1"/>
  <c r="C28" i="140"/>
  <c r="F38" i="146"/>
  <c r="H88" i="155" s="1"/>
  <c r="H89" i="155" s="1"/>
  <c r="F35" i="144"/>
  <c r="D31" i="155" s="1"/>
  <c r="D32" i="155" s="1"/>
  <c r="F34" i="140"/>
  <c r="G33" i="140"/>
  <c r="G34" i="140" s="1"/>
  <c r="C32" i="133"/>
  <c r="C22" i="133"/>
  <c r="C23" i="133" s="1"/>
  <c r="D19" i="146"/>
  <c r="D20" i="146" s="1"/>
  <c r="D22" i="146" s="1"/>
  <c r="D23" i="146" s="1"/>
  <c r="D24" i="146" s="1"/>
  <c r="D28" i="146"/>
  <c r="C19" i="146"/>
  <c r="C20" i="146" s="1"/>
  <c r="C22" i="146" s="1"/>
  <c r="C23" i="146" s="1"/>
  <c r="C24" i="146" s="1"/>
  <c r="C28" i="146"/>
  <c r="F34" i="125"/>
  <c r="G33" i="125"/>
  <c r="G34" i="125" s="1"/>
  <c r="F34" i="127"/>
  <c r="D88" i="136"/>
  <c r="D89" i="136" s="1"/>
  <c r="D29" i="144"/>
  <c r="D19" i="144"/>
  <c r="D20" i="144" s="1"/>
  <c r="D22" i="144" s="1"/>
  <c r="D23" i="144" s="1"/>
  <c r="D24" i="144" s="1"/>
  <c r="D29" i="123"/>
  <c r="D19" i="123"/>
  <c r="D20" i="123" s="1"/>
  <c r="D22" i="123" s="1"/>
  <c r="D23" i="123" s="1"/>
  <c r="D24" i="123" s="1"/>
  <c r="H11" i="155"/>
  <c r="F41" i="143"/>
  <c r="F35" i="126"/>
  <c r="G34" i="126"/>
  <c r="G35" i="126" s="1"/>
  <c r="D88" i="155"/>
  <c r="D89" i="155" s="1"/>
  <c r="F34" i="146"/>
  <c r="D10" i="136"/>
  <c r="F36" i="123"/>
  <c r="C19" i="127"/>
  <c r="C20" i="127" s="1"/>
  <c r="C22" i="127" s="1"/>
  <c r="C23" i="127" s="1"/>
  <c r="C24" i="127" s="1"/>
  <c r="C28" i="127"/>
  <c r="H11" i="136"/>
  <c r="F41" i="123"/>
  <c r="F34" i="148"/>
  <c r="G33" i="148"/>
  <c r="G34" i="148" s="1"/>
  <c r="D10" i="155"/>
  <c r="F36" i="143"/>
  <c r="D19" i="130"/>
  <c r="D20" i="130" s="1"/>
  <c r="D22" i="130" s="1"/>
  <c r="D23" i="130" s="1"/>
  <c r="D24" i="130" s="1"/>
  <c r="D28" i="130"/>
  <c r="D28" i="127"/>
  <c r="D19" i="127"/>
  <c r="D20" i="127" s="1"/>
  <c r="C21" i="132"/>
  <c r="C22" i="132" s="1"/>
  <c r="C24" i="132" s="1"/>
  <c r="C25" i="132" s="1"/>
  <c r="C30" i="132"/>
  <c r="H31" i="136"/>
  <c r="H32" i="136" s="1"/>
  <c r="F39" i="124"/>
  <c r="C29" i="131"/>
  <c r="C20" i="131"/>
  <c r="C21" i="131" s="1"/>
  <c r="C23" i="131" s="1"/>
  <c r="C24" i="131" s="1"/>
  <c r="C25" i="131" s="1"/>
  <c r="C27" i="131" s="1"/>
  <c r="D28" i="128"/>
  <c r="D19" i="128"/>
  <c r="D20" i="128" s="1"/>
  <c r="D22" i="128" s="1"/>
  <c r="D23" i="128" s="1"/>
  <c r="D24" i="128" s="1"/>
  <c r="C28" i="128"/>
  <c r="C19" i="128"/>
  <c r="C20" i="128" s="1"/>
  <c r="C22" i="128" s="1"/>
  <c r="C23" i="128" s="1"/>
  <c r="C24" i="128" s="1"/>
  <c r="D29" i="126"/>
  <c r="D20" i="126"/>
  <c r="D21" i="126" s="1"/>
  <c r="D23" i="126" s="1"/>
  <c r="D24" i="126" s="1"/>
  <c r="D25" i="126" s="1"/>
  <c r="D27" i="126" s="1"/>
  <c r="D19" i="125"/>
  <c r="D20" i="125" s="1"/>
  <c r="D22" i="125" s="1"/>
  <c r="D23" i="125" s="1"/>
  <c r="D24" i="125" s="1"/>
  <c r="D26" i="125" s="1"/>
  <c r="D28" i="125"/>
  <c r="C29" i="153"/>
  <c r="C20" i="153"/>
  <c r="C21" i="153" s="1"/>
  <c r="C23" i="153" s="1"/>
  <c r="C24" i="153" s="1"/>
  <c r="C25" i="153" s="1"/>
  <c r="C27" i="153" s="1"/>
  <c r="D145" i="136"/>
  <c r="D146" i="136" s="1"/>
  <c r="F34" i="130"/>
  <c r="F35" i="153"/>
  <c r="G34" i="153"/>
  <c r="G35" i="153" s="1"/>
  <c r="D11" i="135"/>
  <c r="D12" i="135" s="1"/>
  <c r="F34" i="118"/>
  <c r="F34" i="129"/>
  <c r="G33" i="129"/>
  <c r="G34" i="129" s="1"/>
  <c r="D28" i="119"/>
  <c r="D21" i="119"/>
  <c r="H31" i="155"/>
  <c r="H32" i="155" s="1"/>
  <c r="F39" i="144"/>
  <c r="C28" i="139"/>
  <c r="C21" i="139"/>
  <c r="C22" i="139" s="1"/>
  <c r="C23" i="139" s="1"/>
  <c r="C24" i="139" s="1"/>
  <c r="D29" i="153"/>
  <c r="D20" i="153"/>
  <c r="D21" i="153" s="1"/>
  <c r="D23" i="153" s="1"/>
  <c r="D24" i="153" s="1"/>
  <c r="D25" i="153" s="1"/>
  <c r="D27" i="153" s="1"/>
  <c r="D28" i="145"/>
  <c r="D19" i="145"/>
  <c r="D20" i="145" s="1"/>
  <c r="D22" i="145" s="1"/>
  <c r="D23" i="145" s="1"/>
  <c r="D24" i="145" s="1"/>
  <c r="D26" i="145" s="1"/>
  <c r="C28" i="148"/>
  <c r="C19" i="148"/>
  <c r="C20" i="148" s="1"/>
  <c r="C22" i="148" s="1"/>
  <c r="C23" i="148" s="1"/>
  <c r="C24" i="148" s="1"/>
  <c r="C26" i="148" s="1"/>
  <c r="D28" i="129"/>
  <c r="D19" i="129"/>
  <c r="D20" i="129" s="1"/>
  <c r="D22" i="129" s="1"/>
  <c r="D23" i="129" s="1"/>
  <c r="D24" i="129" s="1"/>
  <c r="D26" i="129" s="1"/>
  <c r="D28" i="147"/>
  <c r="D19" i="147"/>
  <c r="D20" i="147" s="1"/>
  <c r="D22" i="147" s="1"/>
  <c r="D23" i="147" s="1"/>
  <c r="D24" i="147" s="1"/>
  <c r="F34" i="149"/>
  <c r="D145" i="155"/>
  <c r="D146" i="155" s="1"/>
  <c r="F34" i="145"/>
  <c r="G33" i="145"/>
  <c r="G34" i="145" s="1"/>
  <c r="D11" i="154"/>
  <c r="D12" i="154" s="1"/>
  <c r="F34" i="138"/>
  <c r="C29" i="143"/>
  <c r="C19" i="143"/>
  <c r="C20" i="143" s="1"/>
  <c r="C22" i="143" s="1"/>
  <c r="C23" i="143" s="1"/>
  <c r="C24" i="143" s="1"/>
  <c r="D30" i="151"/>
  <c r="D21" i="151"/>
  <c r="D22" i="151" s="1"/>
  <c r="D24" i="151" s="1"/>
  <c r="D25" i="151" s="1"/>
  <c r="D11" i="136"/>
  <c r="D66" i="135"/>
  <c r="D67" i="135" s="1"/>
  <c r="F34" i="122"/>
  <c r="H145" i="136"/>
  <c r="H146" i="136" s="1"/>
  <c r="F38" i="130"/>
  <c r="F38" i="141"/>
  <c r="H47" i="154" s="1"/>
  <c r="H48" i="154" s="1"/>
  <c r="C29" i="123"/>
  <c r="C19" i="123"/>
  <c r="C20" i="123" s="1"/>
  <c r="C22" i="123" s="1"/>
  <c r="C23" i="123" s="1"/>
  <c r="C24" i="123" s="1"/>
  <c r="D32" i="133"/>
  <c r="D22" i="133"/>
  <c r="D23" i="133" s="1"/>
  <c r="D25" i="133" s="1"/>
  <c r="D26" i="133" s="1"/>
  <c r="C29" i="144"/>
  <c r="C19" i="144"/>
  <c r="C20" i="144" s="1"/>
  <c r="C22" i="144" s="1"/>
  <c r="C23" i="144" s="1"/>
  <c r="C24" i="144" s="1"/>
  <c r="D29" i="131"/>
  <c r="D20" i="131"/>
  <c r="D21" i="131" s="1"/>
  <c r="D23" i="131" s="1"/>
  <c r="D24" i="131" s="1"/>
  <c r="D25" i="131" s="1"/>
  <c r="D27" i="131" s="1"/>
  <c r="C19" i="147"/>
  <c r="C20" i="147" s="1"/>
  <c r="C22" i="147" s="1"/>
  <c r="C23" i="147" s="1"/>
  <c r="C24" i="147" s="1"/>
  <c r="C28" i="147"/>
  <c r="D21" i="132"/>
  <c r="D22" i="132" s="1"/>
  <c r="D24" i="132" s="1"/>
  <c r="D25" i="132" s="1"/>
  <c r="D30" i="132"/>
  <c r="D11" i="155"/>
  <c r="D66" i="154"/>
  <c r="D67" i="154" s="1"/>
  <c r="F34" i="142"/>
  <c r="F38" i="149"/>
  <c r="H145" i="155"/>
  <c r="H146" i="155" s="1"/>
  <c r="C55" i="102"/>
  <c r="D22" i="127" l="1"/>
  <c r="D23" i="127" s="1"/>
  <c r="D24" i="127" s="1"/>
  <c r="D22" i="141"/>
  <c r="D23" i="141" s="1"/>
  <c r="D24" i="141"/>
  <c r="H12" i="155"/>
  <c r="D22" i="138"/>
  <c r="D23" i="138" s="1"/>
  <c r="D24" i="138"/>
  <c r="C26" i="118"/>
  <c r="C27" i="118"/>
  <c r="G33" i="118" s="1"/>
  <c r="C27" i="149"/>
  <c r="G33" i="149" s="1"/>
  <c r="C26" i="149"/>
  <c r="D12" i="155"/>
  <c r="C28" i="144"/>
  <c r="G34" i="144" s="1"/>
  <c r="G35" i="144" s="1"/>
  <c r="E31" i="155" s="1"/>
  <c r="E32" i="155" s="1"/>
  <c r="C27" i="144"/>
  <c r="C27" i="128"/>
  <c r="C26" i="128"/>
  <c r="C27" i="127"/>
  <c r="G33" i="127" s="1"/>
  <c r="C26" i="127"/>
  <c r="D27" i="123"/>
  <c r="D28" i="123"/>
  <c r="D27" i="146"/>
  <c r="G37" i="146" s="1"/>
  <c r="G38" i="146" s="1"/>
  <c r="I88" i="155" s="1"/>
  <c r="I89" i="155" s="1"/>
  <c r="D26" i="146"/>
  <c r="D22" i="122"/>
  <c r="D23" i="122" s="1"/>
  <c r="D24" i="122"/>
  <c r="C27" i="119"/>
  <c r="G33" i="119" s="1"/>
  <c r="C26" i="119"/>
  <c r="C25" i="133"/>
  <c r="C26" i="133" s="1"/>
  <c r="C26" i="138"/>
  <c r="C27" i="138"/>
  <c r="G33" i="138" s="1"/>
  <c r="D26" i="128"/>
  <c r="D27" i="128"/>
  <c r="D27" i="130"/>
  <c r="G37" i="130" s="1"/>
  <c r="D26" i="130"/>
  <c r="D28" i="144"/>
  <c r="G38" i="144" s="1"/>
  <c r="D27" i="144"/>
  <c r="D22" i="140"/>
  <c r="D23" i="140" s="1"/>
  <c r="D24" i="140"/>
  <c r="D26" i="140" s="1"/>
  <c r="D27" i="143"/>
  <c r="D28" i="143"/>
  <c r="C28" i="143"/>
  <c r="C27" i="143"/>
  <c r="C27" i="139"/>
  <c r="G33" i="139" s="1"/>
  <c r="C26" i="139"/>
  <c r="C28" i="123"/>
  <c r="C27" i="123"/>
  <c r="D26" i="147"/>
  <c r="D27" i="147"/>
  <c r="D12" i="136"/>
  <c r="D22" i="142"/>
  <c r="D23" i="142" s="1"/>
  <c r="D24" i="142"/>
  <c r="C26" i="142"/>
  <c r="C27" i="142"/>
  <c r="G33" i="142" s="1"/>
  <c r="D22" i="121"/>
  <c r="D23" i="121" s="1"/>
  <c r="D24" i="121"/>
  <c r="D26" i="149"/>
  <c r="D27" i="149"/>
  <c r="G37" i="149" s="1"/>
  <c r="C27" i="141"/>
  <c r="G33" i="141" s="1"/>
  <c r="C26" i="141"/>
  <c r="C26" i="122"/>
  <c r="C27" i="122"/>
  <c r="G33" i="122" s="1"/>
  <c r="D22" i="118"/>
  <c r="D23" i="118" s="1"/>
  <c r="D24" i="118"/>
  <c r="D22" i="139"/>
  <c r="D23" i="139" s="1"/>
  <c r="D24" i="139"/>
  <c r="C27" i="147"/>
  <c r="C26" i="147"/>
  <c r="H12" i="136"/>
  <c r="D22" i="120"/>
  <c r="D23" i="120" s="1"/>
  <c r="D24" i="120"/>
  <c r="D26" i="120" s="1"/>
  <c r="C27" i="124"/>
  <c r="C28" i="124"/>
  <c r="G34" i="124" s="1"/>
  <c r="G35" i="124" s="1"/>
  <c r="E31" i="136" s="1"/>
  <c r="E32" i="136" s="1"/>
  <c r="C27" i="130"/>
  <c r="G33" i="130" s="1"/>
  <c r="C26" i="130"/>
  <c r="C26" i="121"/>
  <c r="C27" i="121"/>
  <c r="G33" i="121" s="1"/>
  <c r="D22" i="119"/>
  <c r="D23" i="119" s="1"/>
  <c r="D24" i="119"/>
  <c r="C26" i="146"/>
  <c r="C27" i="146"/>
  <c r="G33" i="146" s="1"/>
  <c r="D27" i="124"/>
  <c r="D28" i="124"/>
  <c r="G38" i="124" s="1"/>
  <c r="C17" i="97"/>
  <c r="C18" i="97"/>
  <c r="C17" i="105"/>
  <c r="D27" i="127" l="1"/>
  <c r="G37" i="127" s="1"/>
  <c r="G38" i="127" s="1"/>
  <c r="I88" i="136" s="1"/>
  <c r="I89" i="136" s="1"/>
  <c r="D26" i="127"/>
  <c r="I31" i="136"/>
  <c r="I32" i="136" s="1"/>
  <c r="G39" i="124"/>
  <c r="G34" i="141"/>
  <c r="E47" i="154"/>
  <c r="E48" i="154" s="1"/>
  <c r="G39" i="144"/>
  <c r="I31" i="155"/>
  <c r="I32" i="155" s="1"/>
  <c r="E145" i="155"/>
  <c r="E146" i="155" s="1"/>
  <c r="G34" i="149"/>
  <c r="D26" i="122"/>
  <c r="D27" i="122"/>
  <c r="G37" i="122" s="1"/>
  <c r="G38" i="122" s="1"/>
  <c r="I66" i="135" s="1"/>
  <c r="I67" i="135" s="1"/>
  <c r="E88" i="155"/>
  <c r="E89" i="155" s="1"/>
  <c r="G34" i="146"/>
  <c r="G38" i="130"/>
  <c r="I145" i="136"/>
  <c r="I146" i="136" s="1"/>
  <c r="D26" i="138"/>
  <c r="D27" i="138"/>
  <c r="G37" i="138" s="1"/>
  <c r="G38" i="149"/>
  <c r="I145" i="155"/>
  <c r="I146" i="155" s="1"/>
  <c r="G35" i="123"/>
  <c r="E11" i="136" s="1"/>
  <c r="G34" i="123"/>
  <c r="D27" i="119"/>
  <c r="G37" i="119" s="1"/>
  <c r="G38" i="119" s="1"/>
  <c r="I29" i="135" s="1"/>
  <c r="I30" i="135" s="1"/>
  <c r="D26" i="119"/>
  <c r="G34" i="142"/>
  <c r="E66" i="154"/>
  <c r="E67" i="154" s="1"/>
  <c r="D26" i="121"/>
  <c r="D27" i="121"/>
  <c r="G37" i="121" s="1"/>
  <c r="G38" i="121" s="1"/>
  <c r="I47" i="135" s="1"/>
  <c r="I48" i="135" s="1"/>
  <c r="G39" i="123"/>
  <c r="I10" i="136" s="1"/>
  <c r="G40" i="123"/>
  <c r="D26" i="139"/>
  <c r="D27" i="139"/>
  <c r="G37" i="139" s="1"/>
  <c r="G38" i="139" s="1"/>
  <c r="I29" i="154" s="1"/>
  <c r="I30" i="154" s="1"/>
  <c r="G34" i="121"/>
  <c r="E47" i="135"/>
  <c r="E48" i="135" s="1"/>
  <c r="G34" i="143"/>
  <c r="G35" i="143"/>
  <c r="E11" i="155" s="1"/>
  <c r="D26" i="118"/>
  <c r="D27" i="118"/>
  <c r="G37" i="118" s="1"/>
  <c r="G39" i="143"/>
  <c r="I10" i="155" s="1"/>
  <c r="G40" i="143"/>
  <c r="D26" i="141"/>
  <c r="D27" i="141"/>
  <c r="G37" i="141" s="1"/>
  <c r="G38" i="141" s="1"/>
  <c r="I47" i="154" s="1"/>
  <c r="I48" i="154" s="1"/>
  <c r="D26" i="142"/>
  <c r="D27" i="142"/>
  <c r="G37" i="142" s="1"/>
  <c r="G38" i="142" s="1"/>
  <c r="I66" i="154" s="1"/>
  <c r="I67" i="154" s="1"/>
  <c r="G34" i="118"/>
  <c r="E11" i="135"/>
  <c r="E12" i="135" s="1"/>
  <c r="G34" i="139"/>
  <c r="E29" i="154"/>
  <c r="E30" i="154" s="1"/>
  <c r="E11" i="154"/>
  <c r="E12" i="154" s="1"/>
  <c r="G34" i="138"/>
  <c r="E88" i="136"/>
  <c r="E89" i="136" s="1"/>
  <c r="G34" i="127"/>
  <c r="G34" i="130"/>
  <c r="E145" i="136"/>
  <c r="E146" i="136" s="1"/>
  <c r="G34" i="122"/>
  <c r="E66" i="135"/>
  <c r="E67" i="135" s="1"/>
  <c r="G34" i="119"/>
  <c r="E29" i="135"/>
  <c r="E30" i="135" s="1"/>
  <c r="E74" i="25"/>
  <c r="G36" i="143" l="1"/>
  <c r="E10" i="155"/>
  <c r="E12" i="155" s="1"/>
  <c r="G36" i="123"/>
  <c r="E10" i="136"/>
  <c r="E12" i="136" s="1"/>
  <c r="I11" i="136"/>
  <c r="I12" i="136" s="1"/>
  <c r="G41" i="123"/>
  <c r="G38" i="138"/>
  <c r="I11" i="154"/>
  <c r="I12" i="154" s="1"/>
  <c r="I11" i="155"/>
  <c r="I12" i="155" s="1"/>
  <c r="G41" i="143"/>
  <c r="I11" i="135"/>
  <c r="I12" i="135" s="1"/>
  <c r="G38" i="118"/>
  <c r="D13" i="22"/>
  <c r="D13" i="23"/>
  <c r="D13" i="19"/>
  <c r="D13" i="102"/>
  <c r="C35" i="28" l="1"/>
  <c r="C34" i="28"/>
  <c r="C33" i="112"/>
  <c r="D24" i="114"/>
  <c r="C17" i="114"/>
  <c r="C16" i="114"/>
  <c r="C15" i="114"/>
  <c r="C14" i="114"/>
  <c r="D24" i="113"/>
  <c r="C34" i="112"/>
  <c r="D24" i="112"/>
  <c r="C17" i="112"/>
  <c r="C14" i="112"/>
  <c r="D14" i="112" s="1"/>
  <c r="C15" i="112"/>
  <c r="C16" i="112"/>
  <c r="D25" i="28"/>
  <c r="C17" i="28"/>
  <c r="C16" i="28"/>
  <c r="C15" i="28"/>
  <c r="C14" i="28"/>
  <c r="D14" i="28" s="1"/>
  <c r="D65" i="68"/>
  <c r="D66" i="68"/>
  <c r="D67" i="68"/>
  <c r="D64" i="68"/>
  <c r="D60" i="68"/>
  <c r="D58" i="68"/>
  <c r="D59" i="68"/>
  <c r="D57" i="68"/>
  <c r="C67" i="68"/>
  <c r="C66" i="68"/>
  <c r="C65" i="68"/>
  <c r="C64" i="68"/>
  <c r="C57" i="68"/>
  <c r="C58" i="68"/>
  <c r="C59" i="68"/>
  <c r="C60" i="68"/>
  <c r="D24" i="68"/>
  <c r="C24" i="68"/>
  <c r="D17" i="68"/>
  <c r="C17" i="68"/>
  <c r="D13" i="68"/>
  <c r="C13" i="68"/>
  <c r="D11" i="68"/>
  <c r="C11" i="68"/>
  <c r="D63" i="98"/>
  <c r="D64" i="98"/>
  <c r="D65" i="98"/>
  <c r="D62" i="98"/>
  <c r="D56" i="98"/>
  <c r="D57" i="98"/>
  <c r="D58" i="98"/>
  <c r="D55" i="98"/>
  <c r="C63" i="98"/>
  <c r="C64" i="98"/>
  <c r="C65" i="98"/>
  <c r="C62" i="98"/>
  <c r="C56" i="98"/>
  <c r="C57" i="98"/>
  <c r="C58" i="98"/>
  <c r="C55" i="98"/>
  <c r="E39" i="98"/>
  <c r="E35" i="98"/>
  <c r="D23" i="98"/>
  <c r="C23" i="98"/>
  <c r="D13" i="98"/>
  <c r="C13" i="98"/>
  <c r="D11" i="98"/>
  <c r="C11" i="98"/>
  <c r="E75" i="25"/>
  <c r="F75" i="25"/>
  <c r="G75" i="25"/>
  <c r="H75" i="25"/>
  <c r="H74" i="25"/>
  <c r="G74" i="25"/>
  <c r="F74" i="25"/>
  <c r="H73" i="25"/>
  <c r="G73" i="25"/>
  <c r="F73" i="25"/>
  <c r="E73" i="25"/>
  <c r="H72" i="25"/>
  <c r="G72" i="25"/>
  <c r="F72" i="25"/>
  <c r="E72" i="25"/>
  <c r="H71" i="25"/>
  <c r="G71" i="25"/>
  <c r="F71" i="25"/>
  <c r="E71" i="25"/>
  <c r="E70" i="25"/>
  <c r="F22" i="25"/>
  <c r="F24" i="25"/>
  <c r="F21" i="25"/>
  <c r="E22" i="25"/>
  <c r="E24" i="25"/>
  <c r="E21" i="25"/>
  <c r="D64" i="97"/>
  <c r="D62" i="97"/>
  <c r="D63" i="97"/>
  <c r="D61" i="97"/>
  <c r="C62" i="97"/>
  <c r="C63" i="97"/>
  <c r="C64" i="97"/>
  <c r="C61" i="97"/>
  <c r="D55" i="97"/>
  <c r="D56" i="97"/>
  <c r="D57" i="97"/>
  <c r="D54" i="97"/>
  <c r="C55" i="97"/>
  <c r="C56" i="97"/>
  <c r="C57" i="97"/>
  <c r="C54" i="97"/>
  <c r="E38" i="97"/>
  <c r="E34" i="97"/>
  <c r="D22" i="97"/>
  <c r="C22" i="97"/>
  <c r="D11" i="97"/>
  <c r="C11" i="97"/>
  <c r="D61" i="104"/>
  <c r="D62" i="104"/>
  <c r="D63" i="104"/>
  <c r="D60" i="104"/>
  <c r="C61" i="104"/>
  <c r="C62" i="104"/>
  <c r="C63" i="104"/>
  <c r="C60" i="104"/>
  <c r="D54" i="104"/>
  <c r="D55" i="104"/>
  <c r="D56" i="104"/>
  <c r="D53" i="104"/>
  <c r="C54" i="104"/>
  <c r="C55" i="104"/>
  <c r="C56" i="104"/>
  <c r="C53" i="104"/>
  <c r="D21" i="104"/>
  <c r="C21" i="104"/>
  <c r="D11" i="104"/>
  <c r="C11" i="104"/>
  <c r="D61" i="111"/>
  <c r="D62" i="111"/>
  <c r="D63" i="111"/>
  <c r="D60" i="111"/>
  <c r="C61" i="111"/>
  <c r="C62" i="111"/>
  <c r="C63" i="111"/>
  <c r="C60" i="111"/>
  <c r="D54" i="111"/>
  <c r="D55" i="111"/>
  <c r="D56" i="111"/>
  <c r="D53" i="111"/>
  <c r="C54" i="111"/>
  <c r="C55" i="111"/>
  <c r="C56" i="111"/>
  <c r="C53" i="111"/>
  <c r="E37" i="111"/>
  <c r="E33" i="111"/>
  <c r="D21" i="111"/>
  <c r="C21" i="111"/>
  <c r="D11" i="111"/>
  <c r="C11" i="111"/>
  <c r="D61" i="107"/>
  <c r="D62" i="107"/>
  <c r="D63" i="107"/>
  <c r="D60" i="107"/>
  <c r="C61" i="107"/>
  <c r="C62" i="107"/>
  <c r="C63" i="107"/>
  <c r="C60" i="107"/>
  <c r="D54" i="107"/>
  <c r="D55" i="107"/>
  <c r="D56" i="107"/>
  <c r="D53" i="107"/>
  <c r="C54" i="107"/>
  <c r="C55" i="107"/>
  <c r="C56" i="107"/>
  <c r="C53" i="107"/>
  <c r="E37" i="107"/>
  <c r="E33" i="107"/>
  <c r="D21" i="107"/>
  <c r="D11" i="107"/>
  <c r="C11" i="107"/>
  <c r="D61" i="67"/>
  <c r="D62" i="67"/>
  <c r="D63" i="67"/>
  <c r="D60" i="67"/>
  <c r="D54" i="67"/>
  <c r="D55" i="67"/>
  <c r="D56" i="67"/>
  <c r="D53" i="67"/>
  <c r="C61" i="67"/>
  <c r="C62" i="67"/>
  <c r="C63" i="67"/>
  <c r="C60" i="67"/>
  <c r="C54" i="67"/>
  <c r="C55" i="67"/>
  <c r="C56" i="67"/>
  <c r="C53" i="67"/>
  <c r="E37" i="67"/>
  <c r="E33" i="67"/>
  <c r="D21" i="67"/>
  <c r="D11" i="67"/>
  <c r="C11" i="67"/>
  <c r="D62" i="110"/>
  <c r="D63" i="110"/>
  <c r="D64" i="110"/>
  <c r="D61" i="110"/>
  <c r="D55" i="110"/>
  <c r="D56" i="110"/>
  <c r="D57" i="110"/>
  <c r="D54" i="110"/>
  <c r="C62" i="110"/>
  <c r="C63" i="110"/>
  <c r="C64" i="110"/>
  <c r="C61" i="110"/>
  <c r="C55" i="110"/>
  <c r="C56" i="110"/>
  <c r="C57" i="110"/>
  <c r="C54" i="110"/>
  <c r="D22" i="110"/>
  <c r="C22" i="110"/>
  <c r="D12" i="110"/>
  <c r="C12" i="110"/>
  <c r="D61" i="106"/>
  <c r="D62" i="106"/>
  <c r="D63" i="106"/>
  <c r="D60" i="106"/>
  <c r="D54" i="106"/>
  <c r="D55" i="106"/>
  <c r="D56" i="106"/>
  <c r="D53" i="106"/>
  <c r="C61" i="106"/>
  <c r="C62" i="106"/>
  <c r="C63" i="106"/>
  <c r="C60" i="106"/>
  <c r="C54" i="106"/>
  <c r="C55" i="106"/>
  <c r="C56" i="106"/>
  <c r="C53" i="106"/>
  <c r="E37" i="106"/>
  <c r="E33" i="106"/>
  <c r="D21" i="106"/>
  <c r="C21" i="106"/>
  <c r="D11" i="106"/>
  <c r="C11" i="106"/>
  <c r="D62" i="24"/>
  <c r="D63" i="24"/>
  <c r="D64" i="24"/>
  <c r="D61" i="24"/>
  <c r="D55" i="24"/>
  <c r="D56" i="24"/>
  <c r="D57" i="24"/>
  <c r="D54" i="24"/>
  <c r="C62" i="24"/>
  <c r="C63" i="24"/>
  <c r="C64" i="24"/>
  <c r="C61" i="24"/>
  <c r="C55" i="24"/>
  <c r="C56" i="24"/>
  <c r="C57" i="24"/>
  <c r="C54" i="24"/>
  <c r="E38" i="24"/>
  <c r="E34" i="24"/>
  <c r="D11" i="24"/>
  <c r="C11" i="24"/>
  <c r="D66" i="105"/>
  <c r="D67" i="105"/>
  <c r="D68" i="105"/>
  <c r="D65" i="105"/>
  <c r="D59" i="105"/>
  <c r="D60" i="105"/>
  <c r="D61" i="105"/>
  <c r="D58" i="105"/>
  <c r="C66" i="105"/>
  <c r="C67" i="105"/>
  <c r="C68" i="105"/>
  <c r="C65" i="105"/>
  <c r="C58" i="105"/>
  <c r="C59" i="105"/>
  <c r="C61" i="105"/>
  <c r="E40" i="105"/>
  <c r="E39" i="105"/>
  <c r="E35" i="105"/>
  <c r="E34" i="105"/>
  <c r="D21" i="105"/>
  <c r="C21" i="105"/>
  <c r="D11" i="105"/>
  <c r="C11" i="105"/>
  <c r="D61" i="22"/>
  <c r="D62" i="22"/>
  <c r="D63" i="22"/>
  <c r="D60" i="22"/>
  <c r="D54" i="22"/>
  <c r="D55" i="22"/>
  <c r="D56" i="22"/>
  <c r="D53" i="22"/>
  <c r="C61" i="22"/>
  <c r="C62" i="22"/>
  <c r="C63" i="22"/>
  <c r="C60" i="22"/>
  <c r="C54" i="22"/>
  <c r="C55" i="22"/>
  <c r="C56" i="22"/>
  <c r="C53" i="22"/>
  <c r="E37" i="22"/>
  <c r="E33" i="22"/>
  <c r="D19" i="22"/>
  <c r="C19" i="22"/>
  <c r="D17" i="22"/>
  <c r="D18" i="22"/>
  <c r="C18" i="22"/>
  <c r="C17" i="22"/>
  <c r="C13" i="22"/>
  <c r="D11" i="22"/>
  <c r="C11" i="22"/>
  <c r="D17" i="18"/>
  <c r="D18" i="18"/>
  <c r="C18" i="18"/>
  <c r="C17" i="18"/>
  <c r="D61" i="18"/>
  <c r="D62" i="18"/>
  <c r="D63" i="18"/>
  <c r="D60" i="18"/>
  <c r="D54" i="18"/>
  <c r="D55" i="18"/>
  <c r="D56" i="18"/>
  <c r="D53" i="18"/>
  <c r="C61" i="18"/>
  <c r="C62" i="18"/>
  <c r="C63" i="18"/>
  <c r="C60" i="18"/>
  <c r="C54" i="18"/>
  <c r="C55" i="18"/>
  <c r="C56" i="18"/>
  <c r="C53" i="18"/>
  <c r="E37" i="18"/>
  <c r="E33" i="18"/>
  <c r="D19" i="18"/>
  <c r="C19" i="18"/>
  <c r="D13" i="18"/>
  <c r="C13" i="18"/>
  <c r="D11" i="18"/>
  <c r="C11" i="18"/>
  <c r="D61" i="23"/>
  <c r="D62" i="23"/>
  <c r="D63" i="23"/>
  <c r="D60" i="23"/>
  <c r="D54" i="23"/>
  <c r="D55" i="23"/>
  <c r="D56" i="23"/>
  <c r="D53" i="23"/>
  <c r="C61" i="23"/>
  <c r="C62" i="23"/>
  <c r="C63" i="23"/>
  <c r="C60" i="23"/>
  <c r="C54" i="23"/>
  <c r="C55" i="23"/>
  <c r="C56" i="23"/>
  <c r="C53" i="23"/>
  <c r="E37" i="23"/>
  <c r="E33" i="23"/>
  <c r="D19" i="23"/>
  <c r="C19" i="23"/>
  <c r="D18" i="23"/>
  <c r="D17" i="23"/>
  <c r="C17" i="23"/>
  <c r="C13" i="23"/>
  <c r="D11" i="23"/>
  <c r="C11" i="23"/>
  <c r="D54" i="19"/>
  <c r="D55" i="19"/>
  <c r="D56" i="19"/>
  <c r="D53" i="19"/>
  <c r="C61" i="19"/>
  <c r="C62" i="19"/>
  <c r="C63" i="19"/>
  <c r="C60" i="19"/>
  <c r="C54" i="19"/>
  <c r="C56" i="19"/>
  <c r="C53" i="19"/>
  <c r="E37" i="19"/>
  <c r="E33" i="19"/>
  <c r="D19" i="19"/>
  <c r="C19" i="19"/>
  <c r="C18" i="19"/>
  <c r="D18" i="19"/>
  <c r="D17" i="19"/>
  <c r="C17" i="19"/>
  <c r="C13" i="19"/>
  <c r="D11" i="19"/>
  <c r="C11" i="19"/>
  <c r="D61" i="102"/>
  <c r="D62" i="102"/>
  <c r="D63" i="102"/>
  <c r="D60" i="102"/>
  <c r="D54" i="102"/>
  <c r="D55" i="102"/>
  <c r="D56" i="102"/>
  <c r="D53" i="102"/>
  <c r="C61" i="102"/>
  <c r="C62" i="102"/>
  <c r="C63" i="102"/>
  <c r="C60" i="102"/>
  <c r="C54" i="102"/>
  <c r="C56" i="102"/>
  <c r="C53" i="102"/>
  <c r="E37" i="102"/>
  <c r="E33" i="102"/>
  <c r="D19" i="102"/>
  <c r="C19" i="102"/>
  <c r="D17" i="102"/>
  <c r="D18" i="102"/>
  <c r="C18" i="102"/>
  <c r="C17" i="102"/>
  <c r="C13" i="102"/>
  <c r="D11" i="102"/>
  <c r="C11" i="102"/>
  <c r="E89" i="25"/>
  <c r="E88" i="25"/>
  <c r="E27" i="25"/>
  <c r="E28" i="25" s="1"/>
  <c r="E16" i="25"/>
  <c r="F43" i="148" l="1"/>
  <c r="F47" i="122"/>
  <c r="F43" i="142"/>
  <c r="F43" i="129"/>
  <c r="F43" i="122"/>
  <c r="F47" i="142"/>
  <c r="G31" i="25"/>
  <c r="G32" i="25"/>
  <c r="F47" i="145"/>
  <c r="F43" i="125"/>
  <c r="F43" i="145"/>
  <c r="F47" i="125"/>
  <c r="F51" i="143"/>
  <c r="F47" i="147"/>
  <c r="F48" i="144"/>
  <c r="F44" i="124"/>
  <c r="F51" i="133"/>
  <c r="F47" i="121"/>
  <c r="F43" i="127"/>
  <c r="F44" i="153"/>
  <c r="F43" i="138"/>
  <c r="F48" i="131"/>
  <c r="F47" i="127"/>
  <c r="F47" i="118"/>
  <c r="F46" i="143"/>
  <c r="F51" i="152"/>
  <c r="F47" i="152"/>
  <c r="F49" i="151"/>
  <c r="F48" i="126"/>
  <c r="F47" i="133"/>
  <c r="F47" i="139"/>
  <c r="F44" i="150"/>
  <c r="F47" i="128"/>
  <c r="F49" i="132"/>
  <c r="F43" i="140"/>
  <c r="F51" i="123"/>
  <c r="F48" i="153"/>
  <c r="F43" i="141"/>
  <c r="F44" i="131"/>
  <c r="F43" i="119"/>
  <c r="F48" i="150"/>
  <c r="F47" i="141"/>
  <c r="F47" i="140"/>
  <c r="F43" i="128"/>
  <c r="F48" i="124"/>
  <c r="F45" i="132"/>
  <c r="F43" i="120"/>
  <c r="F43" i="147"/>
  <c r="F45" i="151"/>
  <c r="F47" i="123"/>
  <c r="F43" i="130"/>
  <c r="F47" i="130"/>
  <c r="F47" i="138"/>
  <c r="F43" i="146"/>
  <c r="F52" i="123"/>
  <c r="F43" i="139"/>
  <c r="F43" i="121"/>
  <c r="F47" i="143"/>
  <c r="F46" i="123"/>
  <c r="F47" i="146"/>
  <c r="F52" i="143"/>
  <c r="F44" i="144"/>
  <c r="F47" i="120"/>
  <c r="F44" i="126"/>
  <c r="F47" i="119"/>
  <c r="F43" i="149"/>
  <c r="F47" i="149"/>
  <c r="F43" i="118"/>
  <c r="E14" i="28"/>
  <c r="E13" i="107"/>
  <c r="E18" i="107"/>
  <c r="B18" i="107"/>
  <c r="E18" i="97"/>
  <c r="E18" i="98"/>
  <c r="E19" i="68"/>
  <c r="D9" i="114"/>
  <c r="C9" i="114"/>
  <c r="D9" i="113"/>
  <c r="C9" i="113"/>
  <c r="D9" i="112"/>
  <c r="C9" i="112"/>
  <c r="D9" i="28"/>
  <c r="C9" i="28"/>
  <c r="D9" i="68"/>
  <c r="C9" i="68"/>
  <c r="D9" i="98"/>
  <c r="C9" i="98"/>
  <c r="D9" i="97"/>
  <c r="C9" i="97"/>
  <c r="D9" i="104"/>
  <c r="C9" i="104"/>
  <c r="D9" i="111"/>
  <c r="C9" i="111"/>
  <c r="D9" i="107"/>
  <c r="C9" i="107"/>
  <c r="D9" i="67"/>
  <c r="C9" i="67"/>
  <c r="D10" i="110"/>
  <c r="C10" i="110"/>
  <c r="D9" i="106"/>
  <c r="C9" i="106"/>
  <c r="D9" i="24"/>
  <c r="C9" i="24"/>
  <c r="D9" i="105"/>
  <c r="C9" i="105"/>
  <c r="D9" i="22"/>
  <c r="C9" i="22"/>
  <c r="D9" i="18"/>
  <c r="C9" i="18"/>
  <c r="D9" i="23"/>
  <c r="C9" i="23"/>
  <c r="D9" i="19"/>
  <c r="C9" i="19"/>
  <c r="D9" i="102"/>
  <c r="C9" i="102"/>
  <c r="D111" i="155" l="1"/>
  <c r="D112" i="155" s="1"/>
  <c r="D113" i="155" s="1"/>
  <c r="F44" i="147"/>
  <c r="G43" i="147"/>
  <c r="F44" i="121"/>
  <c r="D51" i="135" s="1"/>
  <c r="D52" i="135" s="1"/>
  <c r="D53" i="135" s="1"/>
  <c r="G43" i="121"/>
  <c r="G44" i="121" s="1"/>
  <c r="E51" i="135" s="1"/>
  <c r="F44" i="139"/>
  <c r="D33" i="154" s="1"/>
  <c r="G43" i="139"/>
  <c r="G44" i="139" s="1"/>
  <c r="E33" i="154" s="1"/>
  <c r="E34" i="154" s="1"/>
  <c r="E35" i="154" s="1"/>
  <c r="H149" i="155"/>
  <c r="H150" i="155" s="1"/>
  <c r="H151" i="155" s="1"/>
  <c r="F48" i="149"/>
  <c r="G47" i="149"/>
  <c r="H15" i="136"/>
  <c r="H16" i="136" s="1"/>
  <c r="H17" i="136" s="1"/>
  <c r="G52" i="123"/>
  <c r="I15" i="136" s="1"/>
  <c r="I16" i="136" s="1"/>
  <c r="I17" i="136" s="1"/>
  <c r="F48" i="140"/>
  <c r="G47" i="140"/>
  <c r="G48" i="140" s="1"/>
  <c r="F48" i="139"/>
  <c r="H33" i="154" s="1"/>
  <c r="G47" i="139"/>
  <c r="G48" i="139" s="1"/>
  <c r="I33" i="154" s="1"/>
  <c r="F44" i="127"/>
  <c r="D92" i="136" s="1"/>
  <c r="D93" i="136" s="1"/>
  <c r="D94" i="136" s="1"/>
  <c r="G43" i="127"/>
  <c r="G44" i="127" s="1"/>
  <c r="E92" i="136" s="1"/>
  <c r="E93" i="136" s="1"/>
  <c r="E94" i="136" s="1"/>
  <c r="F44" i="146"/>
  <c r="D92" i="155" s="1"/>
  <c r="D93" i="155" s="1"/>
  <c r="D94" i="155" s="1"/>
  <c r="G43" i="146"/>
  <c r="G44" i="146" s="1"/>
  <c r="E92" i="155" s="1"/>
  <c r="E93" i="155" s="1"/>
  <c r="E94" i="155" s="1"/>
  <c r="F48" i="141"/>
  <c r="H51" i="154" s="1"/>
  <c r="H52" i="154" s="1"/>
  <c r="H53" i="154" s="1"/>
  <c r="G47" i="141"/>
  <c r="G48" i="141" s="1"/>
  <c r="I51" i="154" s="1"/>
  <c r="I52" i="154" s="1"/>
  <c r="I53" i="154" s="1"/>
  <c r="D206" i="136"/>
  <c r="D207" i="136" s="1"/>
  <c r="D208" i="136" s="1"/>
  <c r="F48" i="133"/>
  <c r="F48" i="121"/>
  <c r="H51" i="135" s="1"/>
  <c r="G47" i="121"/>
  <c r="G48" i="121" s="1"/>
  <c r="I51" i="135" s="1"/>
  <c r="I52" i="135" s="1"/>
  <c r="I53" i="135" s="1"/>
  <c r="F48" i="118"/>
  <c r="H15" i="135" s="1"/>
  <c r="G47" i="118"/>
  <c r="G48" i="118" s="1"/>
  <c r="I15" i="135" s="1"/>
  <c r="I16" i="135" s="1"/>
  <c r="I17" i="135" s="1"/>
  <c r="F44" i="118"/>
  <c r="D15" i="135" s="1"/>
  <c r="D16" i="135" s="1"/>
  <c r="D17" i="135" s="1"/>
  <c r="G43" i="118"/>
  <c r="G44" i="118" s="1"/>
  <c r="E15" i="135" s="1"/>
  <c r="E16" i="135" s="1"/>
  <c r="E17" i="135" s="1"/>
  <c r="D168" i="155"/>
  <c r="F45" i="150"/>
  <c r="F48" i="119"/>
  <c r="H33" i="135" s="1"/>
  <c r="G47" i="119"/>
  <c r="G48" i="119" s="1"/>
  <c r="I33" i="135" s="1"/>
  <c r="F48" i="138"/>
  <c r="H15" i="154" s="1"/>
  <c r="G47" i="138"/>
  <c r="G48" i="138" s="1"/>
  <c r="I15" i="154" s="1"/>
  <c r="I16" i="154" s="1"/>
  <c r="I17" i="154" s="1"/>
  <c r="H168" i="155"/>
  <c r="F49" i="150"/>
  <c r="F49" i="126"/>
  <c r="G48" i="126"/>
  <c r="G49" i="126" s="1"/>
  <c r="H206" i="136"/>
  <c r="H207" i="136" s="1"/>
  <c r="H208" i="136" s="1"/>
  <c r="F52" i="133"/>
  <c r="H111" i="136"/>
  <c r="H112" i="136" s="1"/>
  <c r="H113" i="136" s="1"/>
  <c r="F48" i="128"/>
  <c r="G47" i="128"/>
  <c r="F45" i="153"/>
  <c r="G44" i="153"/>
  <c r="G45" i="153" s="1"/>
  <c r="F45" i="126"/>
  <c r="G44" i="126"/>
  <c r="G45" i="126" s="1"/>
  <c r="H149" i="136"/>
  <c r="H150" i="136" s="1"/>
  <c r="H151" i="136" s="1"/>
  <c r="F48" i="130"/>
  <c r="G47" i="130"/>
  <c r="F44" i="119"/>
  <c r="D33" i="135" s="1"/>
  <c r="G43" i="119"/>
  <c r="G44" i="119" s="1"/>
  <c r="E33" i="135" s="1"/>
  <c r="E34" i="135" s="1"/>
  <c r="E35" i="135" s="1"/>
  <c r="H187" i="155"/>
  <c r="H188" i="155" s="1"/>
  <c r="H189" i="155" s="1"/>
  <c r="F50" i="151"/>
  <c r="F45" i="124"/>
  <c r="D35" i="136" s="1"/>
  <c r="G44" i="124"/>
  <c r="G45" i="124" s="1"/>
  <c r="E35" i="136" s="1"/>
  <c r="G43" i="129"/>
  <c r="G44" i="129" s="1"/>
  <c r="F44" i="129"/>
  <c r="F49" i="124"/>
  <c r="H35" i="136" s="1"/>
  <c r="H36" i="136" s="1"/>
  <c r="H37" i="136" s="1"/>
  <c r="G48" i="124"/>
  <c r="G49" i="124" s="1"/>
  <c r="I35" i="136" s="1"/>
  <c r="D111" i="136"/>
  <c r="F44" i="128"/>
  <c r="G43" i="128"/>
  <c r="D149" i="155"/>
  <c r="F44" i="149"/>
  <c r="G43" i="149"/>
  <c r="F48" i="120"/>
  <c r="G47" i="120"/>
  <c r="G48" i="120" s="1"/>
  <c r="D149" i="136"/>
  <c r="D150" i="136" s="1"/>
  <c r="D151" i="136" s="1"/>
  <c r="F44" i="130"/>
  <c r="G43" i="130"/>
  <c r="D168" i="136"/>
  <c r="D169" i="136" s="1"/>
  <c r="D170" i="136" s="1"/>
  <c r="F45" i="131"/>
  <c r="D206" i="155"/>
  <c r="F48" i="152"/>
  <c r="F49" i="144"/>
  <c r="H35" i="155" s="1"/>
  <c r="G48" i="144"/>
  <c r="G49" i="144" s="1"/>
  <c r="I35" i="155" s="1"/>
  <c r="F53" i="123"/>
  <c r="G51" i="123"/>
  <c r="F45" i="144"/>
  <c r="D35" i="155" s="1"/>
  <c r="D36" i="155" s="1"/>
  <c r="D37" i="155" s="1"/>
  <c r="G44" i="144"/>
  <c r="G45" i="144" s="1"/>
  <c r="E35" i="155" s="1"/>
  <c r="E36" i="155" s="1"/>
  <c r="E37" i="155" s="1"/>
  <c r="D15" i="136"/>
  <c r="D16" i="136" s="1"/>
  <c r="D17" i="136" s="1"/>
  <c r="G47" i="123"/>
  <c r="E15" i="136" s="1"/>
  <c r="E16" i="136" s="1"/>
  <c r="E17" i="136" s="1"/>
  <c r="F44" i="141"/>
  <c r="D51" i="154" s="1"/>
  <c r="G43" i="141"/>
  <c r="G44" i="141" s="1"/>
  <c r="E51" i="154" s="1"/>
  <c r="E52" i="154" s="1"/>
  <c r="E53" i="154" s="1"/>
  <c r="H206" i="155"/>
  <c r="F52" i="152"/>
  <c r="H111" i="155"/>
  <c r="F48" i="147"/>
  <c r="G47" i="147"/>
  <c r="F48" i="142"/>
  <c r="H70" i="154" s="1"/>
  <c r="G47" i="142"/>
  <c r="G48" i="142" s="1"/>
  <c r="I70" i="154" s="1"/>
  <c r="H15" i="155"/>
  <c r="G52" i="143"/>
  <c r="I15" i="155" s="1"/>
  <c r="D187" i="155"/>
  <c r="F46" i="151"/>
  <c r="F49" i="153"/>
  <c r="G48" i="153"/>
  <c r="G49" i="153" s="1"/>
  <c r="F48" i="143"/>
  <c r="G46" i="143"/>
  <c r="F53" i="143"/>
  <c r="G51" i="143"/>
  <c r="F44" i="122"/>
  <c r="D70" i="135" s="1"/>
  <c r="G43" i="122"/>
  <c r="G44" i="122" s="1"/>
  <c r="E70" i="135" s="1"/>
  <c r="F48" i="146"/>
  <c r="H92" i="155" s="1"/>
  <c r="G47" i="146"/>
  <c r="G48" i="146" s="1"/>
  <c r="I92" i="155" s="1"/>
  <c r="I93" i="155" s="1"/>
  <c r="I94" i="155" s="1"/>
  <c r="F48" i="123"/>
  <c r="G46" i="123"/>
  <c r="F44" i="120"/>
  <c r="G43" i="120"/>
  <c r="G44" i="120" s="1"/>
  <c r="F44" i="140"/>
  <c r="G43" i="140"/>
  <c r="G44" i="140" s="1"/>
  <c r="F48" i="127"/>
  <c r="H92" i="136" s="1"/>
  <c r="H93" i="136" s="1"/>
  <c r="H94" i="136" s="1"/>
  <c r="G47" i="127"/>
  <c r="G48" i="127" s="1"/>
  <c r="I92" i="136" s="1"/>
  <c r="I93" i="136" s="1"/>
  <c r="I94" i="136" s="1"/>
  <c r="G43" i="145"/>
  <c r="G44" i="145" s="1"/>
  <c r="F44" i="145"/>
  <c r="F44" i="142"/>
  <c r="D70" i="154" s="1"/>
  <c r="D71" i="154" s="1"/>
  <c r="D72" i="154" s="1"/>
  <c r="G43" i="142"/>
  <c r="G44" i="142" s="1"/>
  <c r="E70" i="154" s="1"/>
  <c r="E71" i="154" s="1"/>
  <c r="E72" i="154" s="1"/>
  <c r="G47" i="125"/>
  <c r="G48" i="125" s="1"/>
  <c r="F48" i="125"/>
  <c r="D15" i="155"/>
  <c r="G47" i="143"/>
  <c r="E15" i="155" s="1"/>
  <c r="E16" i="155" s="1"/>
  <c r="E17" i="155" s="1"/>
  <c r="D187" i="136"/>
  <c r="D188" i="136" s="1"/>
  <c r="D189" i="136" s="1"/>
  <c r="F46" i="132"/>
  <c r="H187" i="136"/>
  <c r="H188" i="136" s="1"/>
  <c r="H189" i="136" s="1"/>
  <c r="F50" i="132"/>
  <c r="F49" i="131"/>
  <c r="H168" i="136"/>
  <c r="H169" i="136" s="1"/>
  <c r="H170" i="136" s="1"/>
  <c r="G43" i="125"/>
  <c r="G44" i="125" s="1"/>
  <c r="F44" i="125"/>
  <c r="F48" i="122"/>
  <c r="H70" i="135" s="1"/>
  <c r="H71" i="135" s="1"/>
  <c r="H72" i="135" s="1"/>
  <c r="G47" i="122"/>
  <c r="G48" i="122" s="1"/>
  <c r="I70" i="135" s="1"/>
  <c r="I71" i="135" s="1"/>
  <c r="I72" i="135" s="1"/>
  <c r="F44" i="138"/>
  <c r="D15" i="154" s="1"/>
  <c r="D16" i="154" s="1"/>
  <c r="D17" i="154" s="1"/>
  <c r="G43" i="138"/>
  <c r="G44" i="138" s="1"/>
  <c r="E15" i="154" s="1"/>
  <c r="E16" i="154" s="1"/>
  <c r="E17" i="154" s="1"/>
  <c r="G47" i="145"/>
  <c r="G48" i="145" s="1"/>
  <c r="F48" i="145"/>
  <c r="F44" i="148"/>
  <c r="G43" i="148"/>
  <c r="G44" i="148" s="1"/>
  <c r="C18" i="34"/>
  <c r="E29" i="112"/>
  <c r="E14" i="113"/>
  <c r="F21" i="112"/>
  <c r="G53" i="143" l="1"/>
  <c r="G48" i="123"/>
  <c r="C19" i="98"/>
  <c r="D20" i="152"/>
  <c r="D21" i="152" s="1"/>
  <c r="D27" i="152" s="1"/>
  <c r="C20" i="152"/>
  <c r="C21" i="152" s="1"/>
  <c r="C27" i="152" s="1"/>
  <c r="C17" i="117"/>
  <c r="C19" i="151"/>
  <c r="C20" i="151" s="1"/>
  <c r="C26" i="151" s="1"/>
  <c r="D19" i="151"/>
  <c r="D20" i="151" s="1"/>
  <c r="D26" i="151" s="1"/>
  <c r="D19" i="132"/>
  <c r="D20" i="132" s="1"/>
  <c r="D26" i="132" s="1"/>
  <c r="C20" i="133"/>
  <c r="C21" i="133" s="1"/>
  <c r="C27" i="133" s="1"/>
  <c r="C19" i="132"/>
  <c r="C20" i="132" s="1"/>
  <c r="C26" i="132" s="1"/>
  <c r="D20" i="133"/>
  <c r="D21" i="133" s="1"/>
  <c r="D27" i="133" s="1"/>
  <c r="D28" i="131"/>
  <c r="C28" i="150"/>
  <c r="D28" i="150"/>
  <c r="C28" i="131"/>
  <c r="D16" i="155"/>
  <c r="D17" i="155" s="1"/>
  <c r="H207" i="155"/>
  <c r="H208" i="155" s="1"/>
  <c r="D150" i="155"/>
  <c r="D151" i="155" s="1"/>
  <c r="H34" i="135"/>
  <c r="H35" i="135" s="1"/>
  <c r="D207" i="155"/>
  <c r="D208" i="155" s="1"/>
  <c r="E111" i="136"/>
  <c r="G44" i="128"/>
  <c r="G48" i="149"/>
  <c r="I149" i="155"/>
  <c r="D188" i="155"/>
  <c r="D189" i="155" s="1"/>
  <c r="D52" i="154"/>
  <c r="D53" i="154" s="1"/>
  <c r="D34" i="135"/>
  <c r="D35" i="135" s="1"/>
  <c r="H93" i="155"/>
  <c r="H94" i="155" s="1"/>
  <c r="I16" i="155"/>
  <c r="I17" i="155" s="1"/>
  <c r="D112" i="136"/>
  <c r="D113" i="136" s="1"/>
  <c r="G48" i="130"/>
  <c r="I149" i="136"/>
  <c r="I150" i="136" s="1"/>
  <c r="I151" i="136" s="1"/>
  <c r="D169" i="155"/>
  <c r="D170" i="155" s="1"/>
  <c r="E71" i="135"/>
  <c r="E72" i="135" s="1"/>
  <c r="H16" i="155"/>
  <c r="H17" i="155" s="1"/>
  <c r="I36" i="136"/>
  <c r="I37" i="136" s="1"/>
  <c r="I34" i="135"/>
  <c r="I35" i="135" s="1"/>
  <c r="D71" i="135"/>
  <c r="D72" i="135" s="1"/>
  <c r="I71" i="154"/>
  <c r="I72" i="154" s="1"/>
  <c r="G44" i="130"/>
  <c r="E149" i="136"/>
  <c r="E150" i="136" s="1"/>
  <c r="E151" i="136" s="1"/>
  <c r="D34" i="154"/>
  <c r="D35" i="154" s="1"/>
  <c r="H71" i="154"/>
  <c r="H72" i="154" s="1"/>
  <c r="E52" i="135"/>
  <c r="E53" i="135" s="1"/>
  <c r="I111" i="155"/>
  <c r="I112" i="155" s="1"/>
  <c r="I113" i="155" s="1"/>
  <c r="G48" i="147"/>
  <c r="H16" i="135"/>
  <c r="H17" i="135" s="1"/>
  <c r="I34" i="154"/>
  <c r="I35" i="154" s="1"/>
  <c r="G48" i="143"/>
  <c r="E36" i="136"/>
  <c r="E37" i="136" s="1"/>
  <c r="H169" i="155"/>
  <c r="H170" i="155" s="1"/>
  <c r="H34" i="154"/>
  <c r="H35" i="154" s="1"/>
  <c r="G44" i="147"/>
  <c r="E111" i="155"/>
  <c r="E112" i="155" s="1"/>
  <c r="E113" i="155" s="1"/>
  <c r="G53" i="123"/>
  <c r="H112" i="155"/>
  <c r="H113" i="155" s="1"/>
  <c r="I36" i="155"/>
  <c r="I37" i="155" s="1"/>
  <c r="D36" i="136"/>
  <c r="D37" i="136" s="1"/>
  <c r="H52" i="135"/>
  <c r="H53" i="135" s="1"/>
  <c r="H36" i="155"/>
  <c r="H37" i="155" s="1"/>
  <c r="E149" i="155"/>
  <c r="E150" i="155" s="1"/>
  <c r="E151" i="155" s="1"/>
  <c r="G44" i="149"/>
  <c r="G48" i="128"/>
  <c r="I111" i="136"/>
  <c r="H16" i="154"/>
  <c r="H17" i="154" s="1"/>
  <c r="D19" i="98"/>
  <c r="G44" i="150" l="1"/>
  <c r="G48" i="131"/>
  <c r="D31" i="133"/>
  <c r="D30" i="133"/>
  <c r="C28" i="132"/>
  <c r="C29" i="132"/>
  <c r="C31" i="133"/>
  <c r="C30" i="133"/>
  <c r="D29" i="132"/>
  <c r="D28" i="132"/>
  <c r="D29" i="151"/>
  <c r="D28" i="151"/>
  <c r="C29" i="151"/>
  <c r="C28" i="151"/>
  <c r="C31" i="152"/>
  <c r="C30" i="152"/>
  <c r="G44" i="131"/>
  <c r="D30" i="152"/>
  <c r="D31" i="152"/>
  <c r="G48" i="150"/>
  <c r="I150" i="155"/>
  <c r="I151" i="155" s="1"/>
  <c r="I112" i="136"/>
  <c r="I113" i="136" s="1"/>
  <c r="E112" i="136"/>
  <c r="E113" i="136" s="1"/>
  <c r="G51" i="133" l="1"/>
  <c r="G45" i="151"/>
  <c r="G49" i="131"/>
  <c r="I168" i="136"/>
  <c r="I169" i="136" s="1"/>
  <c r="I170" i="136" s="1"/>
  <c r="G49" i="151"/>
  <c r="E168" i="136"/>
  <c r="E169" i="136" s="1"/>
  <c r="E170" i="136" s="1"/>
  <c r="G45" i="131"/>
  <c r="G51" i="152"/>
  <c r="G49" i="132"/>
  <c r="E168" i="155"/>
  <c r="E169" i="155" s="1"/>
  <c r="E170" i="155" s="1"/>
  <c r="G45" i="150"/>
  <c r="G49" i="150"/>
  <c r="I168" i="155"/>
  <c r="I169" i="155" s="1"/>
  <c r="I170" i="155" s="1"/>
  <c r="G47" i="133"/>
  <c r="G45" i="132"/>
  <c r="G47" i="152"/>
  <c r="F21" i="114"/>
  <c r="D17" i="114"/>
  <c r="E17" i="114" s="1"/>
  <c r="D16" i="114"/>
  <c r="E16" i="114" s="1"/>
  <c r="D15" i="114"/>
  <c r="E15" i="114" s="1"/>
  <c r="D14" i="114"/>
  <c r="E14" i="114" s="1"/>
  <c r="D10" i="114"/>
  <c r="C10" i="114"/>
  <c r="F21" i="113"/>
  <c r="F14" i="113" s="1"/>
  <c r="D17" i="113"/>
  <c r="E17" i="113" s="1"/>
  <c r="D16" i="113"/>
  <c r="E16" i="113" s="1"/>
  <c r="D15" i="113"/>
  <c r="E15" i="113" s="1"/>
  <c r="D10" i="113"/>
  <c r="C10" i="113"/>
  <c r="D17" i="112"/>
  <c r="E17" i="112" s="1"/>
  <c r="F17" i="112" s="1"/>
  <c r="D16" i="112"/>
  <c r="E16" i="112" s="1"/>
  <c r="F16" i="112" s="1"/>
  <c r="D15" i="112"/>
  <c r="E15" i="112" s="1"/>
  <c r="F15" i="112" s="1"/>
  <c r="E14" i="112"/>
  <c r="F14" i="112" s="1"/>
  <c r="D10" i="112"/>
  <c r="C10" i="112"/>
  <c r="D25" i="105"/>
  <c r="C25" i="105"/>
  <c r="H61" i="32"/>
  <c r="H62" i="32"/>
  <c r="H63" i="32"/>
  <c r="C25" i="111"/>
  <c r="C20" i="68"/>
  <c r="D20" i="68"/>
  <c r="D19" i="68"/>
  <c r="C19" i="68"/>
  <c r="C18" i="98"/>
  <c r="D18" i="98"/>
  <c r="D25" i="111"/>
  <c r="C25" i="107"/>
  <c r="D17" i="111"/>
  <c r="C17" i="111"/>
  <c r="C17" i="107"/>
  <c r="D16" i="111"/>
  <c r="C16" i="111"/>
  <c r="C16" i="107"/>
  <c r="D12" i="111"/>
  <c r="D28" i="111" s="1"/>
  <c r="C12" i="111"/>
  <c r="C28" i="111" s="1"/>
  <c r="C12" i="107"/>
  <c r="C28" i="107" s="1"/>
  <c r="D26" i="110"/>
  <c r="C26" i="110"/>
  <c r="C25" i="106"/>
  <c r="D18" i="110"/>
  <c r="C18" i="110"/>
  <c r="C17" i="67"/>
  <c r="D17" i="110"/>
  <c r="C17" i="110"/>
  <c r="C16" i="67"/>
  <c r="D13" i="110"/>
  <c r="D29" i="110" s="1"/>
  <c r="C13" i="110"/>
  <c r="C29" i="110" s="1"/>
  <c r="D37" i="111"/>
  <c r="D33" i="111"/>
  <c r="C37" i="111"/>
  <c r="C47" i="111" s="1"/>
  <c r="C33" i="111"/>
  <c r="C43" i="111" s="1"/>
  <c r="F43" i="111" s="1"/>
  <c r="C38" i="110"/>
  <c r="C48" i="110" s="1"/>
  <c r="F48" i="110" s="1"/>
  <c r="C34" i="110"/>
  <c r="C44" i="110" s="1"/>
  <c r="F44" i="110" s="1"/>
  <c r="C33" i="106"/>
  <c r="C47" i="106" s="1"/>
  <c r="F47" i="106" s="1"/>
  <c r="D38" i="110"/>
  <c r="D34" i="110"/>
  <c r="D33" i="106"/>
  <c r="D37" i="67"/>
  <c r="D33" i="67"/>
  <c r="C43" i="106" l="1"/>
  <c r="F43" i="106" s="1"/>
  <c r="E60" i="142"/>
  <c r="F60" i="142" s="1"/>
  <c r="E53" i="142"/>
  <c r="F53" i="142" s="1"/>
  <c r="E60" i="139"/>
  <c r="F60" i="139" s="1"/>
  <c r="E53" i="141"/>
  <c r="F53" i="141" s="1"/>
  <c r="E53" i="140"/>
  <c r="F53" i="140" s="1"/>
  <c r="G53" i="140" s="1"/>
  <c r="E60" i="147"/>
  <c r="F60" i="147" s="1"/>
  <c r="E53" i="147"/>
  <c r="F53" i="147" s="1"/>
  <c r="E53" i="139"/>
  <c r="F53" i="139" s="1"/>
  <c r="E60" i="146"/>
  <c r="F60" i="146" s="1"/>
  <c r="E53" i="146"/>
  <c r="F53" i="146" s="1"/>
  <c r="E53" i="145"/>
  <c r="F53" i="145" s="1"/>
  <c r="E60" i="149"/>
  <c r="F60" i="149" s="1"/>
  <c r="E53" i="149"/>
  <c r="F53" i="149" s="1"/>
  <c r="E60" i="145"/>
  <c r="F60" i="145" s="1"/>
  <c r="E60" i="141"/>
  <c r="F60" i="141" s="1"/>
  <c r="E60" i="140"/>
  <c r="F60" i="140" s="1"/>
  <c r="E62" i="151"/>
  <c r="F62" i="151" s="1"/>
  <c r="E55" i="151"/>
  <c r="F55" i="151" s="1"/>
  <c r="E60" i="148"/>
  <c r="F60" i="148" s="1"/>
  <c r="G60" i="148" s="1"/>
  <c r="E60" i="138"/>
  <c r="F60" i="138" s="1"/>
  <c r="E53" i="138"/>
  <c r="F53" i="138" s="1"/>
  <c r="E53" i="148"/>
  <c r="F53" i="148" s="1"/>
  <c r="G53" i="148" s="1"/>
  <c r="E61" i="153"/>
  <c r="F61" i="153" s="1"/>
  <c r="E54" i="153"/>
  <c r="F54" i="153" s="1"/>
  <c r="G54" i="153" s="1"/>
  <c r="E61" i="144"/>
  <c r="F61" i="144" s="1"/>
  <c r="E54" i="144"/>
  <c r="F54" i="144" s="1"/>
  <c r="E65" i="143"/>
  <c r="F65" i="143" s="1"/>
  <c r="E58" i="143"/>
  <c r="F58" i="143" s="1"/>
  <c r="E64" i="152"/>
  <c r="F64" i="152" s="1"/>
  <c r="E57" i="152"/>
  <c r="F57" i="152" s="1"/>
  <c r="E61" i="150"/>
  <c r="F61" i="150" s="1"/>
  <c r="E54" i="150"/>
  <c r="F54" i="150" s="1"/>
  <c r="E61" i="126"/>
  <c r="F61" i="126" s="1"/>
  <c r="G61" i="126" s="1"/>
  <c r="E54" i="126"/>
  <c r="F54" i="126" s="1"/>
  <c r="E60" i="120"/>
  <c r="F60" i="120" s="1"/>
  <c r="E53" i="120"/>
  <c r="F53" i="120" s="1"/>
  <c r="E53" i="125"/>
  <c r="F53" i="125" s="1"/>
  <c r="E60" i="130"/>
  <c r="F60" i="130" s="1"/>
  <c r="E53" i="130"/>
  <c r="F53" i="130" s="1"/>
  <c r="E60" i="122"/>
  <c r="F60" i="122" s="1"/>
  <c r="E53" i="122"/>
  <c r="F53" i="122" s="1"/>
  <c r="E62" i="132"/>
  <c r="F62" i="132" s="1"/>
  <c r="E55" i="132"/>
  <c r="F55" i="132" s="1"/>
  <c r="E60" i="129"/>
  <c r="F60" i="129" s="1"/>
  <c r="E53" i="129"/>
  <c r="F53" i="129" s="1"/>
  <c r="G53" i="129" s="1"/>
  <c r="E60" i="125"/>
  <c r="F60" i="125" s="1"/>
  <c r="E53" i="119"/>
  <c r="F53" i="119" s="1"/>
  <c r="E60" i="121"/>
  <c r="F60" i="121" s="1"/>
  <c r="E60" i="119"/>
  <c r="F60" i="119" s="1"/>
  <c r="E53" i="121"/>
  <c r="F53" i="121" s="1"/>
  <c r="E61" i="124"/>
  <c r="F61" i="124" s="1"/>
  <c r="E54" i="124"/>
  <c r="F54" i="124" s="1"/>
  <c r="E64" i="133"/>
  <c r="F64" i="133" s="1"/>
  <c r="E57" i="133"/>
  <c r="F57" i="133" s="1"/>
  <c r="E61" i="131"/>
  <c r="F61" i="131" s="1"/>
  <c r="E54" i="131"/>
  <c r="F54" i="131" s="1"/>
  <c r="E60" i="128"/>
  <c r="F60" i="128" s="1"/>
  <c r="E53" i="128"/>
  <c r="F53" i="128" s="1"/>
  <c r="E60" i="118"/>
  <c r="F60" i="118" s="1"/>
  <c r="E53" i="118"/>
  <c r="F53" i="118" s="1"/>
  <c r="E60" i="127"/>
  <c r="F60" i="127" s="1"/>
  <c r="E53" i="127"/>
  <c r="F53" i="127" s="1"/>
  <c r="E65" i="123"/>
  <c r="F65" i="123" s="1"/>
  <c r="E58" i="123"/>
  <c r="F58" i="123" s="1"/>
  <c r="E54" i="140"/>
  <c r="F54" i="140" s="1"/>
  <c r="G54" i="140" s="1"/>
  <c r="E61" i="142"/>
  <c r="F61" i="142" s="1"/>
  <c r="E61" i="149"/>
  <c r="F61" i="149" s="1"/>
  <c r="E54" i="149"/>
  <c r="F54" i="149" s="1"/>
  <c r="E61" i="145"/>
  <c r="F61" i="145" s="1"/>
  <c r="G61" i="145" s="1"/>
  <c r="E54" i="145"/>
  <c r="F54" i="145" s="1"/>
  <c r="G54" i="145" s="1"/>
  <c r="E61" i="141"/>
  <c r="F61" i="141" s="1"/>
  <c r="E54" i="141"/>
  <c r="F54" i="141" s="1"/>
  <c r="E63" i="151"/>
  <c r="F63" i="151" s="1"/>
  <c r="E56" i="151"/>
  <c r="F56" i="151" s="1"/>
  <c r="E61" i="148"/>
  <c r="F61" i="148" s="1"/>
  <c r="E61" i="138"/>
  <c r="F61" i="138" s="1"/>
  <c r="E54" i="138"/>
  <c r="F54" i="138" s="1"/>
  <c r="E54" i="148"/>
  <c r="F54" i="148" s="1"/>
  <c r="G54" i="148" s="1"/>
  <c r="E55" i="144"/>
  <c r="F55" i="144" s="1"/>
  <c r="E54" i="142"/>
  <c r="F54" i="142" s="1"/>
  <c r="E62" i="153"/>
  <c r="F62" i="153" s="1"/>
  <c r="G62" i="153" s="1"/>
  <c r="E55" i="153"/>
  <c r="F55" i="153" s="1"/>
  <c r="G55" i="153" s="1"/>
  <c r="E62" i="144"/>
  <c r="F62" i="144" s="1"/>
  <c r="E66" i="143"/>
  <c r="F66" i="143" s="1"/>
  <c r="E59" i="143"/>
  <c r="F59" i="143" s="1"/>
  <c r="E65" i="152"/>
  <c r="F65" i="152" s="1"/>
  <c r="E58" i="152"/>
  <c r="F58" i="152" s="1"/>
  <c r="E62" i="150"/>
  <c r="F62" i="150" s="1"/>
  <c r="E55" i="150"/>
  <c r="F55" i="150" s="1"/>
  <c r="E61" i="147"/>
  <c r="F61" i="147" s="1"/>
  <c r="E54" i="147"/>
  <c r="F54" i="147" s="1"/>
  <c r="E61" i="139"/>
  <c r="F61" i="139" s="1"/>
  <c r="E61" i="146"/>
  <c r="F61" i="146" s="1"/>
  <c r="E54" i="146"/>
  <c r="F54" i="146" s="1"/>
  <c r="E54" i="139"/>
  <c r="F54" i="139" s="1"/>
  <c r="E61" i="140"/>
  <c r="F61" i="140" s="1"/>
  <c r="G61" i="140" s="1"/>
  <c r="E61" i="121"/>
  <c r="F61" i="121" s="1"/>
  <c r="E63" i="132"/>
  <c r="F63" i="132" s="1"/>
  <c r="E56" i="132"/>
  <c r="F56" i="132" s="1"/>
  <c r="E61" i="129"/>
  <c r="F61" i="129" s="1"/>
  <c r="G61" i="129" s="1"/>
  <c r="E54" i="129"/>
  <c r="F54" i="129" s="1"/>
  <c r="G54" i="129" s="1"/>
  <c r="E61" i="125"/>
  <c r="F61" i="125" s="1"/>
  <c r="G61" i="125" s="1"/>
  <c r="E54" i="125"/>
  <c r="F54" i="125" s="1"/>
  <c r="G54" i="125" s="1"/>
  <c r="E61" i="122"/>
  <c r="F61" i="122" s="1"/>
  <c r="E54" i="122"/>
  <c r="F54" i="122" s="1"/>
  <c r="E62" i="124"/>
  <c r="F62" i="124" s="1"/>
  <c r="E55" i="124"/>
  <c r="F55" i="124" s="1"/>
  <c r="E61" i="119"/>
  <c r="F61" i="119" s="1"/>
  <c r="E54" i="121"/>
  <c r="F54" i="121" s="1"/>
  <c r="E54" i="119"/>
  <c r="F54" i="119" s="1"/>
  <c r="E65" i="133"/>
  <c r="F65" i="133" s="1"/>
  <c r="E58" i="133"/>
  <c r="F58" i="133" s="1"/>
  <c r="E62" i="131"/>
  <c r="F62" i="131" s="1"/>
  <c r="E55" i="131"/>
  <c r="F55" i="131" s="1"/>
  <c r="E61" i="128"/>
  <c r="F61" i="128" s="1"/>
  <c r="E54" i="128"/>
  <c r="F54" i="128" s="1"/>
  <c r="E61" i="127"/>
  <c r="F61" i="127" s="1"/>
  <c r="E54" i="127"/>
  <c r="F54" i="127" s="1"/>
  <c r="E66" i="123"/>
  <c r="F66" i="123" s="1"/>
  <c r="E59" i="123"/>
  <c r="F59" i="123" s="1"/>
  <c r="E61" i="118"/>
  <c r="F61" i="118" s="1"/>
  <c r="E54" i="118"/>
  <c r="F54" i="118" s="1"/>
  <c r="E62" i="126"/>
  <c r="F62" i="126" s="1"/>
  <c r="G62" i="126" s="1"/>
  <c r="E55" i="126"/>
  <c r="F55" i="126" s="1"/>
  <c r="G55" i="126" s="1"/>
  <c r="E61" i="120"/>
  <c r="F61" i="120" s="1"/>
  <c r="G61" i="120" s="1"/>
  <c r="E54" i="120"/>
  <c r="F54" i="120" s="1"/>
  <c r="G54" i="120" s="1"/>
  <c r="E61" i="130"/>
  <c r="F61" i="130" s="1"/>
  <c r="E54" i="130"/>
  <c r="F54" i="130" s="1"/>
  <c r="E64" i="151"/>
  <c r="F64" i="151" s="1"/>
  <c r="E57" i="151"/>
  <c r="F57" i="151" s="1"/>
  <c r="E62" i="148"/>
  <c r="F62" i="148" s="1"/>
  <c r="G62" i="148" s="1"/>
  <c r="E55" i="148"/>
  <c r="F55" i="148" s="1"/>
  <c r="E62" i="138"/>
  <c r="F62" i="138" s="1"/>
  <c r="E55" i="138"/>
  <c r="F55" i="138" s="1"/>
  <c r="E62" i="140"/>
  <c r="F62" i="140" s="1"/>
  <c r="G62" i="140" s="1"/>
  <c r="E55" i="140"/>
  <c r="F55" i="140" s="1"/>
  <c r="G55" i="140" s="1"/>
  <c r="E63" i="153"/>
  <c r="F63" i="153" s="1"/>
  <c r="G63" i="153" s="1"/>
  <c r="E56" i="153"/>
  <c r="F56" i="153" s="1"/>
  <c r="G56" i="153" s="1"/>
  <c r="E55" i="139"/>
  <c r="F55" i="139" s="1"/>
  <c r="E63" i="144"/>
  <c r="F63" i="144" s="1"/>
  <c r="E56" i="144"/>
  <c r="F56" i="144" s="1"/>
  <c r="E67" i="143"/>
  <c r="F67" i="143" s="1"/>
  <c r="E60" i="143"/>
  <c r="F60" i="143" s="1"/>
  <c r="E62" i="139"/>
  <c r="F62" i="139" s="1"/>
  <c r="E66" i="152"/>
  <c r="F66" i="152" s="1"/>
  <c r="E59" i="152"/>
  <c r="F59" i="152" s="1"/>
  <c r="E63" i="150"/>
  <c r="F63" i="150" s="1"/>
  <c r="E62" i="142"/>
  <c r="F62" i="142" s="1"/>
  <c r="E55" i="142"/>
  <c r="F55" i="142" s="1"/>
  <c r="E55" i="147"/>
  <c r="F55" i="147" s="1"/>
  <c r="E62" i="147"/>
  <c r="F62" i="147" s="1"/>
  <c r="E62" i="146"/>
  <c r="F62" i="146" s="1"/>
  <c r="E55" i="146"/>
  <c r="F55" i="146" s="1"/>
  <c r="E62" i="149"/>
  <c r="F62" i="149" s="1"/>
  <c r="E55" i="149"/>
  <c r="F55" i="149" s="1"/>
  <c r="E62" i="145"/>
  <c r="F62" i="145" s="1"/>
  <c r="G62" i="145" s="1"/>
  <c r="E55" i="145"/>
  <c r="F55" i="145" s="1"/>
  <c r="G55" i="145" s="1"/>
  <c r="E62" i="141"/>
  <c r="F62" i="141" s="1"/>
  <c r="E55" i="141"/>
  <c r="F55" i="141" s="1"/>
  <c r="E56" i="150"/>
  <c r="F56" i="150" s="1"/>
  <c r="E62" i="119"/>
  <c r="F62" i="119" s="1"/>
  <c r="E55" i="119"/>
  <c r="F55" i="119" s="1"/>
  <c r="E55" i="127"/>
  <c r="F55" i="127" s="1"/>
  <c r="E55" i="118"/>
  <c r="F55" i="118" s="1"/>
  <c r="E63" i="124"/>
  <c r="F63" i="124" s="1"/>
  <c r="E56" i="124"/>
  <c r="F56" i="124" s="1"/>
  <c r="E62" i="121"/>
  <c r="F62" i="121" s="1"/>
  <c r="E55" i="121"/>
  <c r="F55" i="121" s="1"/>
  <c r="E62" i="127"/>
  <c r="F62" i="127" s="1"/>
  <c r="E66" i="133"/>
  <c r="F66" i="133" s="1"/>
  <c r="E59" i="133"/>
  <c r="F59" i="133" s="1"/>
  <c r="E63" i="131"/>
  <c r="F63" i="131" s="1"/>
  <c r="E56" i="131"/>
  <c r="F56" i="131" s="1"/>
  <c r="E62" i="128"/>
  <c r="F62" i="128" s="1"/>
  <c r="E55" i="128"/>
  <c r="F55" i="128" s="1"/>
  <c r="E67" i="123"/>
  <c r="F67" i="123" s="1"/>
  <c r="E60" i="123"/>
  <c r="F60" i="123" s="1"/>
  <c r="E62" i="118"/>
  <c r="F62" i="118" s="1"/>
  <c r="E63" i="126"/>
  <c r="F63" i="126" s="1"/>
  <c r="E56" i="126"/>
  <c r="F56" i="126" s="1"/>
  <c r="G56" i="126" s="1"/>
  <c r="E55" i="120"/>
  <c r="F55" i="120" s="1"/>
  <c r="G55" i="120" s="1"/>
  <c r="E62" i="120"/>
  <c r="F62" i="120" s="1"/>
  <c r="G62" i="120" s="1"/>
  <c r="E62" i="130"/>
  <c r="F62" i="130" s="1"/>
  <c r="E55" i="130"/>
  <c r="F55" i="130" s="1"/>
  <c r="E64" i="132"/>
  <c r="F64" i="132" s="1"/>
  <c r="E57" i="132"/>
  <c r="F57" i="132" s="1"/>
  <c r="E62" i="129"/>
  <c r="F62" i="129" s="1"/>
  <c r="G62" i="129" s="1"/>
  <c r="E55" i="129"/>
  <c r="F55" i="129" s="1"/>
  <c r="E62" i="125"/>
  <c r="F62" i="125" s="1"/>
  <c r="G62" i="125" s="1"/>
  <c r="E55" i="125"/>
  <c r="F55" i="125" s="1"/>
  <c r="G55" i="125" s="1"/>
  <c r="E62" i="122"/>
  <c r="F62" i="122" s="1"/>
  <c r="E55" i="122"/>
  <c r="F55" i="122" s="1"/>
  <c r="E68" i="143"/>
  <c r="F68" i="143" s="1"/>
  <c r="E61" i="143"/>
  <c r="F61" i="143" s="1"/>
  <c r="E67" i="152"/>
  <c r="F67" i="152" s="1"/>
  <c r="E60" i="152"/>
  <c r="F60" i="152" s="1"/>
  <c r="E64" i="150"/>
  <c r="F64" i="150" s="1"/>
  <c r="E57" i="150"/>
  <c r="F57" i="150" s="1"/>
  <c r="E63" i="142"/>
  <c r="F63" i="142" s="1"/>
  <c r="E56" i="142"/>
  <c r="F56" i="142" s="1"/>
  <c r="E56" i="146"/>
  <c r="F56" i="146" s="1"/>
  <c r="E63" i="147"/>
  <c r="F63" i="147" s="1"/>
  <c r="E56" i="147"/>
  <c r="F56" i="147" s="1"/>
  <c r="E56" i="148"/>
  <c r="F56" i="148" s="1"/>
  <c r="G56" i="148" s="1"/>
  <c r="E65" i="151"/>
  <c r="F65" i="151" s="1"/>
  <c r="E58" i="151"/>
  <c r="F58" i="151" s="1"/>
  <c r="E63" i="148"/>
  <c r="F63" i="148" s="1"/>
  <c r="G63" i="148" s="1"/>
  <c r="E63" i="138"/>
  <c r="F63" i="138" s="1"/>
  <c r="E56" i="149"/>
  <c r="F56" i="149" s="1"/>
  <c r="E63" i="145"/>
  <c r="F63" i="145" s="1"/>
  <c r="G63" i="145" s="1"/>
  <c r="E63" i="149"/>
  <c r="F63" i="149" s="1"/>
  <c r="E56" i="145"/>
  <c r="F56" i="145" s="1"/>
  <c r="G56" i="145" s="1"/>
  <c r="E63" i="141"/>
  <c r="F63" i="141" s="1"/>
  <c r="E56" i="141"/>
  <c r="F56" i="141" s="1"/>
  <c r="E64" i="153"/>
  <c r="F64" i="153" s="1"/>
  <c r="G64" i="153" s="1"/>
  <c r="E57" i="153"/>
  <c r="F57" i="153" s="1"/>
  <c r="E64" i="144"/>
  <c r="F64" i="144" s="1"/>
  <c r="E57" i="144"/>
  <c r="F57" i="144" s="1"/>
  <c r="E63" i="140"/>
  <c r="F63" i="140" s="1"/>
  <c r="G63" i="140" s="1"/>
  <c r="E56" i="140"/>
  <c r="F56" i="140" s="1"/>
  <c r="E63" i="146"/>
  <c r="F63" i="146" s="1"/>
  <c r="E56" i="139"/>
  <c r="F56" i="139" s="1"/>
  <c r="E63" i="139"/>
  <c r="F63" i="139" s="1"/>
  <c r="E56" i="138"/>
  <c r="F56" i="138" s="1"/>
  <c r="E67" i="133"/>
  <c r="F67" i="133" s="1"/>
  <c r="E60" i="133"/>
  <c r="F60" i="133" s="1"/>
  <c r="E64" i="131"/>
  <c r="F64" i="131" s="1"/>
  <c r="E57" i="131"/>
  <c r="F57" i="131" s="1"/>
  <c r="E63" i="128"/>
  <c r="F63" i="128" s="1"/>
  <c r="E56" i="128"/>
  <c r="F56" i="128" s="1"/>
  <c r="E63" i="127"/>
  <c r="F63" i="127" s="1"/>
  <c r="E56" i="127"/>
  <c r="F56" i="127" s="1"/>
  <c r="E68" i="123"/>
  <c r="F68" i="123" s="1"/>
  <c r="E61" i="123"/>
  <c r="F61" i="123" s="1"/>
  <c r="E63" i="118"/>
  <c r="F63" i="118" s="1"/>
  <c r="E56" i="120"/>
  <c r="F56" i="120" s="1"/>
  <c r="G56" i="120" s="1"/>
  <c r="E56" i="118"/>
  <c r="F56" i="118" s="1"/>
  <c r="E64" i="126"/>
  <c r="F64" i="126" s="1"/>
  <c r="G64" i="126" s="1"/>
  <c r="E57" i="126"/>
  <c r="F57" i="126" s="1"/>
  <c r="G57" i="126" s="1"/>
  <c r="E63" i="120"/>
  <c r="F63" i="120" s="1"/>
  <c r="G63" i="120" s="1"/>
  <c r="E63" i="130"/>
  <c r="F63" i="130" s="1"/>
  <c r="E56" i="130"/>
  <c r="F56" i="130" s="1"/>
  <c r="E63" i="129"/>
  <c r="F63" i="129" s="1"/>
  <c r="G63" i="129" s="1"/>
  <c r="E56" i="129"/>
  <c r="F56" i="129" s="1"/>
  <c r="G56" i="129" s="1"/>
  <c r="E63" i="125"/>
  <c r="F63" i="125" s="1"/>
  <c r="G63" i="125" s="1"/>
  <c r="E56" i="122"/>
  <c r="F56" i="122" s="1"/>
  <c r="E65" i="132"/>
  <c r="F65" i="132" s="1"/>
  <c r="E58" i="132"/>
  <c r="F58" i="132" s="1"/>
  <c r="E56" i="125"/>
  <c r="F56" i="125" s="1"/>
  <c r="G56" i="125" s="1"/>
  <c r="E63" i="122"/>
  <c r="F63" i="122" s="1"/>
  <c r="E63" i="121"/>
  <c r="F63" i="121" s="1"/>
  <c r="E63" i="119"/>
  <c r="F63" i="119" s="1"/>
  <c r="E56" i="119"/>
  <c r="F56" i="119" s="1"/>
  <c r="E64" i="124"/>
  <c r="F64" i="124" s="1"/>
  <c r="E57" i="124"/>
  <c r="F57" i="124" s="1"/>
  <c r="E56" i="121"/>
  <c r="F56" i="121" s="1"/>
  <c r="G52" i="152"/>
  <c r="I206" i="155"/>
  <c r="I207" i="155" s="1"/>
  <c r="I208" i="155" s="1"/>
  <c r="G50" i="151"/>
  <c r="I187" i="155"/>
  <c r="I188" i="155" s="1"/>
  <c r="I189" i="155" s="1"/>
  <c r="I187" i="136"/>
  <c r="I188" i="136" s="1"/>
  <c r="I189" i="136" s="1"/>
  <c r="G50" i="132"/>
  <c r="G52" i="133"/>
  <c r="I206" i="136"/>
  <c r="I207" i="136" s="1"/>
  <c r="I208" i="136" s="1"/>
  <c r="E206" i="136"/>
  <c r="E207" i="136" s="1"/>
  <c r="E208" i="136" s="1"/>
  <c r="G48" i="133"/>
  <c r="E206" i="155"/>
  <c r="E207" i="155" s="1"/>
  <c r="E208" i="155" s="1"/>
  <c r="G48" i="152"/>
  <c r="G46" i="132"/>
  <c r="E187" i="136"/>
  <c r="E188" i="136" s="1"/>
  <c r="E189" i="136" s="1"/>
  <c r="G46" i="151"/>
  <c r="E187" i="155"/>
  <c r="E188" i="155" s="1"/>
  <c r="E189" i="155" s="1"/>
  <c r="F15" i="113"/>
  <c r="C20" i="110"/>
  <c r="C21" i="110" s="1"/>
  <c r="C23" i="110" s="1"/>
  <c r="C24" i="110" s="1"/>
  <c r="F14" i="114"/>
  <c r="F15" i="114"/>
  <c r="F16" i="114"/>
  <c r="F17" i="114"/>
  <c r="F16" i="113"/>
  <c r="F17" i="113"/>
  <c r="C19" i="110"/>
  <c r="C18" i="67"/>
  <c r="I22" i="35"/>
  <c r="E22" i="35"/>
  <c r="I19" i="35"/>
  <c r="E19" i="35"/>
  <c r="I20" i="35"/>
  <c r="E20" i="35"/>
  <c r="C18" i="111"/>
  <c r="D18" i="111"/>
  <c r="D19" i="111"/>
  <c r="D20" i="111" s="1"/>
  <c r="D22" i="111" s="1"/>
  <c r="D23" i="111" s="1"/>
  <c r="C19" i="111"/>
  <c r="C20" i="111" s="1"/>
  <c r="D10" i="111"/>
  <c r="F37" i="111" s="1"/>
  <c r="H126" i="32" s="1"/>
  <c r="C10" i="111"/>
  <c r="F33" i="111" s="1"/>
  <c r="D19" i="110"/>
  <c r="D20" i="110"/>
  <c r="D21" i="110" s="1"/>
  <c r="D11" i="110"/>
  <c r="F38" i="110" s="1"/>
  <c r="C11" i="110"/>
  <c r="F34" i="110" s="1"/>
  <c r="N26" i="117" l="1"/>
  <c r="D23" i="135"/>
  <c r="G56" i="118"/>
  <c r="E23" i="135" s="1"/>
  <c r="H43" i="136"/>
  <c r="G63" i="124"/>
  <c r="I43" i="136" s="1"/>
  <c r="D23" i="154"/>
  <c r="G56" i="138"/>
  <c r="E23" i="154" s="1"/>
  <c r="H41" i="135"/>
  <c r="G63" i="119"/>
  <c r="I41" i="135" s="1"/>
  <c r="D177" i="136"/>
  <c r="G57" i="131"/>
  <c r="E177" i="136" s="1"/>
  <c r="F58" i="153"/>
  <c r="G57" i="153"/>
  <c r="G58" i="153" s="1"/>
  <c r="D77" i="135"/>
  <c r="G55" i="122"/>
  <c r="E77" i="135" s="1"/>
  <c r="D58" i="135"/>
  <c r="G55" i="121"/>
  <c r="E58" i="135" s="1"/>
  <c r="H40" i="154"/>
  <c r="G62" i="139"/>
  <c r="I40" i="154" s="1"/>
  <c r="F57" i="148"/>
  <c r="G55" i="148"/>
  <c r="G57" i="148" s="1"/>
  <c r="D22" i="136"/>
  <c r="G59" i="123"/>
  <c r="E22" i="136" s="1"/>
  <c r="H39" i="135"/>
  <c r="G61" i="119"/>
  <c r="I39" i="135" s="1"/>
  <c r="H22" i="155"/>
  <c r="G66" i="143"/>
  <c r="I22" i="155" s="1"/>
  <c r="D57" i="154"/>
  <c r="G54" i="141"/>
  <c r="E57" i="154" s="1"/>
  <c r="D20" i="135"/>
  <c r="F57" i="118"/>
  <c r="G53" i="118"/>
  <c r="H56" i="135"/>
  <c r="F64" i="121"/>
  <c r="G60" i="121"/>
  <c r="F57" i="120"/>
  <c r="G53" i="120"/>
  <c r="G57" i="120" s="1"/>
  <c r="H155" i="155"/>
  <c r="F64" i="149"/>
  <c r="G60" i="149"/>
  <c r="F57" i="129"/>
  <c r="G55" i="129"/>
  <c r="G57" i="129" s="1"/>
  <c r="H59" i="135"/>
  <c r="G63" i="121"/>
  <c r="I59" i="135" s="1"/>
  <c r="H177" i="136"/>
  <c r="G64" i="131"/>
  <c r="I177" i="136" s="1"/>
  <c r="D120" i="155"/>
  <c r="G56" i="147"/>
  <c r="E120" i="155" s="1"/>
  <c r="H77" i="135"/>
  <c r="G62" i="122"/>
  <c r="I77" i="135" s="1"/>
  <c r="F65" i="126"/>
  <c r="G63" i="126"/>
  <c r="H58" i="135"/>
  <c r="G62" i="121"/>
  <c r="I58" i="135" s="1"/>
  <c r="D157" i="155"/>
  <c r="G55" i="149"/>
  <c r="E157" i="155" s="1"/>
  <c r="D23" i="155"/>
  <c r="G60" i="143"/>
  <c r="E23" i="155" s="1"/>
  <c r="H22" i="136"/>
  <c r="G66" i="123"/>
  <c r="I22" i="136" s="1"/>
  <c r="D42" i="136"/>
  <c r="G55" i="124"/>
  <c r="E42" i="136" s="1"/>
  <c r="D39" i="154"/>
  <c r="G54" i="139"/>
  <c r="E39" i="154" s="1"/>
  <c r="H42" i="155"/>
  <c r="G62" i="144"/>
  <c r="I42" i="155" s="1"/>
  <c r="H57" i="154"/>
  <c r="G61" i="141"/>
  <c r="I57" i="154" s="1"/>
  <c r="H20" i="135"/>
  <c r="F64" i="118"/>
  <c r="G60" i="118"/>
  <c r="D38" i="135"/>
  <c r="F57" i="119"/>
  <c r="G53" i="119"/>
  <c r="F64" i="120"/>
  <c r="G60" i="120"/>
  <c r="G64" i="120" s="1"/>
  <c r="F65" i="153"/>
  <c r="G61" i="153"/>
  <c r="G65" i="153" s="1"/>
  <c r="F57" i="145"/>
  <c r="G53" i="145"/>
  <c r="G57" i="145" s="1"/>
  <c r="H78" i="135"/>
  <c r="G63" i="122"/>
  <c r="I78" i="135" s="1"/>
  <c r="D215" i="136"/>
  <c r="G60" i="133"/>
  <c r="E215" i="136" s="1"/>
  <c r="D59" i="154"/>
  <c r="G56" i="141"/>
  <c r="E59" i="154" s="1"/>
  <c r="H120" i="155"/>
  <c r="G63" i="147"/>
  <c r="I120" i="155" s="1"/>
  <c r="H22" i="135"/>
  <c r="G62" i="118"/>
  <c r="I22" i="135" s="1"/>
  <c r="D43" i="136"/>
  <c r="G56" i="124"/>
  <c r="E43" i="136" s="1"/>
  <c r="H157" i="155"/>
  <c r="G62" i="149"/>
  <c r="I157" i="155" s="1"/>
  <c r="H23" i="155"/>
  <c r="G67" i="143"/>
  <c r="I23" i="155" s="1"/>
  <c r="D195" i="155"/>
  <c r="G57" i="151"/>
  <c r="E195" i="155" s="1"/>
  <c r="D99" i="136"/>
  <c r="G54" i="127"/>
  <c r="E99" i="136" s="1"/>
  <c r="H42" i="136"/>
  <c r="G62" i="124"/>
  <c r="I42" i="136" s="1"/>
  <c r="D99" i="155"/>
  <c r="G54" i="146"/>
  <c r="E99" i="155" s="1"/>
  <c r="D117" i="136"/>
  <c r="F57" i="128"/>
  <c r="G53" i="128"/>
  <c r="F64" i="125"/>
  <c r="G60" i="125"/>
  <c r="G64" i="125" s="1"/>
  <c r="F58" i="126"/>
  <c r="G54" i="126"/>
  <c r="G58" i="126" s="1"/>
  <c r="D98" i="155"/>
  <c r="F57" i="146"/>
  <c r="G53" i="146"/>
  <c r="H99" i="136"/>
  <c r="G61" i="127"/>
  <c r="I99" i="136" s="1"/>
  <c r="D76" i="135"/>
  <c r="G54" i="122"/>
  <c r="E76" i="135" s="1"/>
  <c r="H99" i="155"/>
  <c r="G61" i="146"/>
  <c r="I99" i="155" s="1"/>
  <c r="H117" i="136"/>
  <c r="F64" i="128"/>
  <c r="G60" i="128"/>
  <c r="G65" i="126"/>
  <c r="D20" i="154"/>
  <c r="F57" i="138"/>
  <c r="G53" i="138"/>
  <c r="H98" i="155"/>
  <c r="F64" i="146"/>
  <c r="G60" i="146"/>
  <c r="D38" i="154"/>
  <c r="F57" i="139"/>
  <c r="G53" i="139"/>
  <c r="H215" i="136"/>
  <c r="G67" i="133"/>
  <c r="I215" i="136" s="1"/>
  <c r="D101" i="155"/>
  <c r="G56" i="146"/>
  <c r="E101" i="155" s="1"/>
  <c r="D100" i="155"/>
  <c r="G55" i="146"/>
  <c r="E100" i="155" s="1"/>
  <c r="D78" i="154"/>
  <c r="G56" i="142"/>
  <c r="E78" i="154" s="1"/>
  <c r="H100" i="155"/>
  <c r="G62" i="146"/>
  <c r="I100" i="155" s="1"/>
  <c r="D118" i="136"/>
  <c r="G54" i="128"/>
  <c r="E118" i="136" s="1"/>
  <c r="H76" i="135"/>
  <c r="G61" i="122"/>
  <c r="I76" i="135" s="1"/>
  <c r="H39" i="154"/>
  <c r="G61" i="139"/>
  <c r="I39" i="154" s="1"/>
  <c r="D76" i="154"/>
  <c r="G54" i="142"/>
  <c r="E76" i="154" s="1"/>
  <c r="D156" i="155"/>
  <c r="G54" i="149"/>
  <c r="E156" i="155" s="1"/>
  <c r="D174" i="136"/>
  <c r="F58" i="131"/>
  <c r="G54" i="131"/>
  <c r="F64" i="129"/>
  <c r="G60" i="129"/>
  <c r="G64" i="129" s="1"/>
  <c r="D174" i="155"/>
  <c r="F58" i="150"/>
  <c r="G54" i="150"/>
  <c r="H20" i="154"/>
  <c r="F64" i="138"/>
  <c r="G60" i="138"/>
  <c r="H196" i="136"/>
  <c r="G65" i="132"/>
  <c r="I196" i="136" s="1"/>
  <c r="H23" i="135"/>
  <c r="G63" i="118"/>
  <c r="I23" i="135" s="1"/>
  <c r="H41" i="154"/>
  <c r="G63" i="139"/>
  <c r="I41" i="154" s="1"/>
  <c r="H158" i="155"/>
  <c r="G63" i="149"/>
  <c r="I158" i="155" s="1"/>
  <c r="H78" i="154"/>
  <c r="G63" i="142"/>
  <c r="I78" i="154" s="1"/>
  <c r="D119" i="136"/>
  <c r="G55" i="128"/>
  <c r="E119" i="136" s="1"/>
  <c r="D100" i="136"/>
  <c r="G55" i="127"/>
  <c r="E100" i="136" s="1"/>
  <c r="H119" i="155"/>
  <c r="G62" i="147"/>
  <c r="I119" i="155" s="1"/>
  <c r="D40" i="154"/>
  <c r="G55" i="139"/>
  <c r="E40" i="154" s="1"/>
  <c r="H156" i="136"/>
  <c r="G61" i="130"/>
  <c r="I156" i="136" s="1"/>
  <c r="H118" i="136"/>
  <c r="G61" i="128"/>
  <c r="I118" i="136" s="1"/>
  <c r="D118" i="155"/>
  <c r="G54" i="147"/>
  <c r="E118" i="155" s="1"/>
  <c r="D42" i="155"/>
  <c r="G55" i="144"/>
  <c r="E42" i="155" s="1"/>
  <c r="H156" i="155"/>
  <c r="G61" i="149"/>
  <c r="I156" i="155" s="1"/>
  <c r="H174" i="136"/>
  <c r="F65" i="131"/>
  <c r="G61" i="131"/>
  <c r="D193" i="136"/>
  <c r="F59" i="132"/>
  <c r="G55" i="132"/>
  <c r="H174" i="155"/>
  <c r="F65" i="150"/>
  <c r="G61" i="150"/>
  <c r="D117" i="155"/>
  <c r="F57" i="147"/>
  <c r="G53" i="147"/>
  <c r="H23" i="136"/>
  <c r="G67" i="123"/>
  <c r="I23" i="136" s="1"/>
  <c r="D78" i="135"/>
  <c r="G56" i="122"/>
  <c r="E78" i="135" s="1"/>
  <c r="D41" i="154"/>
  <c r="G56" i="139"/>
  <c r="E41" i="154" s="1"/>
  <c r="H119" i="136"/>
  <c r="G62" i="128"/>
  <c r="I119" i="136" s="1"/>
  <c r="D119" i="155"/>
  <c r="G55" i="147"/>
  <c r="E119" i="155" s="1"/>
  <c r="D175" i="136"/>
  <c r="G55" i="131"/>
  <c r="E175" i="136" s="1"/>
  <c r="H76" i="154"/>
  <c r="G61" i="142"/>
  <c r="I76" i="154" s="1"/>
  <c r="D212" i="136"/>
  <c r="F61" i="133"/>
  <c r="G57" i="133"/>
  <c r="H193" i="136"/>
  <c r="F66" i="132"/>
  <c r="G62" i="132"/>
  <c r="D193" i="155"/>
  <c r="F59" i="151"/>
  <c r="G55" i="151"/>
  <c r="H24" i="136"/>
  <c r="G68" i="123"/>
  <c r="I24" i="136" s="1"/>
  <c r="H101" i="155"/>
  <c r="G63" i="146"/>
  <c r="I101" i="155" s="1"/>
  <c r="D158" i="155"/>
  <c r="G56" i="149"/>
  <c r="E158" i="155" s="1"/>
  <c r="H177" i="155"/>
  <c r="G64" i="150"/>
  <c r="I177" i="155" s="1"/>
  <c r="H195" i="136"/>
  <c r="G64" i="132"/>
  <c r="I195" i="136" s="1"/>
  <c r="D176" i="136"/>
  <c r="G56" i="131"/>
  <c r="E176" i="136" s="1"/>
  <c r="H40" i="135"/>
  <c r="G62" i="119"/>
  <c r="I40" i="135" s="1"/>
  <c r="D77" i="154"/>
  <c r="G55" i="142"/>
  <c r="E77" i="154" s="1"/>
  <c r="H175" i="136"/>
  <c r="G62" i="131"/>
  <c r="I175" i="136" s="1"/>
  <c r="D175" i="155"/>
  <c r="G55" i="150"/>
  <c r="E175" i="155" s="1"/>
  <c r="D21" i="154"/>
  <c r="G54" i="138"/>
  <c r="E21" i="154" s="1"/>
  <c r="H212" i="136"/>
  <c r="F68" i="133"/>
  <c r="G64" i="133"/>
  <c r="D75" i="135"/>
  <c r="F57" i="122"/>
  <c r="G53" i="122"/>
  <c r="H212" i="155"/>
  <c r="F68" i="152"/>
  <c r="G64" i="152"/>
  <c r="H193" i="155"/>
  <c r="F66" i="151"/>
  <c r="G62" i="151"/>
  <c r="D22" i="135"/>
  <c r="G55" i="118"/>
  <c r="E22" i="135" s="1"/>
  <c r="D24" i="136"/>
  <c r="G61" i="123"/>
  <c r="E24" i="136" s="1"/>
  <c r="D177" i="155"/>
  <c r="G57" i="150"/>
  <c r="E177" i="155" s="1"/>
  <c r="D195" i="136"/>
  <c r="G57" i="132"/>
  <c r="E195" i="136" s="1"/>
  <c r="D40" i="135"/>
  <c r="G55" i="119"/>
  <c r="E40" i="135" s="1"/>
  <c r="H118" i="155"/>
  <c r="G61" i="147"/>
  <c r="I118" i="155" s="1"/>
  <c r="D212" i="155"/>
  <c r="F61" i="152"/>
  <c r="G57" i="152"/>
  <c r="H117" i="155"/>
  <c r="F64" i="147"/>
  <c r="G60" i="147"/>
  <c r="D59" i="135"/>
  <c r="G56" i="121"/>
  <c r="E59" i="135" s="1"/>
  <c r="D101" i="136"/>
  <c r="G56" i="127"/>
  <c r="E101" i="136" s="1"/>
  <c r="F57" i="140"/>
  <c r="G56" i="140"/>
  <c r="G57" i="140" s="1"/>
  <c r="H23" i="154"/>
  <c r="G63" i="138"/>
  <c r="I23" i="154" s="1"/>
  <c r="D215" i="155"/>
  <c r="G60" i="152"/>
  <c r="E215" i="155" s="1"/>
  <c r="D157" i="136"/>
  <c r="G55" i="130"/>
  <c r="E157" i="136" s="1"/>
  <c r="H176" i="136"/>
  <c r="G63" i="131"/>
  <c r="I176" i="136" s="1"/>
  <c r="D176" i="155"/>
  <c r="G56" i="150"/>
  <c r="E176" i="155" s="1"/>
  <c r="H77" i="154"/>
  <c r="G62" i="142"/>
  <c r="I77" i="154" s="1"/>
  <c r="D213" i="136"/>
  <c r="G58" i="133"/>
  <c r="E213" i="136" s="1"/>
  <c r="H175" i="155"/>
  <c r="G62" i="150"/>
  <c r="I175" i="155" s="1"/>
  <c r="H21" i="154"/>
  <c r="G61" i="138"/>
  <c r="I21" i="154" s="1"/>
  <c r="D21" i="136"/>
  <c r="F62" i="123"/>
  <c r="G58" i="123"/>
  <c r="D41" i="136"/>
  <c r="F58" i="124"/>
  <c r="G54" i="124"/>
  <c r="H75" i="135"/>
  <c r="F64" i="122"/>
  <c r="G60" i="122"/>
  <c r="D21" i="155"/>
  <c r="F62" i="143"/>
  <c r="G58" i="143"/>
  <c r="F64" i="140"/>
  <c r="G60" i="140"/>
  <c r="G64" i="140" s="1"/>
  <c r="D56" i="154"/>
  <c r="F57" i="141"/>
  <c r="G53" i="141"/>
  <c r="H215" i="155"/>
  <c r="G67" i="152"/>
  <c r="I215" i="155" s="1"/>
  <c r="H157" i="136"/>
  <c r="G62" i="130"/>
  <c r="I157" i="136" s="1"/>
  <c r="D214" i="136"/>
  <c r="G59" i="133"/>
  <c r="E214" i="136" s="1"/>
  <c r="D58" i="154"/>
  <c r="G55" i="141"/>
  <c r="E58" i="154" s="1"/>
  <c r="H176" i="155"/>
  <c r="G63" i="150"/>
  <c r="I176" i="155" s="1"/>
  <c r="H213" i="136"/>
  <c r="G65" i="133"/>
  <c r="I213" i="136" s="1"/>
  <c r="D194" i="136"/>
  <c r="G56" i="132"/>
  <c r="E194" i="136" s="1"/>
  <c r="D213" i="155"/>
  <c r="G58" i="152"/>
  <c r="E213" i="155" s="1"/>
  <c r="F64" i="148"/>
  <c r="G61" i="148"/>
  <c r="G64" i="148" s="1"/>
  <c r="H21" i="136"/>
  <c r="F69" i="123"/>
  <c r="G65" i="123"/>
  <c r="H41" i="136"/>
  <c r="F65" i="124"/>
  <c r="G61" i="124"/>
  <c r="D155" i="136"/>
  <c r="F57" i="130"/>
  <c r="G53" i="130"/>
  <c r="H21" i="155"/>
  <c r="F69" i="143"/>
  <c r="G65" i="143"/>
  <c r="H56" i="154"/>
  <c r="F64" i="141"/>
  <c r="G60" i="141"/>
  <c r="H38" i="154"/>
  <c r="F64" i="139"/>
  <c r="G60" i="139"/>
  <c r="D23" i="136"/>
  <c r="G60" i="123"/>
  <c r="E23" i="136" s="1"/>
  <c r="H195" i="155"/>
  <c r="G64" i="151"/>
  <c r="I195" i="155" s="1"/>
  <c r="D156" i="136"/>
  <c r="G54" i="130"/>
  <c r="E156" i="136" s="1"/>
  <c r="D44" i="136"/>
  <c r="G57" i="124"/>
  <c r="E44" i="136" s="1"/>
  <c r="H44" i="136"/>
  <c r="G64" i="124"/>
  <c r="I44" i="136" s="1"/>
  <c r="D158" i="136"/>
  <c r="G56" i="130"/>
  <c r="E158" i="136" s="1"/>
  <c r="D120" i="136"/>
  <c r="G56" i="128"/>
  <c r="E120" i="136" s="1"/>
  <c r="D44" i="155"/>
  <c r="G57" i="144"/>
  <c r="E44" i="155" s="1"/>
  <c r="D196" i="155"/>
  <c r="G58" i="151"/>
  <c r="E196" i="155" s="1"/>
  <c r="D24" i="155"/>
  <c r="G61" i="143"/>
  <c r="E24" i="155" s="1"/>
  <c r="H214" i="136"/>
  <c r="G66" i="133"/>
  <c r="I214" i="136" s="1"/>
  <c r="H58" i="154"/>
  <c r="G62" i="141"/>
  <c r="I58" i="154" s="1"/>
  <c r="D214" i="155"/>
  <c r="G59" i="152"/>
  <c r="E214" i="155" s="1"/>
  <c r="D22" i="154"/>
  <c r="G55" i="138"/>
  <c r="E22" i="154" s="1"/>
  <c r="D21" i="135"/>
  <c r="G54" i="118"/>
  <c r="E21" i="135" s="1"/>
  <c r="D39" i="135"/>
  <c r="G54" i="119"/>
  <c r="E39" i="135" s="1"/>
  <c r="H194" i="136"/>
  <c r="G63" i="132"/>
  <c r="I194" i="136" s="1"/>
  <c r="H213" i="155"/>
  <c r="G65" i="152"/>
  <c r="I213" i="155" s="1"/>
  <c r="D194" i="155"/>
  <c r="G56" i="151"/>
  <c r="E194" i="155" s="1"/>
  <c r="D98" i="136"/>
  <c r="F57" i="127"/>
  <c r="G53" i="127"/>
  <c r="D56" i="135"/>
  <c r="F57" i="121"/>
  <c r="G53" i="121"/>
  <c r="H155" i="136"/>
  <c r="F64" i="130"/>
  <c r="G60" i="130"/>
  <c r="D41" i="155"/>
  <c r="F58" i="144"/>
  <c r="G54" i="144"/>
  <c r="F64" i="145"/>
  <c r="G60" i="145"/>
  <c r="G64" i="145" s="1"/>
  <c r="D75" i="154"/>
  <c r="F57" i="142"/>
  <c r="G53" i="142"/>
  <c r="H59" i="154"/>
  <c r="G63" i="141"/>
  <c r="I59" i="154" s="1"/>
  <c r="D43" i="155"/>
  <c r="G56" i="144"/>
  <c r="E43" i="155" s="1"/>
  <c r="D196" i="136"/>
  <c r="G58" i="132"/>
  <c r="E196" i="136" s="1"/>
  <c r="H43" i="155"/>
  <c r="G63" i="144"/>
  <c r="I43" i="155" s="1"/>
  <c r="H101" i="136"/>
  <c r="G63" i="127"/>
  <c r="I101" i="136" s="1"/>
  <c r="D41" i="135"/>
  <c r="G56" i="119"/>
  <c r="E41" i="135" s="1"/>
  <c r="H158" i="136"/>
  <c r="G63" i="130"/>
  <c r="I158" i="136" s="1"/>
  <c r="H120" i="136"/>
  <c r="G63" i="128"/>
  <c r="I120" i="136" s="1"/>
  <c r="H44" i="155"/>
  <c r="G64" i="144"/>
  <c r="I44" i="155" s="1"/>
  <c r="H196" i="155"/>
  <c r="G65" i="151"/>
  <c r="I196" i="155" s="1"/>
  <c r="H24" i="155"/>
  <c r="G68" i="143"/>
  <c r="I24" i="155" s="1"/>
  <c r="H100" i="136"/>
  <c r="G62" i="127"/>
  <c r="I100" i="136" s="1"/>
  <c r="H214" i="155"/>
  <c r="G66" i="152"/>
  <c r="I214" i="155" s="1"/>
  <c r="H22" i="154"/>
  <c r="G62" i="138"/>
  <c r="I22" i="154" s="1"/>
  <c r="H21" i="135"/>
  <c r="G61" i="118"/>
  <c r="I21" i="135" s="1"/>
  <c r="D57" i="135"/>
  <c r="G54" i="121"/>
  <c r="E57" i="135" s="1"/>
  <c r="H57" i="135"/>
  <c r="G61" i="121"/>
  <c r="I57" i="135" s="1"/>
  <c r="D22" i="155"/>
  <c r="G59" i="143"/>
  <c r="E22" i="155" s="1"/>
  <c r="H194" i="155"/>
  <c r="G63" i="151"/>
  <c r="I194" i="155" s="1"/>
  <c r="H98" i="136"/>
  <c r="F64" i="127"/>
  <c r="G60" i="127"/>
  <c r="H38" i="135"/>
  <c r="F64" i="119"/>
  <c r="G60" i="119"/>
  <c r="F57" i="125"/>
  <c r="G53" i="125"/>
  <c r="G57" i="125" s="1"/>
  <c r="H41" i="155"/>
  <c r="F65" i="144"/>
  <c r="G61" i="144"/>
  <c r="D155" i="155"/>
  <c r="F57" i="149"/>
  <c r="G53" i="149"/>
  <c r="H75" i="154"/>
  <c r="F64" i="142"/>
  <c r="G60" i="142"/>
  <c r="I26" i="117"/>
  <c r="C25" i="110"/>
  <c r="C27" i="110" s="1"/>
  <c r="D24" i="111"/>
  <c r="C28" i="110"/>
  <c r="D126" i="32"/>
  <c r="D127" i="32" s="1"/>
  <c r="D69" i="32"/>
  <c r="D70" i="32" s="1"/>
  <c r="H69" i="32"/>
  <c r="D27" i="111"/>
  <c r="C22" i="111"/>
  <c r="C23" i="111" s="1"/>
  <c r="C24" i="111" s="1"/>
  <c r="D23" i="110"/>
  <c r="D24" i="110" s="1"/>
  <c r="D25" i="110" s="1"/>
  <c r="F38" i="111"/>
  <c r="H127" i="32"/>
  <c r="F34" i="111"/>
  <c r="F35" i="110"/>
  <c r="F39" i="110"/>
  <c r="H42" i="154" l="1"/>
  <c r="H43" i="154" s="1"/>
  <c r="D60" i="154"/>
  <c r="D62" i="154" s="1"/>
  <c r="D159" i="155"/>
  <c r="D160" i="155" s="1"/>
  <c r="D24" i="154"/>
  <c r="D25" i="154" s="1"/>
  <c r="D178" i="136"/>
  <c r="D45" i="136"/>
  <c r="D46" i="136" s="1"/>
  <c r="D102" i="136"/>
  <c r="D103" i="136" s="1"/>
  <c r="D121" i="136"/>
  <c r="H60" i="154"/>
  <c r="H62" i="154" s="1"/>
  <c r="D178" i="155"/>
  <c r="D60" i="135"/>
  <c r="D62" i="135" s="1"/>
  <c r="D25" i="155"/>
  <c r="D26" i="155" s="1"/>
  <c r="D79" i="135"/>
  <c r="D81" i="135" s="1"/>
  <c r="E21" i="136"/>
  <c r="E25" i="136" s="1"/>
  <c r="E26" i="136" s="1"/>
  <c r="G62" i="123"/>
  <c r="I193" i="136"/>
  <c r="I197" i="136" s="1"/>
  <c r="G66" i="132"/>
  <c r="I174" i="155"/>
  <c r="I178" i="155" s="1"/>
  <c r="G65" i="150"/>
  <c r="I98" i="155"/>
  <c r="I102" i="155" s="1"/>
  <c r="I103" i="155" s="1"/>
  <c r="G64" i="146"/>
  <c r="G68" i="152"/>
  <c r="I212" i="155"/>
  <c r="I216" i="155" s="1"/>
  <c r="I20" i="154"/>
  <c r="I24" i="154" s="1"/>
  <c r="I25" i="154" s="1"/>
  <c r="G64" i="138"/>
  <c r="E117" i="136"/>
  <c r="E121" i="136" s="1"/>
  <c r="G57" i="128"/>
  <c r="I20" i="135"/>
  <c r="I24" i="135" s="1"/>
  <c r="I25" i="135" s="1"/>
  <c r="G64" i="118"/>
  <c r="G61" i="152"/>
  <c r="E212" i="155"/>
  <c r="E216" i="155" s="1"/>
  <c r="I41" i="155"/>
  <c r="I45" i="155" s="1"/>
  <c r="I46" i="155" s="1"/>
  <c r="G65" i="144"/>
  <c r="H197" i="155"/>
  <c r="E56" i="135"/>
  <c r="E60" i="135" s="1"/>
  <c r="E62" i="135" s="1"/>
  <c r="G57" i="121"/>
  <c r="D25" i="136"/>
  <c r="D26" i="136" s="1"/>
  <c r="H197" i="136"/>
  <c r="H178" i="155"/>
  <c r="H102" i="155"/>
  <c r="H103" i="155" s="1"/>
  <c r="G64" i="121"/>
  <c r="I56" i="135"/>
  <c r="I60" i="135" s="1"/>
  <c r="I62" i="135" s="1"/>
  <c r="G57" i="149"/>
  <c r="E155" i="155"/>
  <c r="E159" i="155" s="1"/>
  <c r="E160" i="155" s="1"/>
  <c r="I155" i="136"/>
  <c r="I159" i="136" s="1"/>
  <c r="I160" i="136" s="1"/>
  <c r="G64" i="130"/>
  <c r="H102" i="136"/>
  <c r="H103" i="136" s="1"/>
  <c r="E75" i="154"/>
  <c r="E79" i="154" s="1"/>
  <c r="E81" i="154" s="1"/>
  <c r="G57" i="142"/>
  <c r="H25" i="136"/>
  <c r="H26" i="136" s="1"/>
  <c r="E21" i="155"/>
  <c r="E25" i="155" s="1"/>
  <c r="E26" i="155" s="1"/>
  <c r="G62" i="143"/>
  <c r="I117" i="155"/>
  <c r="I121" i="155" s="1"/>
  <c r="G64" i="147"/>
  <c r="H216" i="155"/>
  <c r="G61" i="133"/>
  <c r="E212" i="136"/>
  <c r="E216" i="136" s="1"/>
  <c r="E193" i="136"/>
  <c r="E197" i="136" s="1"/>
  <c r="G59" i="132"/>
  <c r="H24" i="154"/>
  <c r="H25" i="154" s="1"/>
  <c r="D79" i="154"/>
  <c r="D81" i="154" s="1"/>
  <c r="E20" i="154"/>
  <c r="E24" i="154" s="1"/>
  <c r="E25" i="154" s="1"/>
  <c r="G57" i="138"/>
  <c r="H24" i="135"/>
  <c r="H25" i="135" s="1"/>
  <c r="I75" i="135"/>
  <c r="I79" i="135" s="1"/>
  <c r="I81" i="135" s="1"/>
  <c r="G64" i="122"/>
  <c r="I56" i="154"/>
  <c r="I60" i="154" s="1"/>
  <c r="I62" i="154" s="1"/>
  <c r="G64" i="141"/>
  <c r="I21" i="136"/>
  <c r="I25" i="136" s="1"/>
  <c r="I26" i="136" s="1"/>
  <c r="G69" i="123"/>
  <c r="D42" i="135"/>
  <c r="D43" i="135" s="1"/>
  <c r="I21" i="155"/>
  <c r="I25" i="155" s="1"/>
  <c r="I26" i="155" s="1"/>
  <c r="G69" i="143"/>
  <c r="E75" i="135"/>
  <c r="E79" i="135" s="1"/>
  <c r="E81" i="135" s="1"/>
  <c r="G57" i="122"/>
  <c r="G58" i="150"/>
  <c r="E174" i="155"/>
  <c r="E178" i="155" s="1"/>
  <c r="H60" i="135"/>
  <c r="H62" i="135" s="1"/>
  <c r="E98" i="136"/>
  <c r="E102" i="136" s="1"/>
  <c r="E103" i="136" s="1"/>
  <c r="G57" i="127"/>
  <c r="D216" i="136"/>
  <c r="D197" i="136"/>
  <c r="E98" i="155"/>
  <c r="E102" i="155" s="1"/>
  <c r="E103" i="155" s="1"/>
  <c r="G57" i="146"/>
  <c r="D102" i="155"/>
  <c r="D103" i="155" s="1"/>
  <c r="G57" i="118"/>
  <c r="E20" i="135"/>
  <c r="E24" i="135" s="1"/>
  <c r="E25" i="135" s="1"/>
  <c r="H42" i="135"/>
  <c r="H43" i="135" s="1"/>
  <c r="D45" i="155"/>
  <c r="D46" i="155" s="1"/>
  <c r="H159" i="136"/>
  <c r="H160" i="136" s="1"/>
  <c r="E41" i="155"/>
  <c r="E45" i="155" s="1"/>
  <c r="E46" i="155" s="1"/>
  <c r="G58" i="144"/>
  <c r="H79" i="135"/>
  <c r="H81" i="135" s="1"/>
  <c r="D24" i="135"/>
  <c r="D25" i="135" s="1"/>
  <c r="E117" i="155"/>
  <c r="E121" i="155" s="1"/>
  <c r="G57" i="147"/>
  <c r="H178" i="136"/>
  <c r="I117" i="136"/>
  <c r="I121" i="136" s="1"/>
  <c r="G64" i="128"/>
  <c r="I155" i="155"/>
  <c r="I159" i="155" s="1"/>
  <c r="I160" i="155" s="1"/>
  <c r="G64" i="149"/>
  <c r="I38" i="135"/>
  <c r="I42" i="135" s="1"/>
  <c r="I43" i="135" s="1"/>
  <c r="G64" i="119"/>
  <c r="E155" i="136"/>
  <c r="E159" i="136" s="1"/>
  <c r="E160" i="136" s="1"/>
  <c r="G57" i="130"/>
  <c r="H45" i="136"/>
  <c r="H46" i="136" s="1"/>
  <c r="I75" i="154"/>
  <c r="I79" i="154" s="1"/>
  <c r="I81" i="154" s="1"/>
  <c r="G64" i="142"/>
  <c r="D216" i="155"/>
  <c r="D159" i="136"/>
  <c r="D160" i="136" s="1"/>
  <c r="E41" i="136"/>
  <c r="E45" i="136" s="1"/>
  <c r="E46" i="136" s="1"/>
  <c r="G58" i="124"/>
  <c r="H216" i="136"/>
  <c r="G59" i="151"/>
  <c r="E193" i="155"/>
  <c r="E197" i="155" s="1"/>
  <c r="G58" i="131"/>
  <c r="E174" i="136"/>
  <c r="E178" i="136" s="1"/>
  <c r="E38" i="154"/>
  <c r="E42" i="154" s="1"/>
  <c r="E43" i="154" s="1"/>
  <c r="G57" i="139"/>
  <c r="H121" i="155"/>
  <c r="I174" i="136"/>
  <c r="I178" i="136" s="1"/>
  <c r="G65" i="131"/>
  <c r="I212" i="136"/>
  <c r="I216" i="136" s="1"/>
  <c r="G68" i="133"/>
  <c r="H79" i="154"/>
  <c r="H81" i="154" s="1"/>
  <c r="I98" i="136"/>
  <c r="I102" i="136" s="1"/>
  <c r="I103" i="136" s="1"/>
  <c r="G64" i="127"/>
  <c r="H45" i="155"/>
  <c r="H46" i="155" s="1"/>
  <c r="I38" i="154"/>
  <c r="I42" i="154" s="1"/>
  <c r="I43" i="154" s="1"/>
  <c r="G64" i="139"/>
  <c r="I41" i="136"/>
  <c r="I45" i="136" s="1"/>
  <c r="I46" i="136" s="1"/>
  <c r="G65" i="124"/>
  <c r="E56" i="154"/>
  <c r="E60" i="154" s="1"/>
  <c r="E62" i="154" s="1"/>
  <c r="G57" i="141"/>
  <c r="I193" i="155"/>
  <c r="I197" i="155" s="1"/>
  <c r="G66" i="151"/>
  <c r="D121" i="155"/>
  <c r="H121" i="136"/>
  <c r="E38" i="135"/>
  <c r="E42" i="135" s="1"/>
  <c r="E43" i="135" s="1"/>
  <c r="G57" i="119"/>
  <c r="H159" i="155"/>
  <c r="H160" i="155" s="1"/>
  <c r="D197" i="155"/>
  <c r="D42" i="154"/>
  <c r="D43" i="154" s="1"/>
  <c r="H25" i="155"/>
  <c r="H26" i="155" s="1"/>
  <c r="C27" i="111"/>
  <c r="G33" i="111" s="1"/>
  <c r="H70" i="32"/>
  <c r="G34" i="110"/>
  <c r="D27" i="110"/>
  <c r="D28" i="110"/>
  <c r="C26" i="111"/>
  <c r="D26" i="111"/>
  <c r="D102" i="135" l="1"/>
  <c r="I102" i="135"/>
  <c r="I105" i="135" s="1"/>
  <c r="D102" i="154"/>
  <c r="D105" i="154" s="1"/>
  <c r="H102" i="154"/>
  <c r="H105" i="154" s="1"/>
  <c r="I102" i="154"/>
  <c r="I105" i="154" s="1"/>
  <c r="I113" i="154"/>
  <c r="D105" i="135"/>
  <c r="D113" i="135"/>
  <c r="I27" i="117"/>
  <c r="I113" i="135"/>
  <c r="H113" i="154"/>
  <c r="N27" i="117"/>
  <c r="H102" i="135"/>
  <c r="E102" i="135"/>
  <c r="E102" i="154"/>
  <c r="G38" i="110"/>
  <c r="G39" i="110" s="1"/>
  <c r="E126" i="32"/>
  <c r="E127" i="32" s="1"/>
  <c r="G35" i="110"/>
  <c r="E69" i="32"/>
  <c r="E70" i="32" s="1"/>
  <c r="G34" i="111"/>
  <c r="G37" i="111"/>
  <c r="I126" i="32" s="1"/>
  <c r="D113" i="154" l="1"/>
  <c r="H105" i="135"/>
  <c r="H113" i="135"/>
  <c r="E113" i="154"/>
  <c r="E105" i="154"/>
  <c r="E113" i="135"/>
  <c r="E105" i="135"/>
  <c r="I69" i="32"/>
  <c r="I70" i="32" s="1"/>
  <c r="G38" i="111"/>
  <c r="I127" i="32"/>
  <c r="C26" i="97" l="1"/>
  <c r="D18" i="97"/>
  <c r="D20" i="22" l="1"/>
  <c r="C20" i="22"/>
  <c r="D20" i="18"/>
  <c r="C20" i="18"/>
  <c r="D20" i="23"/>
  <c r="C20" i="23"/>
  <c r="D20" i="19"/>
  <c r="C20" i="19"/>
  <c r="D20" i="102"/>
  <c r="C20" i="102"/>
  <c r="I21" i="35" l="1"/>
  <c r="E21" i="35"/>
  <c r="C37" i="107"/>
  <c r="C33" i="107"/>
  <c r="C43" i="107" s="1"/>
  <c r="F43" i="107" s="1"/>
  <c r="D25" i="107"/>
  <c r="D17" i="107"/>
  <c r="D16" i="107"/>
  <c r="C18" i="107"/>
  <c r="D12" i="107"/>
  <c r="D28" i="107" s="1"/>
  <c r="C19" i="107"/>
  <c r="D10" i="107"/>
  <c r="C10" i="107"/>
  <c r="C39" i="105"/>
  <c r="D39" i="105"/>
  <c r="C34" i="105"/>
  <c r="D34" i="105"/>
  <c r="I15" i="35"/>
  <c r="E15" i="35"/>
  <c r="C37" i="106"/>
  <c r="D25" i="106"/>
  <c r="D17" i="106"/>
  <c r="C17" i="106"/>
  <c r="D16" i="106"/>
  <c r="C16" i="106"/>
  <c r="D12" i="106"/>
  <c r="D28" i="106" s="1"/>
  <c r="C12" i="106"/>
  <c r="C28" i="106" s="1"/>
  <c r="D10" i="106"/>
  <c r="C10" i="106"/>
  <c r="D40" i="105"/>
  <c r="D35" i="105"/>
  <c r="C40" i="105"/>
  <c r="C35" i="105"/>
  <c r="C47" i="105" s="1"/>
  <c r="D17" i="105"/>
  <c r="D16" i="105"/>
  <c r="D26" i="105" s="1"/>
  <c r="C16" i="105"/>
  <c r="C26" i="105" s="1"/>
  <c r="D12" i="105"/>
  <c r="D29" i="105" s="1"/>
  <c r="C12" i="105"/>
  <c r="D10" i="105"/>
  <c r="C10" i="105"/>
  <c r="D33" i="107" l="1"/>
  <c r="F33" i="107" s="1"/>
  <c r="D107" i="32" s="1"/>
  <c r="D108" i="32" s="1"/>
  <c r="D33" i="147"/>
  <c r="F33" i="147" s="1"/>
  <c r="D33" i="128"/>
  <c r="F33" i="128" s="1"/>
  <c r="D37" i="107"/>
  <c r="D37" i="147"/>
  <c r="F37" i="147" s="1"/>
  <c r="D37" i="128"/>
  <c r="F37" i="128" s="1"/>
  <c r="C19" i="105"/>
  <c r="C20" i="105" s="1"/>
  <c r="C22" i="105" s="1"/>
  <c r="C23" i="105" s="1"/>
  <c r="C29" i="105"/>
  <c r="F47" i="105"/>
  <c r="D15" i="32" s="1"/>
  <c r="C18" i="105"/>
  <c r="F34" i="105"/>
  <c r="D10" i="32" s="1"/>
  <c r="C20" i="107"/>
  <c r="C22" i="107" s="1"/>
  <c r="C23" i="107" s="1"/>
  <c r="C24" i="107" s="1"/>
  <c r="D19" i="106"/>
  <c r="D20" i="106" s="1"/>
  <c r="D22" i="106" s="1"/>
  <c r="D23" i="106" s="1"/>
  <c r="D19" i="107"/>
  <c r="D20" i="107" s="1"/>
  <c r="D22" i="107" s="1"/>
  <c r="D23" i="107" s="1"/>
  <c r="C18" i="106"/>
  <c r="C19" i="106"/>
  <c r="C20" i="106" s="1"/>
  <c r="C22" i="106" s="1"/>
  <c r="C23" i="106" s="1"/>
  <c r="D19" i="105"/>
  <c r="D20" i="105" s="1"/>
  <c r="D22" i="105" s="1"/>
  <c r="D23" i="105" s="1"/>
  <c r="D18" i="107"/>
  <c r="C51" i="105"/>
  <c r="F51" i="105" s="1"/>
  <c r="C46" i="105"/>
  <c r="F46" i="105" s="1"/>
  <c r="D18" i="106"/>
  <c r="F39" i="105"/>
  <c r="H10" i="32" s="1"/>
  <c r="C47" i="107"/>
  <c r="F47" i="107" s="1"/>
  <c r="C52" i="105"/>
  <c r="D18" i="105"/>
  <c r="F33" i="106"/>
  <c r="F40" i="105"/>
  <c r="H11" i="32" s="1"/>
  <c r="F35" i="105"/>
  <c r="D11" i="32" s="1"/>
  <c r="D37" i="106"/>
  <c r="H107" i="155" l="1"/>
  <c r="H108" i="155" s="1"/>
  <c r="H122" i="155" s="1"/>
  <c r="F38" i="147"/>
  <c r="G37" i="147"/>
  <c r="D107" i="155"/>
  <c r="D108" i="155" s="1"/>
  <c r="D122" i="155" s="1"/>
  <c r="F34" i="147"/>
  <c r="G33" i="147"/>
  <c r="H107" i="136"/>
  <c r="H108" i="136" s="1"/>
  <c r="H122" i="136" s="1"/>
  <c r="F38" i="128"/>
  <c r="G37" i="128"/>
  <c r="D107" i="136"/>
  <c r="D108" i="136" s="1"/>
  <c r="D122" i="136" s="1"/>
  <c r="F34" i="128"/>
  <c r="G33" i="128"/>
  <c r="C24" i="105"/>
  <c r="C28" i="105" s="1"/>
  <c r="G46" i="105" s="1"/>
  <c r="F52" i="105"/>
  <c r="H15" i="32" s="1"/>
  <c r="D12" i="32"/>
  <c r="D24" i="106"/>
  <c r="D27" i="106" s="1"/>
  <c r="H12" i="32"/>
  <c r="D24" i="105"/>
  <c r="C24" i="106"/>
  <c r="C27" i="106" s="1"/>
  <c r="D24" i="107"/>
  <c r="D27" i="107" s="1"/>
  <c r="C27" i="107"/>
  <c r="C26" i="107"/>
  <c r="D50" i="32"/>
  <c r="D51" i="32" s="1"/>
  <c r="F37" i="106"/>
  <c r="H50" i="32" s="1"/>
  <c r="F36" i="105"/>
  <c r="F41" i="105"/>
  <c r="F34" i="106"/>
  <c r="C16" i="24"/>
  <c r="C26" i="24" s="1"/>
  <c r="D38" i="24"/>
  <c r="D34" i="24"/>
  <c r="D37" i="104"/>
  <c r="D33" i="104"/>
  <c r="I23" i="35"/>
  <c r="E23" i="35"/>
  <c r="G38" i="147" l="1"/>
  <c r="I107" i="155"/>
  <c r="I108" i="155" s="1"/>
  <c r="I122" i="155" s="1"/>
  <c r="G38" i="128"/>
  <c r="I107" i="136"/>
  <c r="I108" i="136" s="1"/>
  <c r="I122" i="136" s="1"/>
  <c r="G34" i="128"/>
  <c r="E107" i="136"/>
  <c r="E108" i="136" s="1"/>
  <c r="E122" i="136" s="1"/>
  <c r="G34" i="147"/>
  <c r="E107" i="155"/>
  <c r="E108" i="155" s="1"/>
  <c r="G34" i="105"/>
  <c r="E10" i="32" s="1"/>
  <c r="D28" i="105"/>
  <c r="G39" i="105" s="1"/>
  <c r="I10" i="32" s="1"/>
  <c r="C27" i="105"/>
  <c r="H51" i="32"/>
  <c r="D26" i="106"/>
  <c r="D27" i="105"/>
  <c r="D26" i="107"/>
  <c r="F38" i="106"/>
  <c r="C26" i="106"/>
  <c r="G35" i="105"/>
  <c r="E11" i="32" s="1"/>
  <c r="G37" i="106"/>
  <c r="I50" i="32" s="1"/>
  <c r="I51" i="32" s="1"/>
  <c r="I16" i="35"/>
  <c r="E16" i="35"/>
  <c r="E122" i="155" l="1"/>
  <c r="G40" i="105"/>
  <c r="I11" i="32" s="1"/>
  <c r="I12" i="32" s="1"/>
  <c r="E12" i="32"/>
  <c r="G33" i="106"/>
  <c r="E50" i="32" s="1"/>
  <c r="E51" i="32" s="1"/>
  <c r="G38" i="106"/>
  <c r="G36" i="105"/>
  <c r="D37" i="23"/>
  <c r="D33" i="23"/>
  <c r="D37" i="18"/>
  <c r="D33" i="18"/>
  <c r="D37" i="19"/>
  <c r="D33" i="19"/>
  <c r="D37" i="102"/>
  <c r="D33" i="102"/>
  <c r="I9" i="35"/>
  <c r="E9" i="35"/>
  <c r="C37" i="104"/>
  <c r="C33" i="104"/>
  <c r="D25" i="104"/>
  <c r="C25" i="104"/>
  <c r="D17" i="104"/>
  <c r="C17" i="104"/>
  <c r="D16" i="104"/>
  <c r="C16" i="104"/>
  <c r="D12" i="104"/>
  <c r="D28" i="104" s="1"/>
  <c r="C12" i="104"/>
  <c r="C28" i="104" s="1"/>
  <c r="D10" i="104"/>
  <c r="C10" i="104"/>
  <c r="C37" i="102"/>
  <c r="C47" i="102" s="1"/>
  <c r="F47" i="102" s="1"/>
  <c r="C33" i="102"/>
  <c r="C43" i="102" s="1"/>
  <c r="F43" i="102" s="1"/>
  <c r="F44" i="102" s="1"/>
  <c r="D25" i="102"/>
  <c r="C25" i="102"/>
  <c r="D16" i="102"/>
  <c r="C16" i="102"/>
  <c r="D12" i="102"/>
  <c r="C12" i="102"/>
  <c r="D10" i="102"/>
  <c r="C10" i="102"/>
  <c r="C21" i="102" l="1"/>
  <c r="C22" i="102" s="1"/>
  <c r="C23" i="102" s="1"/>
  <c r="C24" i="102" s="1"/>
  <c r="C27" i="102" s="1"/>
  <c r="C28" i="102"/>
  <c r="D21" i="102"/>
  <c r="D22" i="102" s="1"/>
  <c r="D23" i="102" s="1"/>
  <c r="D28" i="102"/>
  <c r="G41" i="105"/>
  <c r="D19" i="104"/>
  <c r="D20" i="104" s="1"/>
  <c r="D22" i="104" s="1"/>
  <c r="D23" i="104" s="1"/>
  <c r="C19" i="104"/>
  <c r="C20" i="104" s="1"/>
  <c r="C22" i="104" s="1"/>
  <c r="C23" i="104" s="1"/>
  <c r="G34" i="106"/>
  <c r="C43" i="104"/>
  <c r="F43" i="104" s="1"/>
  <c r="C47" i="104"/>
  <c r="F47" i="104" s="1"/>
  <c r="F33" i="102"/>
  <c r="F34" i="102" s="1"/>
  <c r="D11" i="31" s="1"/>
  <c r="D12" i="31" s="1"/>
  <c r="C18" i="104"/>
  <c r="D18" i="104"/>
  <c r="D24" i="102" l="1"/>
  <c r="D27" i="102" s="1"/>
  <c r="D24" i="104"/>
  <c r="D27" i="104" s="1"/>
  <c r="C24" i="104"/>
  <c r="C27" i="104" s="1"/>
  <c r="G33" i="102"/>
  <c r="G34" i="102" s="1"/>
  <c r="E11" i="31" s="1"/>
  <c r="E12" i="31" s="1"/>
  <c r="C26" i="102"/>
  <c r="D26" i="102"/>
  <c r="D26" i="104" l="1"/>
  <c r="C26" i="104"/>
  <c r="C12" i="19"/>
  <c r="C12" i="24"/>
  <c r="C19" i="24" l="1"/>
  <c r="C29" i="24"/>
  <c r="C21" i="19"/>
  <c r="C22" i="19" s="1"/>
  <c r="C23" i="19" s="1"/>
  <c r="C28" i="19"/>
  <c r="E26" i="35"/>
  <c r="E25" i="35"/>
  <c r="E24" i="35"/>
  <c r="E18" i="35"/>
  <c r="E17" i="35"/>
  <c r="D34" i="150" l="1"/>
  <c r="F34" i="150" s="1"/>
  <c r="D35" i="151"/>
  <c r="F35" i="151" s="1"/>
  <c r="D35" i="132"/>
  <c r="F35" i="132" s="1"/>
  <c r="D35" i="98"/>
  <c r="D34" i="131"/>
  <c r="F34" i="131" s="1"/>
  <c r="D37" i="152"/>
  <c r="F37" i="152" s="1"/>
  <c r="D37" i="133"/>
  <c r="F37" i="133" s="1"/>
  <c r="G34" i="25"/>
  <c r="G33" i="25"/>
  <c r="D54" i="32"/>
  <c r="H54" i="32"/>
  <c r="F33" i="104"/>
  <c r="F34" i="104" s="1"/>
  <c r="I26" i="35"/>
  <c r="I25" i="35"/>
  <c r="I24" i="35"/>
  <c r="I18" i="35"/>
  <c r="I17" i="35"/>
  <c r="I13" i="35"/>
  <c r="I11" i="35"/>
  <c r="I12" i="35"/>
  <c r="I10" i="35"/>
  <c r="F37" i="102" s="1"/>
  <c r="E11" i="35"/>
  <c r="E12" i="35"/>
  <c r="E13" i="35"/>
  <c r="E10" i="35"/>
  <c r="F38" i="152" l="1"/>
  <c r="D202" i="155" s="1"/>
  <c r="D203" i="155" s="1"/>
  <c r="D217" i="155" s="1"/>
  <c r="G37" i="152"/>
  <c r="G38" i="152" s="1"/>
  <c r="E202" i="155" s="1"/>
  <c r="E203" i="155" s="1"/>
  <c r="E217" i="155" s="1"/>
  <c r="F36" i="132"/>
  <c r="D183" i="136"/>
  <c r="D184" i="136" s="1"/>
  <c r="D198" i="136" s="1"/>
  <c r="G35" i="132"/>
  <c r="F36" i="151"/>
  <c r="D183" i="155"/>
  <c r="D184" i="155" s="1"/>
  <c r="D198" i="155" s="1"/>
  <c r="G35" i="151"/>
  <c r="F38" i="133"/>
  <c r="D202" i="136" s="1"/>
  <c r="D203" i="136" s="1"/>
  <c r="D217" i="136" s="1"/>
  <c r="G37" i="133"/>
  <c r="G38" i="133" s="1"/>
  <c r="E202" i="136" s="1"/>
  <c r="E203" i="136" s="1"/>
  <c r="E217" i="136" s="1"/>
  <c r="D164" i="136"/>
  <c r="D165" i="136" s="1"/>
  <c r="D179" i="136" s="1"/>
  <c r="F35" i="131"/>
  <c r="G34" i="131"/>
  <c r="D39" i="151"/>
  <c r="F39" i="151" s="1"/>
  <c r="D39" i="132"/>
  <c r="F39" i="132" s="1"/>
  <c r="D39" i="98"/>
  <c r="D38" i="150"/>
  <c r="F38" i="150" s="1"/>
  <c r="D38" i="131"/>
  <c r="F38" i="131" s="1"/>
  <c r="D41" i="152"/>
  <c r="F41" i="152" s="1"/>
  <c r="D41" i="133"/>
  <c r="F41" i="133" s="1"/>
  <c r="F35" i="150"/>
  <c r="D164" i="155"/>
  <c r="D165" i="155" s="1"/>
  <c r="D179" i="155" s="1"/>
  <c r="G34" i="150"/>
  <c r="H73" i="32"/>
  <c r="F49" i="110"/>
  <c r="G48" i="110"/>
  <c r="D73" i="32"/>
  <c r="F45" i="110"/>
  <c r="G44" i="110"/>
  <c r="G33" i="104"/>
  <c r="E145" i="32" s="1"/>
  <c r="E146" i="32" s="1"/>
  <c r="D145" i="32"/>
  <c r="D146" i="32" s="1"/>
  <c r="F37" i="104"/>
  <c r="F37" i="107"/>
  <c r="F34" i="107"/>
  <c r="G33" i="107"/>
  <c r="E107" i="32" s="1"/>
  <c r="E108" i="32" s="1"/>
  <c r="F38" i="102"/>
  <c r="H11" i="31" s="1"/>
  <c r="H12" i="31" s="1"/>
  <c r="G37" i="102"/>
  <c r="G38" i="102" s="1"/>
  <c r="I11" i="31" s="1"/>
  <c r="I12" i="31" s="1"/>
  <c r="I14" i="35"/>
  <c r="D218" i="136" l="1"/>
  <c r="D229" i="136" s="1"/>
  <c r="E164" i="155"/>
  <c r="E165" i="155" s="1"/>
  <c r="G35" i="150"/>
  <c r="G36" i="151"/>
  <c r="E183" i="155"/>
  <c r="E184" i="155" s="1"/>
  <c r="E198" i="155" s="1"/>
  <c r="H202" i="136"/>
  <c r="H203" i="136" s="1"/>
  <c r="H217" i="136" s="1"/>
  <c r="F42" i="133"/>
  <c r="G41" i="133"/>
  <c r="E183" i="136"/>
  <c r="E184" i="136" s="1"/>
  <c r="G36" i="132"/>
  <c r="F42" i="152"/>
  <c r="H202" i="155"/>
  <c r="H203" i="155" s="1"/>
  <c r="H217" i="155" s="1"/>
  <c r="G41" i="152"/>
  <c r="H164" i="136"/>
  <c r="H165" i="136" s="1"/>
  <c r="H179" i="136" s="1"/>
  <c r="F39" i="131"/>
  <c r="G38" i="131"/>
  <c r="F39" i="150"/>
  <c r="H164" i="155"/>
  <c r="H165" i="155" s="1"/>
  <c r="H179" i="155" s="1"/>
  <c r="G38" i="150"/>
  <c r="H183" i="136"/>
  <c r="H184" i="136" s="1"/>
  <c r="H198" i="136" s="1"/>
  <c r="F40" i="132"/>
  <c r="G39" i="132"/>
  <c r="H183" i="155"/>
  <c r="H184" i="155" s="1"/>
  <c r="H198" i="155" s="1"/>
  <c r="F40" i="151"/>
  <c r="G39" i="151"/>
  <c r="E164" i="136"/>
  <c r="E165" i="136" s="1"/>
  <c r="E179" i="136" s="1"/>
  <c r="G35" i="131"/>
  <c r="D218" i="155"/>
  <c r="H74" i="32"/>
  <c r="H75" i="32" s="1"/>
  <c r="G49" i="110"/>
  <c r="I73" i="32"/>
  <c r="D74" i="32"/>
  <c r="D75" i="32" s="1"/>
  <c r="E73" i="32"/>
  <c r="G45" i="110"/>
  <c r="G34" i="104"/>
  <c r="H107" i="32"/>
  <c r="H145" i="32"/>
  <c r="G37" i="104"/>
  <c r="I145" i="32" s="1"/>
  <c r="I146" i="32" s="1"/>
  <c r="F38" i="104"/>
  <c r="G34" i="107"/>
  <c r="F38" i="107"/>
  <c r="G37" i="107"/>
  <c r="I107" i="32" s="1"/>
  <c r="I108" i="32" s="1"/>
  <c r="E87" i="25"/>
  <c r="H218" i="136" l="1"/>
  <c r="H221" i="136" s="1"/>
  <c r="D221" i="136"/>
  <c r="E198" i="136"/>
  <c r="E218" i="136" s="1"/>
  <c r="G42" i="133"/>
  <c r="I202" i="136"/>
  <c r="I203" i="136" s="1"/>
  <c r="I217" i="136" s="1"/>
  <c r="G39" i="150"/>
  <c r="I164" i="155"/>
  <c r="I165" i="155" s="1"/>
  <c r="I179" i="155" s="1"/>
  <c r="D229" i="155"/>
  <c r="D221" i="155"/>
  <c r="I183" i="136"/>
  <c r="I184" i="136" s="1"/>
  <c r="I198" i="136" s="1"/>
  <c r="G40" i="132"/>
  <c r="E179" i="155"/>
  <c r="E218" i="155" s="1"/>
  <c r="N25" i="117"/>
  <c r="I164" i="136"/>
  <c r="I165" i="136" s="1"/>
  <c r="I179" i="136" s="1"/>
  <c r="G39" i="131"/>
  <c r="I183" i="155"/>
  <c r="I184" i="155" s="1"/>
  <c r="I198" i="155" s="1"/>
  <c r="G40" i="151"/>
  <c r="I202" i="155"/>
  <c r="I203" i="155" s="1"/>
  <c r="I217" i="155" s="1"/>
  <c r="G42" i="152"/>
  <c r="H218" i="155"/>
  <c r="H108" i="32"/>
  <c r="H146" i="32"/>
  <c r="E74" i="32"/>
  <c r="E75" i="32" s="1"/>
  <c r="I74" i="32"/>
  <c r="I75" i="32" s="1"/>
  <c r="G38" i="104"/>
  <c r="G38" i="107"/>
  <c r="D38" i="97"/>
  <c r="D34" i="97"/>
  <c r="I25" i="117" l="1"/>
  <c r="H229" i="136"/>
  <c r="E221" i="155"/>
  <c r="E229" i="155"/>
  <c r="H221" i="155"/>
  <c r="H229" i="155"/>
  <c r="I218" i="155"/>
  <c r="I218" i="136"/>
  <c r="E221" i="136"/>
  <c r="E229" i="136"/>
  <c r="G94" i="34"/>
  <c r="D35" i="34"/>
  <c r="I229" i="155" l="1"/>
  <c r="I221" i="155"/>
  <c r="I221" i="136"/>
  <c r="I229" i="136"/>
  <c r="D18" i="68"/>
  <c r="C18" i="68"/>
  <c r="C27" i="98"/>
  <c r="C17" i="98"/>
  <c r="D17" i="98"/>
  <c r="D40" i="34"/>
  <c r="D12" i="19" l="1"/>
  <c r="D12" i="18"/>
  <c r="C12" i="18"/>
  <c r="D12" i="22"/>
  <c r="C12" i="22"/>
  <c r="D12" i="23"/>
  <c r="C12" i="23"/>
  <c r="C21" i="22" l="1"/>
  <c r="C22" i="22" s="1"/>
  <c r="C23" i="22" s="1"/>
  <c r="C28" i="22"/>
  <c r="C21" i="23"/>
  <c r="C22" i="23" s="1"/>
  <c r="C23" i="23" s="1"/>
  <c r="C28" i="23"/>
  <c r="D21" i="22"/>
  <c r="D22" i="22" s="1"/>
  <c r="D23" i="22" s="1"/>
  <c r="D28" i="22"/>
  <c r="D21" i="19"/>
  <c r="D22" i="19" s="1"/>
  <c r="D23" i="19" s="1"/>
  <c r="D28" i="19"/>
  <c r="D21" i="23"/>
  <c r="D22" i="23" s="1"/>
  <c r="D23" i="23" s="1"/>
  <c r="D28" i="23"/>
  <c r="C21" i="18"/>
  <c r="C22" i="18" s="1"/>
  <c r="C23" i="18" s="1"/>
  <c r="C28" i="18"/>
  <c r="D21" i="18"/>
  <c r="D22" i="18" s="1"/>
  <c r="D23" i="18" s="1"/>
  <c r="D28" i="18"/>
  <c r="D12" i="68"/>
  <c r="C12" i="68"/>
  <c r="C32" i="68" s="1"/>
  <c r="D12" i="98"/>
  <c r="D30" i="98" s="1"/>
  <c r="C12" i="98"/>
  <c r="C21" i="98" l="1"/>
  <c r="C22" i="98" s="1"/>
  <c r="C24" i="98" s="1"/>
  <c r="C25" i="98" s="1"/>
  <c r="C30" i="98"/>
  <c r="D22" i="68"/>
  <c r="D23" i="68" s="1"/>
  <c r="D25" i="68" s="1"/>
  <c r="D26" i="68" s="1"/>
  <c r="D32" i="68"/>
  <c r="C22" i="68"/>
  <c r="C23" i="68" s="1"/>
  <c r="C25" i="68" s="1"/>
  <c r="C26" i="68" s="1"/>
  <c r="D21" i="98"/>
  <c r="D22" i="98" s="1"/>
  <c r="D24" i="98" s="1"/>
  <c r="D25" i="98" s="1"/>
  <c r="D12" i="97"/>
  <c r="D29" i="97" s="1"/>
  <c r="C12" i="97"/>
  <c r="D12" i="67"/>
  <c r="D28" i="67" s="1"/>
  <c r="C12" i="67"/>
  <c r="D12" i="24"/>
  <c r="D29" i="24" s="1"/>
  <c r="C25" i="67"/>
  <c r="C10" i="67"/>
  <c r="C19" i="67" l="1"/>
  <c r="C20" i="67" s="1"/>
  <c r="C22" i="67" s="1"/>
  <c r="C23" i="67" s="1"/>
  <c r="C24" i="67" s="1"/>
  <c r="C27" i="67" s="1"/>
  <c r="C28" i="67"/>
  <c r="C20" i="97"/>
  <c r="C21" i="97" s="1"/>
  <c r="C23" i="97" s="1"/>
  <c r="C24" i="97" s="1"/>
  <c r="C29" i="97"/>
  <c r="D20" i="97"/>
  <c r="D21" i="97" s="1"/>
  <c r="D23" i="97" s="1"/>
  <c r="D24" i="97" s="1"/>
  <c r="C17" i="24"/>
  <c r="C18" i="24" l="1"/>
  <c r="C20" i="24"/>
  <c r="C22" i="24" s="1"/>
  <c r="C16" i="22"/>
  <c r="C24" i="22" s="1"/>
  <c r="C23" i="24" l="1"/>
  <c r="C24" i="24" s="1"/>
  <c r="C41" i="68"/>
  <c r="C37" i="68"/>
  <c r="C47" i="68" s="1"/>
  <c r="F47" i="68" s="1"/>
  <c r="C39" i="98"/>
  <c r="C49" i="98" s="1"/>
  <c r="F49" i="98" s="1"/>
  <c r="C35" i="98"/>
  <c r="C45" i="98" s="1"/>
  <c r="F45" i="98" s="1"/>
  <c r="C38" i="97"/>
  <c r="C48" i="97" s="1"/>
  <c r="C34" i="97"/>
  <c r="C44" i="97" s="1"/>
  <c r="C37" i="67"/>
  <c r="C47" i="67" s="1"/>
  <c r="F47" i="67" s="1"/>
  <c r="C33" i="67"/>
  <c r="C43" i="67" s="1"/>
  <c r="F43" i="67" s="1"/>
  <c r="C37" i="23"/>
  <c r="C47" i="23" s="1"/>
  <c r="F47" i="23" s="1"/>
  <c r="C33" i="23"/>
  <c r="C43" i="23" s="1"/>
  <c r="F43" i="23" s="1"/>
  <c r="C37" i="22"/>
  <c r="C47" i="22" s="1"/>
  <c r="F47" i="22" s="1"/>
  <c r="C37" i="18"/>
  <c r="C47" i="18" s="1"/>
  <c r="F47" i="18" s="1"/>
  <c r="C33" i="18"/>
  <c r="C43" i="18" s="1"/>
  <c r="F43" i="18" s="1"/>
  <c r="C33" i="22"/>
  <c r="C43" i="22" s="1"/>
  <c r="F43" i="22" s="1"/>
  <c r="D27" i="98"/>
  <c r="D16" i="98"/>
  <c r="D20" i="98" s="1"/>
  <c r="C16" i="98"/>
  <c r="C20" i="98" s="1"/>
  <c r="D10" i="98"/>
  <c r="C10" i="98"/>
  <c r="F44" i="97" l="1"/>
  <c r="D168" i="32" s="1"/>
  <c r="F48" i="97"/>
  <c r="H168" i="32" s="1"/>
  <c r="C51" i="68"/>
  <c r="F51" i="68" s="1"/>
  <c r="C26" i="98"/>
  <c r="C29" i="98" s="1"/>
  <c r="D26" i="98"/>
  <c r="D29" i="98" s="1"/>
  <c r="C34" i="24"/>
  <c r="D26" i="97"/>
  <c r="D17" i="97"/>
  <c r="D16" i="97"/>
  <c r="C16" i="97"/>
  <c r="D10" i="97"/>
  <c r="C10" i="97"/>
  <c r="C44" i="24" l="1"/>
  <c r="F44" i="24" s="1"/>
  <c r="C48" i="24"/>
  <c r="F48" i="24" s="1"/>
  <c r="D19" i="97"/>
  <c r="D25" i="97" s="1"/>
  <c r="C19" i="97"/>
  <c r="C25" i="97" s="1"/>
  <c r="C28" i="98"/>
  <c r="D28" i="98"/>
  <c r="D37" i="22"/>
  <c r="D33" i="22"/>
  <c r="C28" i="97" l="1"/>
  <c r="G44" i="97" s="1"/>
  <c r="D28" i="97"/>
  <c r="C27" i="97" l="1"/>
  <c r="D111" i="32"/>
  <c r="H111" i="32"/>
  <c r="D27" i="97"/>
  <c r="G51" i="105"/>
  <c r="H149" i="32"/>
  <c r="D149" i="32"/>
  <c r="H187" i="32"/>
  <c r="D187" i="32"/>
  <c r="D112" i="32" l="1"/>
  <c r="D113" i="32" s="1"/>
  <c r="D130" i="32"/>
  <c r="F44" i="111"/>
  <c r="G43" i="111"/>
  <c r="H130" i="32"/>
  <c r="F48" i="111"/>
  <c r="G47" i="111"/>
  <c r="F45" i="97"/>
  <c r="F49" i="97"/>
  <c r="F44" i="107"/>
  <c r="G43" i="107"/>
  <c r="E111" i="32" s="1"/>
  <c r="F48" i="107"/>
  <c r="G47" i="107"/>
  <c r="I111" i="32" s="1"/>
  <c r="H55" i="32"/>
  <c r="F48" i="106"/>
  <c r="G47" i="106"/>
  <c r="I54" i="32" s="1"/>
  <c r="F48" i="102"/>
  <c r="H15" i="31" s="1"/>
  <c r="G47" i="102"/>
  <c r="G48" i="102" s="1"/>
  <c r="I15" i="31" s="1"/>
  <c r="I16" i="31" s="1"/>
  <c r="I17" i="31" s="1"/>
  <c r="D150" i="32"/>
  <c r="D151" i="32" s="1"/>
  <c r="F44" i="104"/>
  <c r="G43" i="104"/>
  <c r="E149" i="32" s="1"/>
  <c r="H150" i="32"/>
  <c r="F48" i="104"/>
  <c r="G47" i="104"/>
  <c r="I149" i="32" s="1"/>
  <c r="D15" i="31"/>
  <c r="G43" i="102"/>
  <c r="G44" i="102" s="1"/>
  <c r="E15" i="31" s="1"/>
  <c r="E16" i="31" s="1"/>
  <c r="E17" i="31" s="1"/>
  <c r="F53" i="105"/>
  <c r="G52" i="105"/>
  <c r="G43" i="106"/>
  <c r="E54" i="32" s="1"/>
  <c r="F44" i="106"/>
  <c r="F48" i="105"/>
  <c r="G47" i="105"/>
  <c r="E15" i="32" s="1"/>
  <c r="F44" i="22"/>
  <c r="D70" i="31" s="1"/>
  <c r="F50" i="98"/>
  <c r="G49" i="98"/>
  <c r="G48" i="97"/>
  <c r="F46" i="98"/>
  <c r="D188" i="32" s="1"/>
  <c r="D189" i="32" s="1"/>
  <c r="G45" i="98"/>
  <c r="H151" i="32" l="1"/>
  <c r="H56" i="32"/>
  <c r="I130" i="32"/>
  <c r="I131" i="32" s="1"/>
  <c r="I132" i="32" s="1"/>
  <c r="G48" i="111"/>
  <c r="H131" i="32"/>
  <c r="E130" i="32"/>
  <c r="E131" i="32" s="1"/>
  <c r="E132" i="32" s="1"/>
  <c r="G44" i="111"/>
  <c r="D131" i="32"/>
  <c r="D132" i="32" s="1"/>
  <c r="D169" i="32"/>
  <c r="I15" i="32"/>
  <c r="G46" i="98"/>
  <c r="E187" i="32"/>
  <c r="G49" i="97"/>
  <c r="I168" i="32"/>
  <c r="G50" i="98"/>
  <c r="I187" i="32"/>
  <c r="G45" i="97"/>
  <c r="E168" i="32"/>
  <c r="H112" i="32"/>
  <c r="G48" i="107"/>
  <c r="I112" i="32"/>
  <c r="I113" i="32" s="1"/>
  <c r="G44" i="107"/>
  <c r="G53" i="105"/>
  <c r="G44" i="104"/>
  <c r="G44" i="106"/>
  <c r="E55" i="32"/>
  <c r="E56" i="32" s="1"/>
  <c r="D55" i="32"/>
  <c r="D56" i="32" s="1"/>
  <c r="H16" i="31"/>
  <c r="H17" i="31" s="1"/>
  <c r="H16" i="32"/>
  <c r="I55" i="32"/>
  <c r="I56" i="32" s="1"/>
  <c r="G48" i="106"/>
  <c r="G48" i="104"/>
  <c r="G48" i="105"/>
  <c r="E16" i="32"/>
  <c r="E17" i="32" s="1"/>
  <c r="D16" i="32"/>
  <c r="D17" i="32" s="1"/>
  <c r="D16" i="31"/>
  <c r="D17" i="31" s="1"/>
  <c r="H188" i="32"/>
  <c r="H113" i="32" l="1"/>
  <c r="H189" i="32"/>
  <c r="H17" i="32"/>
  <c r="H132" i="32"/>
  <c r="I16" i="32"/>
  <c r="I17" i="32" s="1"/>
  <c r="I188" i="32"/>
  <c r="I189" i="32" s="1"/>
  <c r="E188" i="32"/>
  <c r="E189" i="32" s="1"/>
  <c r="E112" i="32"/>
  <c r="E113" i="32" s="1"/>
  <c r="I150" i="32"/>
  <c r="I151" i="32" s="1"/>
  <c r="E150" i="32"/>
  <c r="E151" i="32" s="1"/>
  <c r="D41" i="68"/>
  <c r="D37" i="68"/>
  <c r="D15" i="28"/>
  <c r="E15" i="28" s="1"/>
  <c r="D17" i="28"/>
  <c r="E17" i="28" s="1"/>
  <c r="D16" i="28"/>
  <c r="E16" i="28" s="1"/>
  <c r="F34" i="97" l="1"/>
  <c r="D164" i="32" s="1"/>
  <c r="F35" i="98"/>
  <c r="D183" i="32" s="1"/>
  <c r="F39" i="98"/>
  <c r="H183" i="32" s="1"/>
  <c r="H184" i="32" s="1"/>
  <c r="F38" i="97"/>
  <c r="H164" i="32" s="1"/>
  <c r="F35" i="97" l="1"/>
  <c r="G34" i="97"/>
  <c r="F39" i="97"/>
  <c r="H165" i="32" s="1"/>
  <c r="G38" i="97"/>
  <c r="F36" i="98"/>
  <c r="G35" i="98"/>
  <c r="F40" i="98"/>
  <c r="G39" i="98"/>
  <c r="D17" i="67"/>
  <c r="D17" i="24"/>
  <c r="D16" i="68"/>
  <c r="C16" i="68"/>
  <c r="D16" i="67"/>
  <c r="D16" i="24"/>
  <c r="D26" i="24" s="1"/>
  <c r="C21" i="68" l="1"/>
  <c r="C27" i="68" s="1"/>
  <c r="C29" i="68"/>
  <c r="D21" i="68"/>
  <c r="D27" i="68" s="1"/>
  <c r="D29" i="68"/>
  <c r="G39" i="97"/>
  <c r="I164" i="32"/>
  <c r="G40" i="98"/>
  <c r="I183" i="32"/>
  <c r="I184" i="32" s="1"/>
  <c r="G36" i="98"/>
  <c r="E183" i="32"/>
  <c r="E184" i="32" s="1"/>
  <c r="G35" i="97"/>
  <c r="E164" i="32"/>
  <c r="D184" i="32"/>
  <c r="D16" i="23"/>
  <c r="D24" i="23" s="1"/>
  <c r="C16" i="23"/>
  <c r="C24" i="23" s="1"/>
  <c r="D16" i="22"/>
  <c r="D24" i="22" s="1"/>
  <c r="D16" i="18"/>
  <c r="D24" i="18" s="1"/>
  <c r="C16" i="18"/>
  <c r="C24" i="18" s="1"/>
  <c r="D16" i="19"/>
  <c r="D24" i="19" s="1"/>
  <c r="C16" i="19"/>
  <c r="C24" i="19" s="1"/>
  <c r="D18" i="67" l="1"/>
  <c r="D28" i="68"/>
  <c r="D31" i="68" s="1"/>
  <c r="C28" i="68"/>
  <c r="C31" i="68" s="1"/>
  <c r="D10" i="68"/>
  <c r="C10" i="68"/>
  <c r="F44" i="67"/>
  <c r="D92" i="32" s="1"/>
  <c r="D25" i="67"/>
  <c r="D10" i="67"/>
  <c r="F33" i="67"/>
  <c r="C37" i="19"/>
  <c r="C47" i="19" s="1"/>
  <c r="F47" i="19" s="1"/>
  <c r="C33" i="19"/>
  <c r="C30" i="68" l="1"/>
  <c r="C43" i="19"/>
  <c r="F43" i="19" s="1"/>
  <c r="F37" i="67"/>
  <c r="F38" i="67" s="1"/>
  <c r="F41" i="68"/>
  <c r="H202" i="32" s="1"/>
  <c r="F37" i="68"/>
  <c r="D19" i="67"/>
  <c r="D20" i="67" s="1"/>
  <c r="F48" i="67"/>
  <c r="H92" i="32" s="1"/>
  <c r="D25" i="24"/>
  <c r="C25" i="24"/>
  <c r="C28" i="24" s="1"/>
  <c r="D25" i="23"/>
  <c r="D27" i="23" s="1"/>
  <c r="C25" i="23"/>
  <c r="C27" i="23" s="1"/>
  <c r="D25" i="22"/>
  <c r="D27" i="22" s="1"/>
  <c r="C25" i="22"/>
  <c r="C27" i="22" s="1"/>
  <c r="D25" i="18"/>
  <c r="C25" i="18"/>
  <c r="D25" i="19"/>
  <c r="C25" i="19"/>
  <c r="H203" i="32" l="1"/>
  <c r="F44" i="19"/>
  <c r="H88" i="32"/>
  <c r="D22" i="67"/>
  <c r="D23" i="67" s="1"/>
  <c r="D24" i="67" s="1"/>
  <c r="F48" i="68"/>
  <c r="D206" i="32"/>
  <c r="D207" i="32" s="1"/>
  <c r="D208" i="32" s="1"/>
  <c r="F38" i="68"/>
  <c r="D202" i="32"/>
  <c r="D203" i="32" s="1"/>
  <c r="F52" i="68"/>
  <c r="H206" i="32"/>
  <c r="G47" i="68"/>
  <c r="D170" i="32"/>
  <c r="D165" i="32"/>
  <c r="G37" i="68"/>
  <c r="F42" i="68"/>
  <c r="D93" i="32"/>
  <c r="D94" i="32" s="1"/>
  <c r="F34" i="67"/>
  <c r="D27" i="67" l="1"/>
  <c r="H89" i="32"/>
  <c r="D88" i="32"/>
  <c r="D89" i="32" s="1"/>
  <c r="H207" i="32"/>
  <c r="G48" i="68"/>
  <c r="E206" i="32"/>
  <c r="G38" i="68"/>
  <c r="E202" i="32"/>
  <c r="G51" i="68"/>
  <c r="H93" i="32"/>
  <c r="H169" i="32"/>
  <c r="D30" i="68"/>
  <c r="D26" i="67" l="1"/>
  <c r="G37" i="67"/>
  <c r="G38" i="67" s="1"/>
  <c r="I88" i="32" s="1"/>
  <c r="I89" i="32" s="1"/>
  <c r="G47" i="67"/>
  <c r="G48" i="67" s="1"/>
  <c r="I92" i="32" s="1"/>
  <c r="H208" i="32"/>
  <c r="H170" i="32"/>
  <c r="H94" i="32"/>
  <c r="G33" i="67"/>
  <c r="G34" i="67" s="1"/>
  <c r="C26" i="67"/>
  <c r="E207" i="32"/>
  <c r="E208" i="32" s="1"/>
  <c r="G52" i="68"/>
  <c r="I206" i="32"/>
  <c r="I207" i="32" s="1"/>
  <c r="I208" i="32" s="1"/>
  <c r="G41" i="68"/>
  <c r="I202" i="32" s="1"/>
  <c r="E165" i="32"/>
  <c r="E203" i="32"/>
  <c r="G43" i="67" l="1"/>
  <c r="G44" i="67" s="1"/>
  <c r="E92" i="32" s="1"/>
  <c r="E93" i="32" s="1"/>
  <c r="E88" i="32"/>
  <c r="E89" i="32" s="1"/>
  <c r="G42" i="68"/>
  <c r="E169" i="32"/>
  <c r="I93" i="32"/>
  <c r="I94" i="32" s="1"/>
  <c r="I165" i="32" l="1"/>
  <c r="I203" i="32"/>
  <c r="E170" i="32"/>
  <c r="E94" i="32"/>
  <c r="I169" i="32"/>
  <c r="C38" i="24"/>
  <c r="I170" i="32" l="1"/>
  <c r="D19" i="24"/>
  <c r="C27" i="18"/>
  <c r="B11" i="25" l="1"/>
  <c r="B55" i="34"/>
  <c r="B87" i="34"/>
  <c r="D18" i="24" l="1"/>
  <c r="D20" i="24"/>
  <c r="D22" i="24" s="1"/>
  <c r="D23" i="24" s="1"/>
  <c r="D10" i="24"/>
  <c r="C10" i="24"/>
  <c r="F34" i="24" s="1"/>
  <c r="D31" i="32" s="1"/>
  <c r="D32" i="32" s="1"/>
  <c r="D24" i="24" l="1"/>
  <c r="D28" i="24" s="1"/>
  <c r="G34" i="24"/>
  <c r="G44" i="24"/>
  <c r="C27" i="24"/>
  <c r="F45" i="24"/>
  <c r="D35" i="32" s="1"/>
  <c r="F49" i="24"/>
  <c r="H35" i="32" s="1"/>
  <c r="E31" i="32" l="1"/>
  <c r="E32" i="32" s="1"/>
  <c r="G48" i="24"/>
  <c r="D27" i="24"/>
  <c r="H36" i="32" l="1"/>
  <c r="G49" i="24"/>
  <c r="I35" i="32" s="1"/>
  <c r="H37" i="32" l="1"/>
  <c r="G45" i="24"/>
  <c r="E35" i="32" s="1"/>
  <c r="E36" i="32" l="1"/>
  <c r="E37" i="32" s="1"/>
  <c r="I36" i="32"/>
  <c r="I37" i="32" s="1"/>
  <c r="F48" i="23"/>
  <c r="H89" i="31" s="1"/>
  <c r="F44" i="23"/>
  <c r="D89" i="31" s="1"/>
  <c r="D10" i="23"/>
  <c r="C10" i="23"/>
  <c r="D10" i="22"/>
  <c r="F37" i="22" s="1"/>
  <c r="C10" i="22"/>
  <c r="D27" i="18"/>
  <c r="D10" i="18"/>
  <c r="C10" i="18"/>
  <c r="F33" i="18" s="1"/>
  <c r="F22" i="28"/>
  <c r="D10" i="28"/>
  <c r="C10" i="28"/>
  <c r="F14" i="28" l="1"/>
  <c r="E53" i="18" s="1"/>
  <c r="F15" i="28"/>
  <c r="F16" i="28"/>
  <c r="F17" i="28"/>
  <c r="C26" i="23"/>
  <c r="G43" i="22"/>
  <c r="F38" i="22"/>
  <c r="H66" i="31" s="1"/>
  <c r="H67" i="31" s="1"/>
  <c r="F48" i="22"/>
  <c r="H70" i="31" s="1"/>
  <c r="I27" i="35"/>
  <c r="E27" i="35"/>
  <c r="C26" i="22"/>
  <c r="G43" i="23"/>
  <c r="G44" i="23" s="1"/>
  <c r="G47" i="23"/>
  <c r="G48" i="23" s="1"/>
  <c r="D26" i="23"/>
  <c r="C26" i="18"/>
  <c r="G47" i="22"/>
  <c r="D26" i="22"/>
  <c r="G47" i="18"/>
  <c r="D26" i="18"/>
  <c r="H90" i="31"/>
  <c r="H91" i="31" s="1"/>
  <c r="C27" i="19"/>
  <c r="F48" i="18"/>
  <c r="H51" i="31" s="1"/>
  <c r="F44" i="18"/>
  <c r="D51" i="31" s="1"/>
  <c r="D33" i="31"/>
  <c r="D34" i="31" s="1"/>
  <c r="E14" i="35"/>
  <c r="G35" i="137" l="1"/>
  <c r="G35" i="134"/>
  <c r="E60" i="111"/>
  <c r="F60" i="111" s="1"/>
  <c r="E64" i="68"/>
  <c r="E61" i="110"/>
  <c r="F61" i="110" s="1"/>
  <c r="E53" i="104"/>
  <c r="F53" i="104" s="1"/>
  <c r="E54" i="97"/>
  <c r="F54" i="97" s="1"/>
  <c r="E53" i="107"/>
  <c r="F53" i="107" s="1"/>
  <c r="D117" i="32" s="1"/>
  <c r="E60" i="23"/>
  <c r="E62" i="98"/>
  <c r="F62" i="98" s="1"/>
  <c r="E55" i="98"/>
  <c r="F55" i="98" s="1"/>
  <c r="E60" i="18"/>
  <c r="E53" i="22"/>
  <c r="E65" i="105"/>
  <c r="F65" i="105" s="1"/>
  <c r="H21" i="32" s="1"/>
  <c r="E60" i="22"/>
  <c r="E53" i="111"/>
  <c r="F53" i="111" s="1"/>
  <c r="E53" i="106"/>
  <c r="F53" i="106" s="1"/>
  <c r="E61" i="24"/>
  <c r="E53" i="67"/>
  <c r="E61" i="97"/>
  <c r="F61" i="97" s="1"/>
  <c r="E60" i="67"/>
  <c r="E54" i="110"/>
  <c r="F54" i="110" s="1"/>
  <c r="E60" i="102"/>
  <c r="F60" i="102" s="1"/>
  <c r="E57" i="68"/>
  <c r="F57" i="68" s="1"/>
  <c r="G57" i="68" s="1"/>
  <c r="E58" i="105"/>
  <c r="F58" i="105" s="1"/>
  <c r="D21" i="32" s="1"/>
  <c r="E60" i="107"/>
  <c r="F60" i="107" s="1"/>
  <c r="H117" i="32" s="1"/>
  <c r="E53" i="23"/>
  <c r="E53" i="19"/>
  <c r="E54" i="24"/>
  <c r="E60" i="106"/>
  <c r="F60" i="106" s="1"/>
  <c r="E60" i="19"/>
  <c r="E60" i="104"/>
  <c r="F60" i="104" s="1"/>
  <c r="E53" i="102"/>
  <c r="F53" i="102" s="1"/>
  <c r="E54" i="22"/>
  <c r="E54" i="18"/>
  <c r="E54" i="23"/>
  <c r="E54" i="102"/>
  <c r="F54" i="102" s="1"/>
  <c r="E62" i="24"/>
  <c r="E61" i="22"/>
  <c r="E61" i="102"/>
  <c r="F61" i="102" s="1"/>
  <c r="E54" i="19"/>
  <c r="E61" i="18"/>
  <c r="E61" i="19"/>
  <c r="E61" i="107"/>
  <c r="F61" i="107" s="1"/>
  <c r="E61" i="67"/>
  <c r="E62" i="110"/>
  <c r="F62" i="110" s="1"/>
  <c r="E61" i="106"/>
  <c r="F61" i="106" s="1"/>
  <c r="G61" i="106" s="1"/>
  <c r="I61" i="32" s="1"/>
  <c r="E66" i="105"/>
  <c r="F66" i="105" s="1"/>
  <c r="E65" i="68"/>
  <c r="E63" i="98"/>
  <c r="F63" i="98" s="1"/>
  <c r="E62" i="97"/>
  <c r="F62" i="97" s="1"/>
  <c r="E61" i="104"/>
  <c r="F61" i="104" s="1"/>
  <c r="E61" i="111"/>
  <c r="F61" i="111" s="1"/>
  <c r="E54" i="107"/>
  <c r="F54" i="107" s="1"/>
  <c r="E54" i="67"/>
  <c r="E55" i="110"/>
  <c r="F55" i="110" s="1"/>
  <c r="E54" i="106"/>
  <c r="F54" i="106" s="1"/>
  <c r="E55" i="24"/>
  <c r="E59" i="105"/>
  <c r="F59" i="105" s="1"/>
  <c r="E58" i="68"/>
  <c r="E56" i="98"/>
  <c r="F56" i="98" s="1"/>
  <c r="E55" i="97"/>
  <c r="F55" i="97" s="1"/>
  <c r="E54" i="104"/>
  <c r="F54" i="104" s="1"/>
  <c r="E54" i="111"/>
  <c r="F54" i="111" s="1"/>
  <c r="E61" i="23"/>
  <c r="E63" i="111"/>
  <c r="F63" i="111" s="1"/>
  <c r="E63" i="19"/>
  <c r="E58" i="98"/>
  <c r="F58" i="98" s="1"/>
  <c r="E63" i="107"/>
  <c r="F63" i="107" s="1"/>
  <c r="E63" i="67"/>
  <c r="F63" i="67" s="1"/>
  <c r="E64" i="110"/>
  <c r="F64" i="110" s="1"/>
  <c r="E63" i="106"/>
  <c r="F63" i="106" s="1"/>
  <c r="G63" i="106" s="1"/>
  <c r="I63" i="32" s="1"/>
  <c r="E64" i="24"/>
  <c r="F64" i="24" s="1"/>
  <c r="H44" i="32" s="1"/>
  <c r="E68" i="105"/>
  <c r="F68" i="105" s="1"/>
  <c r="E57" i="97"/>
  <c r="F57" i="97" s="1"/>
  <c r="E56" i="104"/>
  <c r="F56" i="104" s="1"/>
  <c r="E67" i="68"/>
  <c r="F67" i="68" s="1"/>
  <c r="E65" i="98"/>
  <c r="F65" i="98" s="1"/>
  <c r="E64" i="97"/>
  <c r="F64" i="97" s="1"/>
  <c r="E63" i="104"/>
  <c r="F63" i="104" s="1"/>
  <c r="E63" i="22"/>
  <c r="F63" i="22" s="1"/>
  <c r="E63" i="23"/>
  <c r="F63" i="23" s="1"/>
  <c r="H97" i="31" s="1"/>
  <c r="E63" i="18"/>
  <c r="F63" i="18" s="1"/>
  <c r="G63" i="18" s="1"/>
  <c r="E63" i="102"/>
  <c r="F63" i="102" s="1"/>
  <c r="E60" i="68"/>
  <c r="F60" i="68" s="1"/>
  <c r="D215" i="32" s="1"/>
  <c r="E56" i="111"/>
  <c r="F56" i="111" s="1"/>
  <c r="E56" i="107"/>
  <c r="F56" i="107" s="1"/>
  <c r="E56" i="67"/>
  <c r="F56" i="67" s="1"/>
  <c r="E57" i="110"/>
  <c r="F57" i="110" s="1"/>
  <c r="E56" i="106"/>
  <c r="F56" i="106" s="1"/>
  <c r="E57" i="24"/>
  <c r="F57" i="24" s="1"/>
  <c r="E61" i="105"/>
  <c r="F61" i="105" s="1"/>
  <c r="E56" i="22"/>
  <c r="F56" i="22" s="1"/>
  <c r="D78" i="31" s="1"/>
  <c r="E56" i="18"/>
  <c r="F56" i="18" s="1"/>
  <c r="G56" i="18" s="1"/>
  <c r="E56" i="23"/>
  <c r="F56" i="23" s="1"/>
  <c r="E56" i="19"/>
  <c r="F56" i="19" s="1"/>
  <c r="D41" i="31" s="1"/>
  <c r="E56" i="102"/>
  <c r="F56" i="102" s="1"/>
  <c r="E63" i="24"/>
  <c r="F63" i="24" s="1"/>
  <c r="H43" i="32" s="1"/>
  <c r="E55" i="67"/>
  <c r="F55" i="67" s="1"/>
  <c r="E62" i="107"/>
  <c r="F62" i="107" s="1"/>
  <c r="E62" i="19"/>
  <c r="E56" i="110"/>
  <c r="F56" i="110" s="1"/>
  <c r="E62" i="67"/>
  <c r="F62" i="67" s="1"/>
  <c r="E63" i="110"/>
  <c r="F63" i="110" s="1"/>
  <c r="E62" i="106"/>
  <c r="F62" i="106" s="1"/>
  <c r="G62" i="106" s="1"/>
  <c r="I62" i="32" s="1"/>
  <c r="E67" i="105"/>
  <c r="F67" i="105" s="1"/>
  <c r="E62" i="102"/>
  <c r="F62" i="102" s="1"/>
  <c r="E55" i="106"/>
  <c r="F55" i="106" s="1"/>
  <c r="E66" i="68"/>
  <c r="F66" i="68" s="1"/>
  <c r="E64" i="98"/>
  <c r="F64" i="98" s="1"/>
  <c r="E63" i="97"/>
  <c r="F63" i="97" s="1"/>
  <c r="E62" i="104"/>
  <c r="F62" i="104" s="1"/>
  <c r="E62" i="111"/>
  <c r="F62" i="111" s="1"/>
  <c r="E56" i="24"/>
  <c r="F56" i="24" s="1"/>
  <c r="E62" i="22"/>
  <c r="F62" i="22" s="1"/>
  <c r="E62" i="18"/>
  <c r="F62" i="18" s="1"/>
  <c r="G62" i="18" s="1"/>
  <c r="E62" i="23"/>
  <c r="F62" i="23" s="1"/>
  <c r="E59" i="68"/>
  <c r="F59" i="68" s="1"/>
  <c r="D214" i="32" s="1"/>
  <c r="E57" i="98"/>
  <c r="F57" i="98" s="1"/>
  <c r="E56" i="97"/>
  <c r="F56" i="97" s="1"/>
  <c r="E55" i="104"/>
  <c r="F55" i="104" s="1"/>
  <c r="E55" i="111"/>
  <c r="F55" i="111" s="1"/>
  <c r="E60" i="105"/>
  <c r="F60" i="105" s="1"/>
  <c r="E55" i="22"/>
  <c r="F55" i="22" s="1"/>
  <c r="D77" i="31" s="1"/>
  <c r="E55" i="18"/>
  <c r="F55" i="18" s="1"/>
  <c r="G55" i="18" s="1"/>
  <c r="E55" i="23"/>
  <c r="F55" i="23" s="1"/>
  <c r="E55" i="19"/>
  <c r="E55" i="102"/>
  <c r="F55" i="102" s="1"/>
  <c r="E55" i="107"/>
  <c r="F55" i="107" s="1"/>
  <c r="G35" i="25"/>
  <c r="C26" i="19"/>
  <c r="G48" i="22"/>
  <c r="I70" i="31" s="1"/>
  <c r="G44" i="22"/>
  <c r="E70" i="31" s="1"/>
  <c r="G43" i="18"/>
  <c r="G33" i="18"/>
  <c r="G37" i="22"/>
  <c r="E89" i="31"/>
  <c r="D27" i="19"/>
  <c r="G36" i="134" l="1"/>
  <c r="H106" i="135"/>
  <c r="H112" i="135"/>
  <c r="I112" i="135" s="1"/>
  <c r="D111" i="135"/>
  <c r="H228" i="136"/>
  <c r="I228" i="136" s="1"/>
  <c r="D222" i="136"/>
  <c r="H111" i="135"/>
  <c r="D228" i="136"/>
  <c r="E228" i="136" s="1"/>
  <c r="H222" i="136"/>
  <c r="D106" i="135"/>
  <c r="H227" i="136"/>
  <c r="D112" i="135"/>
  <c r="E112" i="135" s="1"/>
  <c r="D227" i="136"/>
  <c r="G36" i="137"/>
  <c r="D228" i="155"/>
  <c r="E228" i="155" s="1"/>
  <c r="D112" i="154"/>
  <c r="E112" i="154" s="1"/>
  <c r="H222" i="155"/>
  <c r="D106" i="154"/>
  <c r="H228" i="155"/>
  <c r="I228" i="155" s="1"/>
  <c r="H227" i="155"/>
  <c r="D227" i="155"/>
  <c r="H111" i="154"/>
  <c r="H112" i="154"/>
  <c r="I112" i="154" s="1"/>
  <c r="D222" i="155"/>
  <c r="H106" i="154"/>
  <c r="D111" i="154"/>
  <c r="H106" i="31"/>
  <c r="D106" i="31"/>
  <c r="D228" i="32"/>
  <c r="G63" i="107"/>
  <c r="I120" i="32" s="1"/>
  <c r="H120" i="32"/>
  <c r="G55" i="107"/>
  <c r="E119" i="32" s="1"/>
  <c r="D119" i="32"/>
  <c r="G67" i="105"/>
  <c r="I23" i="32" s="1"/>
  <c r="H23" i="32"/>
  <c r="G61" i="105"/>
  <c r="E24" i="32" s="1"/>
  <c r="D24" i="32"/>
  <c r="G62" i="107"/>
  <c r="I119" i="32" s="1"/>
  <c r="H119" i="32"/>
  <c r="G60" i="105"/>
  <c r="E23" i="32" s="1"/>
  <c r="D23" i="32"/>
  <c r="G61" i="107"/>
  <c r="I118" i="32" s="1"/>
  <c r="H118" i="32"/>
  <c r="G56" i="107"/>
  <c r="E120" i="32" s="1"/>
  <c r="D120" i="32"/>
  <c r="G68" i="105"/>
  <c r="I24" i="32" s="1"/>
  <c r="H24" i="32"/>
  <c r="G66" i="105"/>
  <c r="I22" i="32" s="1"/>
  <c r="H22" i="32"/>
  <c r="G59" i="105"/>
  <c r="E22" i="32" s="1"/>
  <c r="D22" i="32"/>
  <c r="G54" i="107"/>
  <c r="E118" i="32" s="1"/>
  <c r="D118" i="32"/>
  <c r="D81" i="32"/>
  <c r="G56" i="110"/>
  <c r="E81" i="32" s="1"/>
  <c r="D62" i="32"/>
  <c r="G55" i="106"/>
  <c r="E62" i="32" s="1"/>
  <c r="D196" i="32"/>
  <c r="G58" i="98"/>
  <c r="E196" i="32" s="1"/>
  <c r="D63" i="32"/>
  <c r="G56" i="106"/>
  <c r="E63" i="32" s="1"/>
  <c r="H80" i="32"/>
  <c r="G62" i="110"/>
  <c r="I80" i="32" s="1"/>
  <c r="H194" i="32"/>
  <c r="G63" i="98"/>
  <c r="I194" i="32" s="1"/>
  <c r="D80" i="32"/>
  <c r="G55" i="110"/>
  <c r="E80" i="32" s="1"/>
  <c r="D20" i="31"/>
  <c r="F57" i="102"/>
  <c r="G53" i="102"/>
  <c r="H193" i="32"/>
  <c r="F66" i="98"/>
  <c r="G62" i="98"/>
  <c r="H177" i="32"/>
  <c r="G64" i="97"/>
  <c r="I177" i="32" s="1"/>
  <c r="H22" i="31"/>
  <c r="G62" i="102"/>
  <c r="I22" i="31" s="1"/>
  <c r="D138" i="32"/>
  <c r="G55" i="111"/>
  <c r="E138" i="32" s="1"/>
  <c r="H196" i="32"/>
  <c r="G65" i="98"/>
  <c r="I196" i="32" s="1"/>
  <c r="D21" i="31"/>
  <c r="G54" i="102"/>
  <c r="E21" i="31" s="1"/>
  <c r="H137" i="32"/>
  <c r="G61" i="111"/>
  <c r="I137" i="32" s="1"/>
  <c r="D61" i="32"/>
  <c r="G54" i="106"/>
  <c r="E61" i="32" s="1"/>
  <c r="D174" i="32"/>
  <c r="F58" i="97"/>
  <c r="G54" i="97"/>
  <c r="H174" i="32"/>
  <c r="F65" i="97"/>
  <c r="G61" i="97"/>
  <c r="H156" i="32"/>
  <c r="G61" i="104"/>
  <c r="I156" i="32" s="1"/>
  <c r="H138" i="32"/>
  <c r="G62" i="111"/>
  <c r="I138" i="32" s="1"/>
  <c r="H158" i="32"/>
  <c r="G63" i="104"/>
  <c r="I158" i="32" s="1"/>
  <c r="H82" i="32"/>
  <c r="G64" i="110"/>
  <c r="I82" i="32" s="1"/>
  <c r="D23" i="31"/>
  <c r="G56" i="102"/>
  <c r="E23" i="31" s="1"/>
  <c r="H175" i="32"/>
  <c r="G62" i="97"/>
  <c r="I175" i="32" s="1"/>
  <c r="D155" i="32"/>
  <c r="F57" i="104"/>
  <c r="G53" i="104"/>
  <c r="H136" i="32"/>
  <c r="F64" i="111"/>
  <c r="G60" i="111"/>
  <c r="H155" i="32"/>
  <c r="F64" i="104"/>
  <c r="G60" i="104"/>
  <c r="D82" i="32"/>
  <c r="G57" i="110"/>
  <c r="E82" i="32" s="1"/>
  <c r="D60" i="32"/>
  <c r="F57" i="106"/>
  <c r="G53" i="106"/>
  <c r="H176" i="32"/>
  <c r="G63" i="97"/>
  <c r="I176" i="32" s="1"/>
  <c r="D139" i="32"/>
  <c r="G56" i="111"/>
  <c r="E139" i="32" s="1"/>
  <c r="H139" i="32"/>
  <c r="G63" i="111"/>
  <c r="I139" i="32" s="1"/>
  <c r="D194" i="32"/>
  <c r="G56" i="98"/>
  <c r="E194" i="32" s="1"/>
  <c r="D136" i="32"/>
  <c r="F57" i="111"/>
  <c r="G53" i="111"/>
  <c r="G58" i="105"/>
  <c r="F62" i="105"/>
  <c r="D193" i="32"/>
  <c r="F59" i="98"/>
  <c r="G55" i="98"/>
  <c r="F64" i="107"/>
  <c r="G60" i="107"/>
  <c r="D176" i="32"/>
  <c r="G56" i="97"/>
  <c r="E176" i="32" s="1"/>
  <c r="H157" i="32"/>
  <c r="G62" i="104"/>
  <c r="I157" i="32" s="1"/>
  <c r="H81" i="32"/>
  <c r="G63" i="110"/>
  <c r="I81" i="32" s="1"/>
  <c r="D177" i="32"/>
  <c r="G57" i="97"/>
  <c r="E177" i="32" s="1"/>
  <c r="D175" i="32"/>
  <c r="G55" i="97"/>
  <c r="E175" i="32" s="1"/>
  <c r="F57" i="107"/>
  <c r="G53" i="107"/>
  <c r="F69" i="105"/>
  <c r="G65" i="105"/>
  <c r="H195" i="32"/>
  <c r="G64" i="98"/>
  <c r="I195" i="32" s="1"/>
  <c r="H23" i="31"/>
  <c r="G63" i="102"/>
  <c r="I23" i="31" s="1"/>
  <c r="D157" i="32"/>
  <c r="G55" i="104"/>
  <c r="E157" i="32" s="1"/>
  <c r="D158" i="32"/>
  <c r="G56" i="104"/>
  <c r="E158" i="32" s="1"/>
  <c r="H21" i="31"/>
  <c r="G61" i="102"/>
  <c r="I21" i="31" s="1"/>
  <c r="D156" i="32"/>
  <c r="G54" i="104"/>
  <c r="E156" i="32" s="1"/>
  <c r="D137" i="32"/>
  <c r="G54" i="111"/>
  <c r="E137" i="32" s="1"/>
  <c r="H20" i="31"/>
  <c r="F64" i="102"/>
  <c r="G60" i="102"/>
  <c r="H79" i="32"/>
  <c r="F65" i="110"/>
  <c r="G61" i="110"/>
  <c r="D195" i="32"/>
  <c r="G57" i="98"/>
  <c r="E195" i="32" s="1"/>
  <c r="D22" i="31"/>
  <c r="G55" i="102"/>
  <c r="E22" i="31" s="1"/>
  <c r="D79" i="32"/>
  <c r="F58" i="110"/>
  <c r="G54" i="110"/>
  <c r="H60" i="32"/>
  <c r="F64" i="106"/>
  <c r="G60" i="106"/>
  <c r="G63" i="22"/>
  <c r="I78" i="31" s="1"/>
  <c r="H78" i="31"/>
  <c r="G62" i="22"/>
  <c r="I77" i="31" s="1"/>
  <c r="H77" i="31"/>
  <c r="G56" i="67"/>
  <c r="E101" i="32" s="1"/>
  <c r="D101" i="32"/>
  <c r="G57" i="24"/>
  <c r="E44" i="32" s="1"/>
  <c r="D44" i="32"/>
  <c r="G62" i="67"/>
  <c r="I100" i="32" s="1"/>
  <c r="H100" i="32"/>
  <c r="G55" i="67"/>
  <c r="E100" i="32" s="1"/>
  <c r="D100" i="32"/>
  <c r="G63" i="67"/>
  <c r="I101" i="32" s="1"/>
  <c r="H101" i="32"/>
  <c r="G56" i="24"/>
  <c r="E43" i="32" s="1"/>
  <c r="D43" i="32"/>
  <c r="G55" i="23"/>
  <c r="E96" i="31" s="1"/>
  <c r="D96" i="31"/>
  <c r="G62" i="23"/>
  <c r="I96" i="31" s="1"/>
  <c r="H96" i="31"/>
  <c r="G56" i="23"/>
  <c r="E97" i="31" s="1"/>
  <c r="D97" i="31"/>
  <c r="G55" i="22"/>
  <c r="E77" i="31" s="1"/>
  <c r="G56" i="22"/>
  <c r="E78" i="31" s="1"/>
  <c r="G66" i="68"/>
  <c r="I214" i="32" s="1"/>
  <c r="H214" i="32"/>
  <c r="G60" i="68"/>
  <c r="E215" i="32" s="1"/>
  <c r="G67" i="68"/>
  <c r="I215" i="32" s="1"/>
  <c r="H215" i="32"/>
  <c r="G59" i="68"/>
  <c r="E214" i="32" s="1"/>
  <c r="G38" i="22"/>
  <c r="I66" i="31" s="1"/>
  <c r="G64" i="24"/>
  <c r="I44" i="32" s="1"/>
  <c r="G63" i="24"/>
  <c r="I43" i="32" s="1"/>
  <c r="G63" i="23"/>
  <c r="I97" i="31" s="1"/>
  <c r="I58" i="31"/>
  <c r="H58" i="31"/>
  <c r="E59" i="31"/>
  <c r="D59" i="31"/>
  <c r="I59" i="31"/>
  <c r="H59" i="31"/>
  <c r="E58" i="31"/>
  <c r="D58" i="31"/>
  <c r="I89" i="31"/>
  <c r="D26" i="19"/>
  <c r="G44" i="18"/>
  <c r="E51" i="31" s="1"/>
  <c r="G48" i="18"/>
  <c r="I51" i="31" s="1"/>
  <c r="F37" i="23"/>
  <c r="G37" i="23" s="1"/>
  <c r="E222" i="155" l="1"/>
  <c r="E223" i="155" s="1"/>
  <c r="D223" i="155"/>
  <c r="I227" i="136"/>
  <c r="I230" i="136" s="1"/>
  <c r="H230" i="136"/>
  <c r="I111" i="154"/>
  <c r="I114" i="154" s="1"/>
  <c r="H114" i="154"/>
  <c r="E106" i="135"/>
  <c r="E107" i="135" s="1"/>
  <c r="D107" i="135"/>
  <c r="D230" i="155"/>
  <c r="E227" i="155"/>
  <c r="E230" i="155" s="1"/>
  <c r="I222" i="136"/>
  <c r="I223" i="136" s="1"/>
  <c r="H223" i="136"/>
  <c r="H232" i="136" s="1"/>
  <c r="H235" i="136" s="1"/>
  <c r="J229" i="136" s="1"/>
  <c r="I227" i="155"/>
  <c r="I230" i="155" s="1"/>
  <c r="H230" i="155"/>
  <c r="H114" i="135"/>
  <c r="I111" i="135"/>
  <c r="I114" i="135" s="1"/>
  <c r="I222" i="155"/>
  <c r="I223" i="155" s="1"/>
  <c r="H223" i="155"/>
  <c r="H232" i="155" s="1"/>
  <c r="H235" i="155" s="1"/>
  <c r="J136" i="155" s="1"/>
  <c r="D114" i="135"/>
  <c r="E111" i="135"/>
  <c r="E114" i="135" s="1"/>
  <c r="E115" i="135" s="1"/>
  <c r="E118" i="135" s="1"/>
  <c r="E106" i="154"/>
  <c r="E107" i="154" s="1"/>
  <c r="D107" i="154"/>
  <c r="D115" i="154" s="1"/>
  <c r="D118" i="154" s="1"/>
  <c r="F57" i="154" s="1"/>
  <c r="E222" i="136"/>
  <c r="E223" i="136" s="1"/>
  <c r="D223" i="136"/>
  <c r="E111" i="154"/>
  <c r="E114" i="154" s="1"/>
  <c r="D114" i="154"/>
  <c r="I106" i="135"/>
  <c r="I107" i="135" s="1"/>
  <c r="H107" i="135"/>
  <c r="H107" i="154"/>
  <c r="I106" i="154"/>
  <c r="I107" i="154" s="1"/>
  <c r="D230" i="136"/>
  <c r="E227" i="136"/>
  <c r="E230" i="136" s="1"/>
  <c r="H121" i="32"/>
  <c r="H122" i="32" s="1"/>
  <c r="H25" i="32"/>
  <c r="H26" i="32" s="1"/>
  <c r="D25" i="32"/>
  <c r="D26" i="32" s="1"/>
  <c r="D121" i="32"/>
  <c r="D122" i="32" s="1"/>
  <c r="H24" i="31"/>
  <c r="H25" i="31" s="1"/>
  <c r="D83" i="32"/>
  <c r="D84" i="32" s="1"/>
  <c r="D178" i="32"/>
  <c r="H197" i="32"/>
  <c r="H198" i="32" s="1"/>
  <c r="H83" i="32"/>
  <c r="H84" i="32" s="1"/>
  <c r="H64" i="32"/>
  <c r="H65" i="32" s="1"/>
  <c r="D197" i="32"/>
  <c r="D198" i="32" s="1"/>
  <c r="H140" i="32"/>
  <c r="H141" i="32" s="1"/>
  <c r="D64" i="32"/>
  <c r="D65" i="32" s="1"/>
  <c r="I174" i="32"/>
  <c r="G65" i="97"/>
  <c r="E155" i="32"/>
  <c r="E159" i="32" s="1"/>
  <c r="E160" i="32" s="1"/>
  <c r="G57" i="104"/>
  <c r="D24" i="31"/>
  <c r="D25" i="31" s="1"/>
  <c r="I79" i="32"/>
  <c r="G65" i="110"/>
  <c r="E21" i="32"/>
  <c r="E25" i="32" s="1"/>
  <c r="E26" i="32" s="1"/>
  <c r="G62" i="105"/>
  <c r="E136" i="32"/>
  <c r="E140" i="32" s="1"/>
  <c r="E141" i="32" s="1"/>
  <c r="G57" i="111"/>
  <c r="I155" i="32"/>
  <c r="I159" i="32" s="1"/>
  <c r="I160" i="32" s="1"/>
  <c r="G64" i="104"/>
  <c r="D159" i="32"/>
  <c r="D160" i="32" s="1"/>
  <c r="E174" i="32"/>
  <c r="G58" i="97"/>
  <c r="I60" i="32"/>
  <c r="I64" i="32" s="1"/>
  <c r="I65" i="32" s="1"/>
  <c r="G64" i="106"/>
  <c r="E79" i="32"/>
  <c r="G58" i="110"/>
  <c r="I117" i="32"/>
  <c r="I121" i="32" s="1"/>
  <c r="I122" i="32" s="1"/>
  <c r="G64" i="107"/>
  <c r="I193" i="32"/>
  <c r="I197" i="32" s="1"/>
  <c r="I198" i="32" s="1"/>
  <c r="G66" i="98"/>
  <c r="I20" i="31"/>
  <c r="I24" i="31" s="1"/>
  <c r="I25" i="31" s="1"/>
  <c r="G64" i="102"/>
  <c r="D140" i="32"/>
  <c r="D141" i="32" s="1"/>
  <c r="H178" i="32"/>
  <c r="H179" i="32" s="1"/>
  <c r="H159" i="32"/>
  <c r="H160" i="32" s="1"/>
  <c r="I21" i="32"/>
  <c r="I25" i="32" s="1"/>
  <c r="I26" i="32" s="1"/>
  <c r="G69" i="105"/>
  <c r="E193" i="32"/>
  <c r="G59" i="98"/>
  <c r="E60" i="32"/>
  <c r="G57" i="106"/>
  <c r="I136" i="32"/>
  <c r="I140" i="32" s="1"/>
  <c r="I141" i="32" s="1"/>
  <c r="G64" i="111"/>
  <c r="E117" i="32"/>
  <c r="E121" i="32" s="1"/>
  <c r="E122" i="32" s="1"/>
  <c r="G57" i="107"/>
  <c r="E20" i="31"/>
  <c r="E24" i="31" s="1"/>
  <c r="E25" i="31" s="1"/>
  <c r="G57" i="102"/>
  <c r="F38" i="23"/>
  <c r="F55" i="19"/>
  <c r="J194" i="136" l="1"/>
  <c r="J55" i="136"/>
  <c r="J119" i="136"/>
  <c r="J221" i="136"/>
  <c r="J130" i="155"/>
  <c r="J74" i="155"/>
  <c r="J98" i="155"/>
  <c r="J120" i="155"/>
  <c r="J42" i="155"/>
  <c r="J139" i="155"/>
  <c r="J202" i="155"/>
  <c r="J203" i="155" s="1"/>
  <c r="J158" i="155"/>
  <c r="J50" i="155"/>
  <c r="J51" i="155" s="1"/>
  <c r="J131" i="155"/>
  <c r="J10" i="155"/>
  <c r="J207" i="155"/>
  <c r="J196" i="155"/>
  <c r="I232" i="136"/>
  <c r="I235" i="136" s="1"/>
  <c r="J188" i="155"/>
  <c r="J62" i="155"/>
  <c r="J212" i="155"/>
  <c r="J31" i="155"/>
  <c r="J32" i="155" s="1"/>
  <c r="J44" i="155"/>
  <c r="J81" i="155"/>
  <c r="J23" i="155"/>
  <c r="E232" i="155"/>
  <c r="E235" i="155" s="1"/>
  <c r="J229" i="155"/>
  <c r="J213" i="155"/>
  <c r="J41" i="155"/>
  <c r="J214" i="155"/>
  <c r="J177" i="155"/>
  <c r="J155" i="155"/>
  <c r="J206" i="155"/>
  <c r="J208" i="155" s="1"/>
  <c r="J155" i="136"/>
  <c r="F38" i="154"/>
  <c r="J183" i="155"/>
  <c r="J184" i="155" s="1"/>
  <c r="J92" i="155"/>
  <c r="J88" i="155"/>
  <c r="J89" i="155" s="1"/>
  <c r="J194" i="155"/>
  <c r="J100" i="155"/>
  <c r="J15" i="155"/>
  <c r="J221" i="155"/>
  <c r="J145" i="155"/>
  <c r="J146" i="155" s="1"/>
  <c r="J137" i="155"/>
  <c r="J36" i="155"/>
  <c r="J99" i="155"/>
  <c r="J102" i="155" s="1"/>
  <c r="J138" i="155"/>
  <c r="J126" i="155"/>
  <c r="J127" i="155" s="1"/>
  <c r="J157" i="155"/>
  <c r="J187" i="155"/>
  <c r="J176" i="155"/>
  <c r="J175" i="155"/>
  <c r="J156" i="155"/>
  <c r="J73" i="155"/>
  <c r="J75" i="155" s="1"/>
  <c r="J169" i="155"/>
  <c r="J69" i="155"/>
  <c r="J70" i="155" s="1"/>
  <c r="J93" i="155"/>
  <c r="J94" i="155" s="1"/>
  <c r="J164" i="155"/>
  <c r="J165" i="155" s="1"/>
  <c r="H115" i="154"/>
  <c r="H118" i="154" s="1"/>
  <c r="J227" i="155"/>
  <c r="J230" i="155" s="1"/>
  <c r="J80" i="155"/>
  <c r="J24" i="155"/>
  <c r="J112" i="155"/>
  <c r="J174" i="155"/>
  <c r="J22" i="155"/>
  <c r="J111" i="155"/>
  <c r="H115" i="135"/>
  <c r="H118" i="135" s="1"/>
  <c r="J58" i="135" s="1"/>
  <c r="J117" i="155"/>
  <c r="J193" i="155"/>
  <c r="J222" i="155"/>
  <c r="J107" i="155"/>
  <c r="J108" i="155" s="1"/>
  <c r="J195" i="155"/>
  <c r="J150" i="155"/>
  <c r="J21" i="155"/>
  <c r="J149" i="155"/>
  <c r="J101" i="155"/>
  <c r="J54" i="155"/>
  <c r="J118" i="155"/>
  <c r="J228" i="155"/>
  <c r="J16" i="155"/>
  <c r="J168" i="155"/>
  <c r="J61" i="155"/>
  <c r="J82" i="155"/>
  <c r="J11" i="155"/>
  <c r="J12" i="155" s="1"/>
  <c r="J43" i="155"/>
  <c r="J222" i="136"/>
  <c r="J139" i="136"/>
  <c r="J176" i="136"/>
  <c r="J69" i="136"/>
  <c r="J70" i="136" s="1"/>
  <c r="J168" i="136"/>
  <c r="J188" i="136"/>
  <c r="F20" i="154"/>
  <c r="J169" i="136"/>
  <c r="J156" i="136"/>
  <c r="J93" i="136"/>
  <c r="J94" i="136" s="1"/>
  <c r="J227" i="136"/>
  <c r="J81" i="136"/>
  <c r="J112" i="136"/>
  <c r="J99" i="136"/>
  <c r="J92" i="136"/>
  <c r="J157" i="136"/>
  <c r="E232" i="136"/>
  <c r="E235" i="136" s="1"/>
  <c r="J24" i="136"/>
  <c r="J15" i="136"/>
  <c r="J202" i="136"/>
  <c r="J203" i="136" s="1"/>
  <c r="J175" i="136"/>
  <c r="J145" i="136"/>
  <c r="J146" i="136" s="1"/>
  <c r="J131" i="136"/>
  <c r="J164" i="136"/>
  <c r="J165" i="136" s="1"/>
  <c r="J174" i="136"/>
  <c r="J195" i="136"/>
  <c r="J11" i="136"/>
  <c r="J183" i="136"/>
  <c r="J184" i="136" s="1"/>
  <c r="J62" i="136"/>
  <c r="J138" i="136"/>
  <c r="J150" i="136"/>
  <c r="J61" i="136"/>
  <c r="J82" i="136"/>
  <c r="J35" i="136"/>
  <c r="J126" i="136"/>
  <c r="J127" i="136" s="1"/>
  <c r="J23" i="136"/>
  <c r="J136" i="136"/>
  <c r="J43" i="136"/>
  <c r="J196" i="136"/>
  <c r="J60" i="136"/>
  <c r="J213" i="136"/>
  <c r="J193" i="136"/>
  <c r="J118" i="136"/>
  <c r="J215" i="136"/>
  <c r="J117" i="136"/>
  <c r="J41" i="136"/>
  <c r="J158" i="136"/>
  <c r="J107" i="136"/>
  <c r="J108" i="136" s="1"/>
  <c r="J100" i="136"/>
  <c r="J98" i="136"/>
  <c r="J10" i="136"/>
  <c r="J12" i="136" s="1"/>
  <c r="J73" i="136"/>
  <c r="J22" i="135"/>
  <c r="J33" i="135"/>
  <c r="J80" i="136"/>
  <c r="J63" i="136"/>
  <c r="J22" i="136"/>
  <c r="J31" i="136"/>
  <c r="J32" i="136" s="1"/>
  <c r="J120" i="136"/>
  <c r="J74" i="136"/>
  <c r="J21" i="136"/>
  <c r="E115" i="154"/>
  <c r="I232" i="155"/>
  <c r="I235" i="155" s="1"/>
  <c r="F111" i="154"/>
  <c r="F96" i="154"/>
  <c r="F39" i="154"/>
  <c r="F75" i="154"/>
  <c r="F113" i="154"/>
  <c r="F29" i="154"/>
  <c r="F30" i="154" s="1"/>
  <c r="F16" i="154"/>
  <c r="F52" i="154"/>
  <c r="F21" i="154"/>
  <c r="F23" i="154"/>
  <c r="F71" i="154"/>
  <c r="F95" i="154"/>
  <c r="F97" i="154"/>
  <c r="F105" i="154"/>
  <c r="F41" i="154"/>
  <c r="F47" i="154"/>
  <c r="F48" i="154" s="1"/>
  <c r="F51" i="154"/>
  <c r="F70" i="154"/>
  <c r="F90" i="154"/>
  <c r="F58" i="154"/>
  <c r="F15" i="154"/>
  <c r="F76" i="154"/>
  <c r="F77" i="154"/>
  <c r="F94" i="154"/>
  <c r="F34" i="154"/>
  <c r="F66" i="154"/>
  <c r="F67" i="154" s="1"/>
  <c r="F11" i="154"/>
  <c r="F12" i="154" s="1"/>
  <c r="F112" i="154"/>
  <c r="F89" i="154"/>
  <c r="F56" i="154"/>
  <c r="D115" i="135"/>
  <c r="D118" i="135" s="1"/>
  <c r="F22" i="154"/>
  <c r="F33" i="154"/>
  <c r="F40" i="154"/>
  <c r="I115" i="154"/>
  <c r="I118" i="154" s="1"/>
  <c r="J228" i="136"/>
  <c r="J130" i="136"/>
  <c r="J54" i="136"/>
  <c r="J56" i="136" s="1"/>
  <c r="J187" i="136"/>
  <c r="J189" i="136" s="1"/>
  <c r="J177" i="136"/>
  <c r="J101" i="136"/>
  <c r="J206" i="136"/>
  <c r="F85" i="154"/>
  <c r="F86" i="154" s="1"/>
  <c r="J35" i="155"/>
  <c r="J119" i="155"/>
  <c r="J60" i="155"/>
  <c r="J212" i="136"/>
  <c r="J42" i="136"/>
  <c r="J16" i="136"/>
  <c r="J79" i="136"/>
  <c r="J36" i="136"/>
  <c r="J149" i="136"/>
  <c r="J50" i="136"/>
  <c r="J51" i="136" s="1"/>
  <c r="J40" i="135"/>
  <c r="J38" i="135"/>
  <c r="F59" i="154"/>
  <c r="I115" i="135"/>
  <c r="I118" i="135" s="1"/>
  <c r="J55" i="155"/>
  <c r="J215" i="155"/>
  <c r="J63" i="155"/>
  <c r="J79" i="155"/>
  <c r="J137" i="136"/>
  <c r="J214" i="136"/>
  <c r="J207" i="136"/>
  <c r="J111" i="136"/>
  <c r="J44" i="136"/>
  <c r="J88" i="136"/>
  <c r="J89" i="136" s="1"/>
  <c r="J97" i="135"/>
  <c r="J39" i="135"/>
  <c r="F78" i="154"/>
  <c r="D232" i="155"/>
  <c r="D235" i="155" s="1"/>
  <c r="D232" i="136"/>
  <c r="D235" i="136" s="1"/>
  <c r="F106" i="154"/>
  <c r="I85" i="34"/>
  <c r="I83" i="34"/>
  <c r="I84" i="34"/>
  <c r="I78" i="34"/>
  <c r="J25" i="155"/>
  <c r="E64" i="32"/>
  <c r="E65" i="32" s="1"/>
  <c r="I80" i="34" s="1"/>
  <c r="E197" i="32"/>
  <c r="E198" i="32" s="1"/>
  <c r="I87" i="34" s="1"/>
  <c r="I83" i="32"/>
  <c r="I84" i="32" s="1"/>
  <c r="E83" i="32"/>
  <c r="E84" i="32" s="1"/>
  <c r="I45" i="34"/>
  <c r="H85" i="31"/>
  <c r="H86" i="31" s="1"/>
  <c r="D40" i="31"/>
  <c r="G38" i="23"/>
  <c r="I85" i="31" s="1"/>
  <c r="I86" i="31" s="1"/>
  <c r="F38" i="24"/>
  <c r="H31" i="32" s="1"/>
  <c r="F33" i="23"/>
  <c r="F33" i="22"/>
  <c r="F37" i="18"/>
  <c r="G37" i="18" s="1"/>
  <c r="J132" i="155" l="1"/>
  <c r="J178" i="155"/>
  <c r="J223" i="136"/>
  <c r="J34" i="135"/>
  <c r="J95" i="135"/>
  <c r="J85" i="135"/>
  <c r="J86" i="135" s="1"/>
  <c r="J170" i="155"/>
  <c r="J151" i="155"/>
  <c r="J189" i="155"/>
  <c r="J159" i="155"/>
  <c r="J160" i="155" s="1"/>
  <c r="J121" i="136"/>
  <c r="J17" i="155"/>
  <c r="J26" i="155" s="1"/>
  <c r="J56" i="155"/>
  <c r="J197" i="136"/>
  <c r="J140" i="136"/>
  <c r="J132" i="136"/>
  <c r="J76" i="135"/>
  <c r="J113" i="155"/>
  <c r="J102" i="136"/>
  <c r="J113" i="136"/>
  <c r="J113" i="135"/>
  <c r="J83" i="155"/>
  <c r="J84" i="155" s="1"/>
  <c r="J41" i="135"/>
  <c r="J42" i="135" s="1"/>
  <c r="J57" i="135"/>
  <c r="J11" i="135"/>
  <c r="J12" i="135" s="1"/>
  <c r="J37" i="136"/>
  <c r="J216" i="136"/>
  <c r="J178" i="136"/>
  <c r="J223" i="155"/>
  <c r="J232" i="155" s="1"/>
  <c r="J159" i="136"/>
  <c r="J140" i="155"/>
  <c r="J141" i="155" s="1"/>
  <c r="J170" i="136"/>
  <c r="J197" i="155"/>
  <c r="J198" i="155" s="1"/>
  <c r="J45" i="155"/>
  <c r="J121" i="155"/>
  <c r="F17" i="154"/>
  <c r="J75" i="136"/>
  <c r="J151" i="136"/>
  <c r="J17" i="136"/>
  <c r="F42" i="154"/>
  <c r="J64" i="155"/>
  <c r="J65" i="155" s="1"/>
  <c r="J83" i="136"/>
  <c r="J64" i="136"/>
  <c r="J65" i="136" s="1"/>
  <c r="J25" i="136"/>
  <c r="J216" i="155"/>
  <c r="J217" i="155" s="1"/>
  <c r="J45" i="136"/>
  <c r="J35" i="135"/>
  <c r="J66" i="154"/>
  <c r="J67" i="154" s="1"/>
  <c r="J97" i="154"/>
  <c r="J56" i="154"/>
  <c r="J52" i="154"/>
  <c r="J94" i="154"/>
  <c r="J113" i="154"/>
  <c r="J59" i="154"/>
  <c r="J21" i="154"/>
  <c r="J22" i="154"/>
  <c r="J75" i="154"/>
  <c r="J15" i="154"/>
  <c r="J90" i="154"/>
  <c r="J111" i="154"/>
  <c r="J57" i="154"/>
  <c r="J47" i="154"/>
  <c r="J48" i="154" s="1"/>
  <c r="J20" i="154"/>
  <c r="J95" i="154"/>
  <c r="J70" i="154"/>
  <c r="J71" i="154"/>
  <c r="J106" i="154"/>
  <c r="J77" i="154"/>
  <c r="J76" i="154"/>
  <c r="J85" i="154"/>
  <c r="J86" i="154" s="1"/>
  <c r="J112" i="154"/>
  <c r="J16" i="154"/>
  <c r="J41" i="154"/>
  <c r="J40" i="154"/>
  <c r="J51" i="154"/>
  <c r="J39" i="154"/>
  <c r="J33" i="154"/>
  <c r="J96" i="154"/>
  <c r="J29" i="154"/>
  <c r="J30" i="154" s="1"/>
  <c r="J58" i="154"/>
  <c r="J105" i="154"/>
  <c r="J34" i="154"/>
  <c r="J89" i="154"/>
  <c r="J91" i="154" s="1"/>
  <c r="J78" i="154"/>
  <c r="J38" i="154"/>
  <c r="J11" i="154"/>
  <c r="J12" i="154" s="1"/>
  <c r="J23" i="154"/>
  <c r="F24" i="154"/>
  <c r="J37" i="155"/>
  <c r="J71" i="135"/>
  <c r="J90" i="135"/>
  <c r="J47" i="135"/>
  <c r="J48" i="135" s="1"/>
  <c r="J23" i="135"/>
  <c r="J59" i="135"/>
  <c r="J29" i="135"/>
  <c r="J30" i="135" s="1"/>
  <c r="J43" i="135" s="1"/>
  <c r="J66" i="135"/>
  <c r="J67" i="135" s="1"/>
  <c r="J16" i="135"/>
  <c r="J77" i="135"/>
  <c r="J70" i="135"/>
  <c r="J15" i="135"/>
  <c r="J56" i="135"/>
  <c r="J89" i="135"/>
  <c r="J51" i="135"/>
  <c r="J112" i="135"/>
  <c r="J78" i="135"/>
  <c r="J20" i="135"/>
  <c r="J111" i="135"/>
  <c r="J75" i="135"/>
  <c r="J94" i="135"/>
  <c r="J21" i="135"/>
  <c r="J96" i="135"/>
  <c r="J105" i="135"/>
  <c r="J52" i="135"/>
  <c r="J106" i="135"/>
  <c r="F98" i="154"/>
  <c r="E118" i="154"/>
  <c r="N28" i="117"/>
  <c r="J230" i="136"/>
  <c r="J232" i="136" s="1"/>
  <c r="F35" i="154"/>
  <c r="J208" i="136"/>
  <c r="F60" i="154"/>
  <c r="I28" i="117"/>
  <c r="I29" i="117" s="1"/>
  <c r="F39" i="135"/>
  <c r="F38" i="135"/>
  <c r="F71" i="135"/>
  <c r="F52" i="135"/>
  <c r="F97" i="135"/>
  <c r="F90" i="135"/>
  <c r="F66" i="135"/>
  <c r="F67" i="135" s="1"/>
  <c r="F57" i="135"/>
  <c r="F51" i="135"/>
  <c r="F41" i="135"/>
  <c r="F16" i="135"/>
  <c r="F47" i="135"/>
  <c r="F48" i="135" s="1"/>
  <c r="F113" i="135"/>
  <c r="F11" i="135"/>
  <c r="F12" i="135" s="1"/>
  <c r="F106" i="135"/>
  <c r="F29" i="135"/>
  <c r="F30" i="135" s="1"/>
  <c r="F33" i="135"/>
  <c r="F34" i="135"/>
  <c r="F96" i="135"/>
  <c r="F70" i="135"/>
  <c r="F23" i="135"/>
  <c r="F22" i="135"/>
  <c r="F111" i="135"/>
  <c r="F94" i="135"/>
  <c r="F85" i="135"/>
  <c r="F86" i="135" s="1"/>
  <c r="F15" i="135"/>
  <c r="F77" i="135"/>
  <c r="F89" i="135"/>
  <c r="F58" i="135"/>
  <c r="F105" i="135"/>
  <c r="F21" i="135"/>
  <c r="F75" i="135"/>
  <c r="F56" i="135"/>
  <c r="F76" i="135"/>
  <c r="F112" i="135"/>
  <c r="F95" i="135"/>
  <c r="F59" i="135"/>
  <c r="F78" i="135"/>
  <c r="F20" i="135"/>
  <c r="F40" i="135"/>
  <c r="F72" i="154"/>
  <c r="F91" i="154"/>
  <c r="F53" i="154"/>
  <c r="F130" i="136"/>
  <c r="F213" i="136"/>
  <c r="F202" i="136"/>
  <c r="F203" i="136" s="1"/>
  <c r="F50" i="136"/>
  <c r="F51" i="136" s="1"/>
  <c r="F24" i="136"/>
  <c r="F215" i="136"/>
  <c r="F79" i="136"/>
  <c r="F139" i="136"/>
  <c r="F111" i="136"/>
  <c r="F168" i="136"/>
  <c r="F149" i="136"/>
  <c r="F183" i="136"/>
  <c r="F184" i="136" s="1"/>
  <c r="F42" i="136"/>
  <c r="F22" i="136"/>
  <c r="F98" i="136"/>
  <c r="F21" i="136"/>
  <c r="F164" i="136"/>
  <c r="F165" i="136" s="1"/>
  <c r="F207" i="136"/>
  <c r="F23" i="136"/>
  <c r="F137" i="136"/>
  <c r="F93" i="136"/>
  <c r="F120" i="136"/>
  <c r="F175" i="136"/>
  <c r="F10" i="136"/>
  <c r="F126" i="136"/>
  <c r="F127" i="136" s="1"/>
  <c r="F187" i="136"/>
  <c r="F80" i="136"/>
  <c r="F221" i="136"/>
  <c r="F174" i="136"/>
  <c r="F117" i="136"/>
  <c r="F212" i="136"/>
  <c r="F60" i="136"/>
  <c r="F193" i="136"/>
  <c r="F62" i="136"/>
  <c r="F107" i="136"/>
  <c r="F108" i="136" s="1"/>
  <c r="F222" i="136"/>
  <c r="F99" i="136"/>
  <c r="F229" i="136"/>
  <c r="F92" i="136"/>
  <c r="F44" i="136"/>
  <c r="F100" i="136"/>
  <c r="F206" i="136"/>
  <c r="F228" i="136"/>
  <c r="F88" i="136"/>
  <c r="F89" i="136" s="1"/>
  <c r="F155" i="136"/>
  <c r="F156" i="136"/>
  <c r="F196" i="136"/>
  <c r="F82" i="136"/>
  <c r="F176" i="136"/>
  <c r="F227" i="136"/>
  <c r="F55" i="136"/>
  <c r="F36" i="136"/>
  <c r="F188" i="136"/>
  <c r="F145" i="136"/>
  <c r="F146" i="136" s="1"/>
  <c r="F74" i="136"/>
  <c r="F131" i="136"/>
  <c r="F169" i="136"/>
  <c r="F15" i="136"/>
  <c r="F112" i="136"/>
  <c r="F158" i="136"/>
  <c r="F54" i="136"/>
  <c r="F31" i="136"/>
  <c r="F32" i="136" s="1"/>
  <c r="F63" i="136"/>
  <c r="F177" i="136"/>
  <c r="F73" i="136"/>
  <c r="F136" i="136"/>
  <c r="F101" i="136"/>
  <c r="F41" i="136"/>
  <c r="F118" i="136"/>
  <c r="F43" i="136"/>
  <c r="F11" i="136"/>
  <c r="F61" i="136"/>
  <c r="F119" i="136"/>
  <c r="F214" i="136"/>
  <c r="F69" i="136"/>
  <c r="F70" i="136" s="1"/>
  <c r="F195" i="136"/>
  <c r="F16" i="136"/>
  <c r="F81" i="136"/>
  <c r="F138" i="136"/>
  <c r="F150" i="136"/>
  <c r="F194" i="136"/>
  <c r="F35" i="136"/>
  <c r="F157" i="136"/>
  <c r="F79" i="154"/>
  <c r="F60" i="155"/>
  <c r="F149" i="155"/>
  <c r="F55" i="155"/>
  <c r="F215" i="155"/>
  <c r="F35" i="155"/>
  <c r="F79" i="155"/>
  <c r="F88" i="155"/>
  <c r="F89" i="155" s="1"/>
  <c r="F150" i="155"/>
  <c r="F138" i="155"/>
  <c r="F214" i="155"/>
  <c r="F69" i="155"/>
  <c r="F70" i="155" s="1"/>
  <c r="F145" i="155"/>
  <c r="F146" i="155" s="1"/>
  <c r="F100" i="155"/>
  <c r="F22" i="155"/>
  <c r="F175" i="155"/>
  <c r="F23" i="155"/>
  <c r="F168" i="155"/>
  <c r="F61" i="155"/>
  <c r="F213" i="155"/>
  <c r="F207" i="155"/>
  <c r="F50" i="155"/>
  <c r="F51" i="155" s="1"/>
  <c r="F80" i="155"/>
  <c r="F36" i="155"/>
  <c r="F187" i="155"/>
  <c r="F156" i="155"/>
  <c r="F98" i="155"/>
  <c r="F31" i="155"/>
  <c r="F32" i="155" s="1"/>
  <c r="F16" i="155"/>
  <c r="F99" i="155"/>
  <c r="F107" i="155"/>
  <c r="F108" i="155" s="1"/>
  <c r="F54" i="155"/>
  <c r="F136" i="155"/>
  <c r="F177" i="155"/>
  <c r="F44" i="155"/>
  <c r="F176" i="155"/>
  <c r="F120" i="155"/>
  <c r="F195" i="155"/>
  <c r="F63" i="155"/>
  <c r="F101" i="155"/>
  <c r="F118" i="155"/>
  <c r="F164" i="155"/>
  <c r="F165" i="155" s="1"/>
  <c r="F222" i="155"/>
  <c r="F212" i="155"/>
  <c r="F206" i="155"/>
  <c r="F131" i="155"/>
  <c r="F81" i="155"/>
  <c r="F194" i="155"/>
  <c r="F158" i="155"/>
  <c r="F228" i="155"/>
  <c r="F15" i="155"/>
  <c r="F188" i="155"/>
  <c r="F126" i="155"/>
  <c r="F127" i="155" s="1"/>
  <c r="F73" i="155"/>
  <c r="F193" i="155"/>
  <c r="F42" i="155"/>
  <c r="F227" i="155"/>
  <c r="F21" i="155"/>
  <c r="F74" i="155"/>
  <c r="F157" i="155"/>
  <c r="F183" i="155"/>
  <c r="F184" i="155" s="1"/>
  <c r="F92" i="155"/>
  <c r="F229" i="155"/>
  <c r="F41" i="155"/>
  <c r="F112" i="155"/>
  <c r="F130" i="155"/>
  <c r="F111" i="155"/>
  <c r="F82" i="155"/>
  <c r="F62" i="155"/>
  <c r="F11" i="155"/>
  <c r="F139" i="155"/>
  <c r="F137" i="155"/>
  <c r="F196" i="155"/>
  <c r="F169" i="155"/>
  <c r="F117" i="155"/>
  <c r="F174" i="155"/>
  <c r="F119" i="155"/>
  <c r="F24" i="155"/>
  <c r="F93" i="155"/>
  <c r="F10" i="155"/>
  <c r="F221" i="155"/>
  <c r="F202" i="155"/>
  <c r="F203" i="155" s="1"/>
  <c r="F43" i="155"/>
  <c r="F155" i="155"/>
  <c r="F107" i="154"/>
  <c r="F114" i="154"/>
  <c r="I81" i="34"/>
  <c r="J103" i="155"/>
  <c r="J198" i="136"/>
  <c r="J179" i="155"/>
  <c r="J103" i="136"/>
  <c r="H32" i="32"/>
  <c r="F39" i="24"/>
  <c r="G33" i="23"/>
  <c r="G33" i="22"/>
  <c r="F34" i="22"/>
  <c r="G38" i="24"/>
  <c r="I31" i="32" s="1"/>
  <c r="I32" i="32" s="1"/>
  <c r="F35" i="24"/>
  <c r="G34" i="18"/>
  <c r="E47" i="31" s="1"/>
  <c r="E48" i="31" s="1"/>
  <c r="F34" i="18"/>
  <c r="D47" i="31" s="1"/>
  <c r="D48" i="31" s="1"/>
  <c r="F38" i="18"/>
  <c r="H47" i="31" s="1"/>
  <c r="H48" i="31" s="1"/>
  <c r="F34" i="23"/>
  <c r="B318" i="34"/>
  <c r="B317" i="34"/>
  <c r="J46" i="136" l="1"/>
  <c r="J122" i="136"/>
  <c r="J179" i="136"/>
  <c r="F208" i="136"/>
  <c r="J122" i="155"/>
  <c r="J218" i="155" s="1"/>
  <c r="J235" i="155" s="1"/>
  <c r="J26" i="136"/>
  <c r="J141" i="136"/>
  <c r="F25" i="154"/>
  <c r="J160" i="136"/>
  <c r="F208" i="155"/>
  <c r="J53" i="154"/>
  <c r="J84" i="136"/>
  <c r="F81" i="154"/>
  <c r="J53" i="135"/>
  <c r="J98" i="135"/>
  <c r="J217" i="136"/>
  <c r="J79" i="135"/>
  <c r="F43" i="154"/>
  <c r="J114" i="135"/>
  <c r="F12" i="136"/>
  <c r="J24" i="135"/>
  <c r="J107" i="135"/>
  <c r="F17" i="135"/>
  <c r="J60" i="135"/>
  <c r="J46" i="155"/>
  <c r="F159" i="155"/>
  <c r="F151" i="155"/>
  <c r="F94" i="136"/>
  <c r="J60" i="154"/>
  <c r="F53" i="135"/>
  <c r="J42" i="154"/>
  <c r="F132" i="136"/>
  <c r="F72" i="135"/>
  <c r="J114" i="154"/>
  <c r="F62" i="154"/>
  <c r="F151" i="136"/>
  <c r="F100" i="154"/>
  <c r="F107" i="135"/>
  <c r="J17" i="154"/>
  <c r="J107" i="154"/>
  <c r="J79" i="154"/>
  <c r="J91" i="135"/>
  <c r="J17" i="135"/>
  <c r="J35" i="154"/>
  <c r="J72" i="154"/>
  <c r="J72" i="135"/>
  <c r="J98" i="154"/>
  <c r="J100" i="154" s="1"/>
  <c r="J24" i="154"/>
  <c r="H28" i="117"/>
  <c r="M26" i="117"/>
  <c r="I32" i="117"/>
  <c r="I36" i="117" s="1"/>
  <c r="H26" i="117"/>
  <c r="M27" i="117"/>
  <c r="H27" i="117"/>
  <c r="H25" i="117"/>
  <c r="M25" i="117"/>
  <c r="F17" i="155"/>
  <c r="F102" i="155"/>
  <c r="F102" i="136"/>
  <c r="F94" i="155"/>
  <c r="F230" i="136"/>
  <c r="F189" i="136"/>
  <c r="F60" i="135"/>
  <c r="F115" i="154"/>
  <c r="F189" i="155"/>
  <c r="F75" i="136"/>
  <c r="F37" i="136"/>
  <c r="F17" i="136"/>
  <c r="M28" i="117"/>
  <c r="N29" i="117"/>
  <c r="N32" i="117" s="1"/>
  <c r="N36" i="117" s="1"/>
  <c r="F223" i="155"/>
  <c r="F159" i="136"/>
  <c r="F121" i="155"/>
  <c r="F64" i="155"/>
  <c r="F56" i="136"/>
  <c r="F79" i="135"/>
  <c r="F25" i="155"/>
  <c r="F170" i="136"/>
  <c r="F35" i="135"/>
  <c r="F230" i="155"/>
  <c r="F140" i="155"/>
  <c r="F197" i="136"/>
  <c r="F113" i="136"/>
  <c r="F91" i="135"/>
  <c r="F12" i="155"/>
  <c r="F216" i="155"/>
  <c r="F56" i="155"/>
  <c r="F45" i="136"/>
  <c r="F64" i="136"/>
  <c r="F24" i="135"/>
  <c r="F113" i="155"/>
  <c r="F197" i="155"/>
  <c r="F83" i="155"/>
  <c r="F216" i="136"/>
  <c r="F217" i="136" s="1"/>
  <c r="F83" i="136"/>
  <c r="F42" i="135"/>
  <c r="F132" i="155"/>
  <c r="F75" i="155"/>
  <c r="F170" i="155"/>
  <c r="F37" i="155"/>
  <c r="F140" i="136"/>
  <c r="F121" i="136"/>
  <c r="F178" i="136"/>
  <c r="F98" i="135"/>
  <c r="F178" i="155"/>
  <c r="F45" i="155"/>
  <c r="F223" i="136"/>
  <c r="F25" i="136"/>
  <c r="F114" i="135"/>
  <c r="D85" i="31"/>
  <c r="D86" i="31" s="1"/>
  <c r="D66" i="31"/>
  <c r="D67" i="31" s="1"/>
  <c r="G39" i="24"/>
  <c r="G34" i="22"/>
  <c r="G38" i="18"/>
  <c r="I47" i="31" s="1"/>
  <c r="G34" i="23"/>
  <c r="E85" i="31" s="1"/>
  <c r="E86" i="31" s="1"/>
  <c r="G35" i="24"/>
  <c r="G26" i="34"/>
  <c r="F81" i="135" l="1"/>
  <c r="F160" i="136"/>
  <c r="J62" i="154"/>
  <c r="J218" i="136"/>
  <c r="J235" i="136" s="1"/>
  <c r="F217" i="155"/>
  <c r="F102" i="154"/>
  <c r="F118" i="154" s="1"/>
  <c r="J81" i="135"/>
  <c r="F179" i="155"/>
  <c r="J115" i="135"/>
  <c r="J100" i="135"/>
  <c r="F115" i="135"/>
  <c r="J62" i="135"/>
  <c r="F198" i="136"/>
  <c r="F141" i="155"/>
  <c r="F25" i="135"/>
  <c r="F141" i="136"/>
  <c r="F65" i="136"/>
  <c r="F26" i="155"/>
  <c r="J81" i="154"/>
  <c r="J115" i="154"/>
  <c r="F100" i="135"/>
  <c r="F160" i="155"/>
  <c r="F122" i="155"/>
  <c r="J25" i="154"/>
  <c r="F232" i="136"/>
  <c r="F103" i="136"/>
  <c r="H29" i="117"/>
  <c r="J25" i="135"/>
  <c r="F46" i="155"/>
  <c r="F198" i="155"/>
  <c r="F179" i="136"/>
  <c r="F122" i="136"/>
  <c r="J43" i="154"/>
  <c r="F46" i="136"/>
  <c r="F62" i="135"/>
  <c r="F232" i="155"/>
  <c r="M29" i="117"/>
  <c r="F84" i="155"/>
  <c r="F103" i="155"/>
  <c r="F26" i="136"/>
  <c r="F84" i="136"/>
  <c r="F65" i="155"/>
  <c r="F43" i="135"/>
  <c r="E66" i="31"/>
  <c r="E67" i="31" s="1"/>
  <c r="J102" i="135" l="1"/>
  <c r="J118" i="135" s="1"/>
  <c r="J102" i="154"/>
  <c r="J118" i="154" s="1"/>
  <c r="F218" i="155"/>
  <c r="F235" i="155" s="1"/>
  <c r="F102" i="135"/>
  <c r="F118" i="135" s="1"/>
  <c r="F218" i="136"/>
  <c r="F235" i="136" s="1"/>
  <c r="D111" i="31"/>
  <c r="E111" i="31" s="1"/>
  <c r="D112" i="31"/>
  <c r="E112" i="31" s="1"/>
  <c r="D227" i="32"/>
  <c r="E227" i="32" s="1"/>
  <c r="G47" i="19"/>
  <c r="D10" i="19"/>
  <c r="C10" i="19"/>
  <c r="F33" i="19" s="1"/>
  <c r="G33" i="19" s="1"/>
  <c r="G48" i="19" l="1"/>
  <c r="I33" i="31" s="1"/>
  <c r="F48" i="19"/>
  <c r="H33" i="31" s="1"/>
  <c r="F37" i="19"/>
  <c r="G37" i="19" s="1"/>
  <c r="H34" i="31" l="1"/>
  <c r="H35" i="31" s="1"/>
  <c r="F38" i="19"/>
  <c r="H29" i="31" s="1"/>
  <c r="H30" i="31" s="1"/>
  <c r="F34" i="19"/>
  <c r="D29" i="31" s="1"/>
  <c r="D90" i="31"/>
  <c r="D91" i="31" s="1"/>
  <c r="D52" i="31"/>
  <c r="D53" i="31" s="1"/>
  <c r="D30" i="31" l="1"/>
  <c r="I34" i="31"/>
  <c r="G38" i="19"/>
  <c r="I29" i="31" s="1"/>
  <c r="I30" i="31" s="1"/>
  <c r="D35" i="31"/>
  <c r="I48" i="31"/>
  <c r="E90" i="31"/>
  <c r="I52" i="31"/>
  <c r="D77" i="34"/>
  <c r="I71" i="31"/>
  <c r="D71" i="31"/>
  <c r="D72" i="31" s="1"/>
  <c r="E71" i="31"/>
  <c r="H52" i="31"/>
  <c r="H53" i="31" s="1"/>
  <c r="D36" i="32"/>
  <c r="D37" i="32" s="1"/>
  <c r="I72" i="31" l="1"/>
  <c r="I53" i="31"/>
  <c r="E72" i="31"/>
  <c r="E91" i="31"/>
  <c r="I35" i="31"/>
  <c r="H222" i="32"/>
  <c r="H228" i="32"/>
  <c r="H227" i="32"/>
  <c r="E228" i="32"/>
  <c r="D222" i="32"/>
  <c r="E222" i="32" s="1"/>
  <c r="H112" i="31"/>
  <c r="I112" i="31" s="1"/>
  <c r="H111" i="31"/>
  <c r="E106" i="31"/>
  <c r="I106" i="31"/>
  <c r="G36" i="25"/>
  <c r="I90" i="31"/>
  <c r="I67" i="31"/>
  <c r="H71" i="31"/>
  <c r="H72" i="31" s="1"/>
  <c r="E52" i="31"/>
  <c r="I227" i="32" l="1"/>
  <c r="I228" i="32"/>
  <c r="I222" i="32"/>
  <c r="I111" i="31"/>
  <c r="E53" i="31"/>
  <c r="I91" i="31"/>
  <c r="D78" i="34"/>
  <c r="F53" i="19" l="1"/>
  <c r="F60" i="23"/>
  <c r="F64" i="68"/>
  <c r="H212" i="32" s="1"/>
  <c r="D212" i="32"/>
  <c r="F53" i="22"/>
  <c r="D75" i="31" s="1"/>
  <c r="F53" i="67"/>
  <c r="D98" i="32" s="1"/>
  <c r="F53" i="23"/>
  <c r="D94" i="31" s="1"/>
  <c r="F60" i="18"/>
  <c r="G60" i="18" s="1"/>
  <c r="F60" i="22"/>
  <c r="H75" i="31" s="1"/>
  <c r="F61" i="24"/>
  <c r="F54" i="24"/>
  <c r="D41" i="32" s="1"/>
  <c r="F60" i="67"/>
  <c r="H98" i="32" s="1"/>
  <c r="F53" i="18"/>
  <c r="G61" i="24" l="1"/>
  <c r="I41" i="32" s="1"/>
  <c r="H41" i="32"/>
  <c r="G60" i="23"/>
  <c r="H94" i="31"/>
  <c r="D38" i="31"/>
  <c r="G53" i="22"/>
  <c r="E75" i="31" s="1"/>
  <c r="G60" i="22"/>
  <c r="I75" i="31" s="1"/>
  <c r="E212" i="32"/>
  <c r="G53" i="67"/>
  <c r="E98" i="32" s="1"/>
  <c r="G60" i="67"/>
  <c r="I98" i="32" s="1"/>
  <c r="G54" i="24"/>
  <c r="E41" i="32" s="1"/>
  <c r="G64" i="68"/>
  <c r="I212" i="32" s="1"/>
  <c r="D56" i="31"/>
  <c r="G53" i="18"/>
  <c r="E56" i="31" s="1"/>
  <c r="G53" i="23"/>
  <c r="H56" i="31"/>
  <c r="I56" i="31" l="1"/>
  <c r="I94" i="31"/>
  <c r="E94" i="31"/>
  <c r="F61" i="22" l="1"/>
  <c r="F65" i="68"/>
  <c r="H213" i="32" s="1"/>
  <c r="F54" i="67"/>
  <c r="F54" i="19"/>
  <c r="F54" i="22"/>
  <c r="D76" i="31" s="1"/>
  <c r="F61" i="18"/>
  <c r="F62" i="24"/>
  <c r="H42" i="32" s="1"/>
  <c r="F54" i="18"/>
  <c r="G54" i="18" s="1"/>
  <c r="F58" i="68"/>
  <c r="F61" i="23"/>
  <c r="F61" i="67"/>
  <c r="H99" i="32" s="1"/>
  <c r="F54" i="23"/>
  <c r="F55" i="24"/>
  <c r="H45" i="32" l="1"/>
  <c r="H46" i="32" s="1"/>
  <c r="H102" i="32"/>
  <c r="H103" i="32" s="1"/>
  <c r="H216" i="32"/>
  <c r="H217" i="32" s="1"/>
  <c r="G61" i="22"/>
  <c r="I76" i="31" s="1"/>
  <c r="H76" i="31"/>
  <c r="H79" i="31" s="1"/>
  <c r="H81" i="31" s="1"/>
  <c r="G55" i="24"/>
  <c r="E42" i="32" s="1"/>
  <c r="E45" i="32" s="1"/>
  <c r="E46" i="32" s="1"/>
  <c r="D42" i="32"/>
  <c r="D45" i="32" s="1"/>
  <c r="D46" i="32" s="1"/>
  <c r="G54" i="67"/>
  <c r="E99" i="32" s="1"/>
  <c r="E102" i="32" s="1"/>
  <c r="D99" i="32"/>
  <c r="D102" i="32" s="1"/>
  <c r="F57" i="23"/>
  <c r="D95" i="31"/>
  <c r="G61" i="23"/>
  <c r="I95" i="31" s="1"/>
  <c r="H95" i="31"/>
  <c r="H98" i="31" s="1"/>
  <c r="H100" i="31" s="1"/>
  <c r="D39" i="31"/>
  <c r="D42" i="31" s="1"/>
  <c r="D43" i="31" s="1"/>
  <c r="F57" i="19"/>
  <c r="D213" i="32"/>
  <c r="D216" i="32" s="1"/>
  <c r="D217" i="32" s="1"/>
  <c r="G54" i="22"/>
  <c r="E76" i="31" s="1"/>
  <c r="D79" i="31"/>
  <c r="F57" i="22"/>
  <c r="G61" i="67"/>
  <c r="I99" i="32" s="1"/>
  <c r="I102" i="32" s="1"/>
  <c r="I103" i="32" s="1"/>
  <c r="G62" i="24"/>
  <c r="I42" i="32" s="1"/>
  <c r="I45" i="32" s="1"/>
  <c r="I46" i="32" s="1"/>
  <c r="F68" i="68"/>
  <c r="G65" i="68"/>
  <c r="I213" i="32" s="1"/>
  <c r="I216" i="32" s="1"/>
  <c r="I217" i="32" s="1"/>
  <c r="F61" i="68"/>
  <c r="G58" i="68"/>
  <c r="F64" i="18"/>
  <c r="G61" i="18"/>
  <c r="G54" i="23"/>
  <c r="G57" i="23" s="1"/>
  <c r="F65" i="24"/>
  <c r="F57" i="18"/>
  <c r="F64" i="67"/>
  <c r="D57" i="31"/>
  <c r="D60" i="31" s="1"/>
  <c r="D62" i="31" s="1"/>
  <c r="E57" i="31"/>
  <c r="G57" i="18"/>
  <c r="H57" i="31"/>
  <c r="H60" i="31" s="1"/>
  <c r="H62" i="31" s="1"/>
  <c r="F57" i="67"/>
  <c r="F64" i="23"/>
  <c r="F64" i="22"/>
  <c r="F58" i="24"/>
  <c r="I79" i="34" l="1"/>
  <c r="G64" i="23"/>
  <c r="H218" i="32"/>
  <c r="G57" i="22"/>
  <c r="E213" i="32"/>
  <c r="E216" i="32" s="1"/>
  <c r="E217" i="32" s="1"/>
  <c r="I88" i="34" s="1"/>
  <c r="D98" i="31"/>
  <c r="D100" i="31" s="1"/>
  <c r="D81" i="31"/>
  <c r="G58" i="24"/>
  <c r="I98" i="31"/>
  <c r="E79" i="31"/>
  <c r="E81" i="31" s="1"/>
  <c r="D103" i="32"/>
  <c r="G61" i="68"/>
  <c r="G68" i="68"/>
  <c r="G64" i="67"/>
  <c r="E60" i="31"/>
  <c r="E62" i="31" s="1"/>
  <c r="G57" i="67"/>
  <c r="D179" i="32"/>
  <c r="G65" i="24"/>
  <c r="I57" i="31"/>
  <c r="G64" i="18"/>
  <c r="G64" i="22"/>
  <c r="E95" i="31"/>
  <c r="H229" i="32" l="1"/>
  <c r="D218" i="32"/>
  <c r="D102" i="31"/>
  <c r="H221" i="32"/>
  <c r="E98" i="31"/>
  <c r="I100" i="31"/>
  <c r="I79" i="31"/>
  <c r="I178" i="32"/>
  <c r="E178" i="32"/>
  <c r="I60" i="31"/>
  <c r="I62" i="31" s="1"/>
  <c r="I48" i="34" s="1"/>
  <c r="H230" i="32" l="1"/>
  <c r="D113" i="31"/>
  <c r="D105" i="31"/>
  <c r="D107" i="31" s="1"/>
  <c r="D221" i="32"/>
  <c r="D223" i="32" s="1"/>
  <c r="H223" i="32"/>
  <c r="D79" i="34"/>
  <c r="D80" i="34" s="1"/>
  <c r="C77" i="34" s="1"/>
  <c r="D229" i="32"/>
  <c r="D230" i="32" s="1"/>
  <c r="E100" i="31"/>
  <c r="I47" i="34" s="1"/>
  <c r="I179" i="32"/>
  <c r="I218" i="32" s="1"/>
  <c r="E179" i="32"/>
  <c r="I81" i="31"/>
  <c r="I49" i="34" s="1"/>
  <c r="E103" i="32"/>
  <c r="I82" i="34" s="1"/>
  <c r="I86" i="34" l="1"/>
  <c r="I89" i="34" s="1"/>
  <c r="H232" i="32"/>
  <c r="H235" i="32" s="1"/>
  <c r="J227" i="32" s="1"/>
  <c r="D232" i="32"/>
  <c r="D235" i="32" s="1"/>
  <c r="E218" i="32"/>
  <c r="E221" i="32" s="1"/>
  <c r="E223" i="32" s="1"/>
  <c r="D114" i="31"/>
  <c r="D115" i="31" s="1"/>
  <c r="D118" i="31" s="1"/>
  <c r="C78" i="34"/>
  <c r="C79" i="34"/>
  <c r="J31" i="32" l="1"/>
  <c r="J32" i="32" s="1"/>
  <c r="J101" i="32"/>
  <c r="J131" i="32"/>
  <c r="J156" i="32"/>
  <c r="J215" i="32"/>
  <c r="J44" i="32"/>
  <c r="J24" i="32"/>
  <c r="J80" i="32"/>
  <c r="J60" i="32"/>
  <c r="J73" i="32"/>
  <c r="J100" i="32"/>
  <c r="J54" i="32"/>
  <c r="J56" i="32" s="1"/>
  <c r="J69" i="32"/>
  <c r="J70" i="32" s="1"/>
  <c r="J36" i="32"/>
  <c r="J126" i="32"/>
  <c r="J127" i="32" s="1"/>
  <c r="J213" i="32"/>
  <c r="J118" i="32"/>
  <c r="J81" i="32"/>
  <c r="J120" i="32"/>
  <c r="J212" i="32"/>
  <c r="J164" i="32"/>
  <c r="J165" i="32" s="1"/>
  <c r="J98" i="32"/>
  <c r="J157" i="32"/>
  <c r="J228" i="32"/>
  <c r="J136" i="32"/>
  <c r="J188" i="32"/>
  <c r="J22" i="32"/>
  <c r="J193" i="32"/>
  <c r="J138" i="32"/>
  <c r="J55" i="32"/>
  <c r="J221" i="32"/>
  <c r="J214" i="32"/>
  <c r="J139" i="32"/>
  <c r="J207" i="32"/>
  <c r="J99" i="32"/>
  <c r="J206" i="32"/>
  <c r="J194" i="32"/>
  <c r="J63" i="32"/>
  <c r="J16" i="32"/>
  <c r="J222" i="32"/>
  <c r="J79" i="32"/>
  <c r="J112" i="32"/>
  <c r="J176" i="32"/>
  <c r="J175" i="32"/>
  <c r="J150" i="32"/>
  <c r="J42" i="32"/>
  <c r="J195" i="32"/>
  <c r="J43" i="32"/>
  <c r="J149" i="32"/>
  <c r="J155" i="32"/>
  <c r="J196" i="32"/>
  <c r="J35" i="32"/>
  <c r="J111" i="32"/>
  <c r="J137" i="32"/>
  <c r="J174" i="32"/>
  <c r="J169" i="32"/>
  <c r="J187" i="32"/>
  <c r="J41" i="32"/>
  <c r="J82" i="32"/>
  <c r="J177" i="32"/>
  <c r="J88" i="32"/>
  <c r="J89" i="32" s="1"/>
  <c r="J107" i="32"/>
  <c r="J108" i="32" s="1"/>
  <c r="J158" i="32"/>
  <c r="J202" i="32"/>
  <c r="J203" i="32" s="1"/>
  <c r="J168" i="32"/>
  <c r="J117" i="32"/>
  <c r="J92" i="32"/>
  <c r="J74" i="32"/>
  <c r="J61" i="32"/>
  <c r="J145" i="32"/>
  <c r="J146" i="32" s="1"/>
  <c r="J119" i="32"/>
  <c r="J15" i="32"/>
  <c r="J10" i="32"/>
  <c r="J93" i="32"/>
  <c r="J130" i="32"/>
  <c r="J132" i="32" s="1"/>
  <c r="J50" i="32"/>
  <c r="J51" i="32" s="1"/>
  <c r="J21" i="32"/>
  <c r="J11" i="32"/>
  <c r="J62" i="32"/>
  <c r="J23" i="32"/>
  <c r="J183" i="32"/>
  <c r="J184" i="32" s="1"/>
  <c r="J229" i="32"/>
  <c r="J37" i="32"/>
  <c r="H79" i="34"/>
  <c r="H78" i="34"/>
  <c r="H80" i="34"/>
  <c r="H88" i="34"/>
  <c r="H83" i="34"/>
  <c r="H86" i="34"/>
  <c r="H85" i="34"/>
  <c r="H84" i="34"/>
  <c r="H81" i="34"/>
  <c r="H87" i="34"/>
  <c r="H82" i="34"/>
  <c r="F38" i="31"/>
  <c r="F11" i="31"/>
  <c r="F12" i="31" s="1"/>
  <c r="F33" i="31"/>
  <c r="F23" i="31"/>
  <c r="F29" i="31"/>
  <c r="F30" i="31" s="1"/>
  <c r="F106" i="31"/>
  <c r="F21" i="31"/>
  <c r="F22" i="31"/>
  <c r="F20" i="31"/>
  <c r="F15" i="31"/>
  <c r="F16" i="31"/>
  <c r="F113" i="31"/>
  <c r="F97" i="31"/>
  <c r="F105" i="31"/>
  <c r="F51" i="31"/>
  <c r="F59" i="31"/>
  <c r="F78" i="31"/>
  <c r="F40" i="31"/>
  <c r="F89" i="31"/>
  <c r="F96" i="31"/>
  <c r="F66" i="31"/>
  <c r="F67" i="31" s="1"/>
  <c r="F56" i="31"/>
  <c r="F70" i="31"/>
  <c r="F47" i="31"/>
  <c r="F48" i="31" s="1"/>
  <c r="F112" i="31"/>
  <c r="F58" i="31"/>
  <c r="F90" i="31"/>
  <c r="F41" i="31"/>
  <c r="F85" i="31"/>
  <c r="F71" i="31"/>
  <c r="F111" i="31"/>
  <c r="F34" i="31"/>
  <c r="F52" i="31"/>
  <c r="F75" i="31"/>
  <c r="F94" i="31"/>
  <c r="F77" i="31"/>
  <c r="F57" i="31"/>
  <c r="F76" i="31"/>
  <c r="F39" i="31"/>
  <c r="F95" i="31"/>
  <c r="E229" i="32"/>
  <c r="I221" i="32"/>
  <c r="I229" i="32"/>
  <c r="I230" i="32" s="1"/>
  <c r="J208" i="32" l="1"/>
  <c r="J102" i="32"/>
  <c r="J151" i="32"/>
  <c r="J113" i="32"/>
  <c r="J223" i="32"/>
  <c r="J216" i="32"/>
  <c r="J217" i="32" s="1"/>
  <c r="J159" i="32"/>
  <c r="J160" i="32" s="1"/>
  <c r="J197" i="32"/>
  <c r="J189" i="32"/>
  <c r="J198" i="32" s="1"/>
  <c r="J75" i="32"/>
  <c r="J17" i="32"/>
  <c r="J83" i="32"/>
  <c r="J140" i="32"/>
  <c r="J178" i="32"/>
  <c r="J45" i="32"/>
  <c r="J46" i="32" s="1"/>
  <c r="J170" i="32"/>
  <c r="J64" i="32"/>
  <c r="J65" i="32" s="1"/>
  <c r="J94" i="32"/>
  <c r="J103" i="32" s="1"/>
  <c r="J12" i="32"/>
  <c r="J121" i="32"/>
  <c r="J25" i="32"/>
  <c r="J230" i="32"/>
  <c r="J141" i="32"/>
  <c r="F222" i="32"/>
  <c r="F11" i="32"/>
  <c r="F10" i="32"/>
  <c r="F136" i="32"/>
  <c r="F138" i="32"/>
  <c r="F131" i="32"/>
  <c r="F126" i="32"/>
  <c r="F127" i="32" s="1"/>
  <c r="F130" i="32"/>
  <c r="F137" i="32"/>
  <c r="F139" i="32"/>
  <c r="F145" i="32"/>
  <c r="F146" i="32" s="1"/>
  <c r="F81" i="32"/>
  <c r="F82" i="32"/>
  <c r="F80" i="32"/>
  <c r="F69" i="32"/>
  <c r="F70" i="32" s="1"/>
  <c r="F79" i="32"/>
  <c r="F73" i="32"/>
  <c r="F74" i="32"/>
  <c r="F155" i="32"/>
  <c r="F176" i="32"/>
  <c r="F107" i="32"/>
  <c r="F108" i="32" s="1"/>
  <c r="F119" i="32"/>
  <c r="F118" i="32"/>
  <c r="F117" i="32"/>
  <c r="F120" i="32"/>
  <c r="F111" i="32"/>
  <c r="F112" i="32"/>
  <c r="F150" i="32"/>
  <c r="F158" i="32"/>
  <c r="F229" i="32"/>
  <c r="F227" i="32"/>
  <c r="F228" i="32"/>
  <c r="F41" i="32"/>
  <c r="F215" i="32"/>
  <c r="F177" i="32"/>
  <c r="F202" i="32"/>
  <c r="F203" i="32" s="1"/>
  <c r="F212" i="32"/>
  <c r="F221" i="32"/>
  <c r="F214" i="32"/>
  <c r="F175" i="32"/>
  <c r="F92" i="32"/>
  <c r="F183" i="32"/>
  <c r="F184" i="32" s="1"/>
  <c r="F62" i="32"/>
  <c r="F194" i="32"/>
  <c r="F164" i="32"/>
  <c r="F165" i="32" s="1"/>
  <c r="F98" i="32"/>
  <c r="F15" i="32"/>
  <c r="F21" i="32"/>
  <c r="F174" i="32"/>
  <c r="F16" i="32"/>
  <c r="F42" i="32"/>
  <c r="F100" i="32"/>
  <c r="F24" i="32"/>
  <c r="F101" i="32"/>
  <c r="F206" i="32"/>
  <c r="F61" i="32"/>
  <c r="F93" i="32"/>
  <c r="F213" i="32"/>
  <c r="F55" i="32"/>
  <c r="F63" i="32"/>
  <c r="F99" i="32"/>
  <c r="F43" i="32"/>
  <c r="F188" i="32"/>
  <c r="F54" i="32"/>
  <c r="F60" i="32"/>
  <c r="F196" i="32"/>
  <c r="F88" i="32"/>
  <c r="F89" i="32" s="1"/>
  <c r="F31" i="32"/>
  <c r="F32" i="32" s="1"/>
  <c r="F50" i="32"/>
  <c r="F51" i="32" s="1"/>
  <c r="F207" i="32"/>
  <c r="F114" i="31"/>
  <c r="F187" i="32"/>
  <c r="F169" i="32"/>
  <c r="F35" i="32"/>
  <c r="F195" i="32"/>
  <c r="F22" i="32"/>
  <c r="F149" i="32"/>
  <c r="F36" i="32"/>
  <c r="F157" i="32"/>
  <c r="F168" i="32"/>
  <c r="F44" i="32"/>
  <c r="F193" i="32"/>
  <c r="F23" i="32"/>
  <c r="F156" i="32"/>
  <c r="F79" i="31"/>
  <c r="F35" i="31"/>
  <c r="F17" i="31"/>
  <c r="F60" i="31"/>
  <c r="F24" i="31"/>
  <c r="F42" i="31"/>
  <c r="F98" i="31"/>
  <c r="F53" i="31"/>
  <c r="F86" i="31"/>
  <c r="F107" i="31"/>
  <c r="E230" i="32"/>
  <c r="E232" i="32" s="1"/>
  <c r="I223" i="32"/>
  <c r="F91" i="31"/>
  <c r="C80" i="34"/>
  <c r="F72" i="31"/>
  <c r="J179" i="32" l="1"/>
  <c r="J122" i="32"/>
  <c r="J232" i="32"/>
  <c r="J84" i="32"/>
  <c r="J26" i="32"/>
  <c r="E235" i="32"/>
  <c r="F197" i="32"/>
  <c r="F189" i="32"/>
  <c r="F113" i="32"/>
  <c r="F102" i="32"/>
  <c r="F37" i="32"/>
  <c r="F75" i="32"/>
  <c r="F56" i="32"/>
  <c r="F83" i="32"/>
  <c r="F64" i="32"/>
  <c r="F45" i="32"/>
  <c r="F12" i="32"/>
  <c r="F62" i="31"/>
  <c r="F43" i="31"/>
  <c r="F151" i="32"/>
  <c r="F132" i="32"/>
  <c r="F140" i="32"/>
  <c r="F121" i="32"/>
  <c r="F230" i="32"/>
  <c r="F17" i="32"/>
  <c r="F223" i="32"/>
  <c r="F216" i="32"/>
  <c r="F94" i="32"/>
  <c r="F178" i="32"/>
  <c r="F208" i="32"/>
  <c r="F25" i="32"/>
  <c r="F115" i="31"/>
  <c r="F170" i="32"/>
  <c r="F159" i="32"/>
  <c r="I232" i="32"/>
  <c r="I235" i="32" s="1"/>
  <c r="F100" i="31"/>
  <c r="F25" i="31"/>
  <c r="F81" i="31"/>
  <c r="H89" i="34"/>
  <c r="J218" i="32" l="1"/>
  <c r="J235" i="32" s="1"/>
  <c r="I90" i="34"/>
  <c r="I91" i="34" s="1"/>
  <c r="F122" i="32"/>
  <c r="F65" i="32"/>
  <c r="F46" i="32"/>
  <c r="F26" i="32"/>
  <c r="F84" i="32"/>
  <c r="F103" i="32"/>
  <c r="F160" i="32"/>
  <c r="F141" i="32"/>
  <c r="F232" i="32"/>
  <c r="F198" i="32"/>
  <c r="F217" i="32"/>
  <c r="F179" i="32"/>
  <c r="F102" i="31"/>
  <c r="F118" i="31" s="1"/>
  <c r="D81" i="34"/>
  <c r="D82" i="34" s="1"/>
  <c r="F218" i="32" l="1"/>
  <c r="F235" i="32" s="1"/>
  <c r="G53" i="19"/>
  <c r="E38" i="31" s="1"/>
  <c r="G43" i="19"/>
  <c r="G44" i="19" s="1"/>
  <c r="E33" i="31" s="1"/>
  <c r="G34" i="19"/>
  <c r="E29" i="31" s="1"/>
  <c r="G55" i="19"/>
  <c r="E40" i="31" s="1"/>
  <c r="G56" i="19"/>
  <c r="E41" i="31" s="1"/>
  <c r="G54" i="19"/>
  <c r="E39" i="31" s="1"/>
  <c r="E42" i="31" l="1"/>
  <c r="G57" i="19"/>
  <c r="E30" i="31"/>
  <c r="D45" i="34" s="1"/>
  <c r="D28" i="34" s="1"/>
  <c r="E28" i="34" s="1"/>
  <c r="E34" i="31"/>
  <c r="E35" i="31" s="1"/>
  <c r="D46" i="34" s="1"/>
  <c r="D25" i="117" l="1"/>
  <c r="E43" i="31"/>
  <c r="E102" i="31" l="1"/>
  <c r="E113" i="31" s="1"/>
  <c r="D29" i="34"/>
  <c r="E29" i="34" s="1"/>
  <c r="D26" i="117" l="1"/>
  <c r="E105" i="31"/>
  <c r="E107" i="31" s="1"/>
  <c r="E114" i="31"/>
  <c r="E115" i="31" l="1"/>
  <c r="E118" i="31" s="1"/>
  <c r="D60" i="19" l="1"/>
  <c r="F60" i="19" s="1"/>
  <c r="G60" i="19" l="1"/>
  <c r="H38" i="31"/>
  <c r="I38" i="31" l="1"/>
  <c r="D61" i="19" l="1"/>
  <c r="F61" i="19" s="1"/>
  <c r="H39" i="31" l="1"/>
  <c r="G61" i="19"/>
  <c r="I39" i="31" l="1"/>
  <c r="D62" i="19"/>
  <c r="F62" i="19" s="1"/>
  <c r="H40" i="31" s="1"/>
  <c r="G62" i="19" l="1"/>
  <c r="I40" i="31" s="1"/>
  <c r="D63" i="19"/>
  <c r="F63" i="19" s="1"/>
  <c r="F64" i="19" s="1"/>
  <c r="G63" i="19" l="1"/>
  <c r="I41" i="31" s="1"/>
  <c r="I42" i="31" s="1"/>
  <c r="H41" i="31"/>
  <c r="H42" i="31" s="1"/>
  <c r="H43" i="31" s="1"/>
  <c r="H102" i="31" s="1"/>
  <c r="I43" i="31" l="1"/>
  <c r="I46" i="34" s="1"/>
  <c r="I50" i="34" s="1"/>
  <c r="D47" i="34"/>
  <c r="G64" i="19"/>
  <c r="H105" i="31"/>
  <c r="H113" i="31"/>
  <c r="I102" i="31" l="1"/>
  <c r="I105" i="31" s="1"/>
  <c r="I107" i="31" s="1"/>
  <c r="D48" i="34"/>
  <c r="C47" i="34" s="1"/>
  <c r="D30" i="34"/>
  <c r="E30" i="34" s="1"/>
  <c r="H46" i="34"/>
  <c r="H47" i="34"/>
  <c r="H49" i="34"/>
  <c r="H48" i="34"/>
  <c r="H45" i="34"/>
  <c r="H114" i="31"/>
  <c r="H107" i="31"/>
  <c r="I113" i="31" l="1"/>
  <c r="I114" i="31" s="1"/>
  <c r="I115" i="31" s="1"/>
  <c r="D49" i="34" s="1"/>
  <c r="D50" i="34" s="1"/>
  <c r="H50" i="34"/>
  <c r="D27" i="117"/>
  <c r="C45" i="34"/>
  <c r="C46" i="34"/>
  <c r="H115" i="31"/>
  <c r="H118" i="31" s="1"/>
  <c r="J105" i="31" s="1"/>
  <c r="D31" i="34" l="1"/>
  <c r="E31" i="34" s="1"/>
  <c r="I51" i="34"/>
  <c r="I52" i="34" s="1"/>
  <c r="I118" i="31"/>
  <c r="C48" i="34"/>
  <c r="J76" i="31"/>
  <c r="J16" i="31"/>
  <c r="J97" i="31"/>
  <c r="J22" i="31"/>
  <c r="J52" i="31"/>
  <c r="J106" i="31"/>
  <c r="J107" i="31" s="1"/>
  <c r="J94" i="31"/>
  <c r="J47" i="31"/>
  <c r="J48" i="31" s="1"/>
  <c r="J21" i="31"/>
  <c r="J77" i="31"/>
  <c r="J71" i="31"/>
  <c r="J113" i="31"/>
  <c r="J112" i="31"/>
  <c r="J41" i="31"/>
  <c r="J75" i="31"/>
  <c r="J85" i="31"/>
  <c r="J86" i="31" s="1"/>
  <c r="J40" i="31"/>
  <c r="J38" i="31"/>
  <c r="J20" i="31"/>
  <c r="J39" i="31"/>
  <c r="J34" i="31"/>
  <c r="J78" i="31"/>
  <c r="J66" i="31"/>
  <c r="J67" i="31" s="1"/>
  <c r="J111" i="31"/>
  <c r="J90" i="31"/>
  <c r="J23" i="31"/>
  <c r="J59" i="31"/>
  <c r="J57" i="31"/>
  <c r="J56" i="31"/>
  <c r="J96" i="31"/>
  <c r="J11" i="31"/>
  <c r="J12" i="31" s="1"/>
  <c r="J29" i="31"/>
  <c r="J30" i="31" s="1"/>
  <c r="J70" i="31"/>
  <c r="J89" i="31"/>
  <c r="J95" i="31"/>
  <c r="J33" i="31"/>
  <c r="J15" i="31"/>
  <c r="J58" i="31"/>
  <c r="J51" i="31"/>
  <c r="D32" i="34" l="1"/>
  <c r="E32" i="34" s="1"/>
  <c r="D28" i="117"/>
  <c r="C28" i="34"/>
  <c r="C29" i="34"/>
  <c r="D36" i="34"/>
  <c r="C30" i="34"/>
  <c r="C31" i="34"/>
  <c r="D29" i="117"/>
  <c r="J53" i="31"/>
  <c r="J114" i="31"/>
  <c r="J115" i="31" s="1"/>
  <c r="J79" i="31"/>
  <c r="J17" i="31"/>
  <c r="J24" i="31"/>
  <c r="J72" i="31"/>
  <c r="J42" i="31"/>
  <c r="J35" i="31"/>
  <c r="J91" i="31"/>
  <c r="J60" i="31"/>
  <c r="J98" i="31"/>
  <c r="C32" i="34" l="1"/>
  <c r="D32" i="117"/>
  <c r="D36" i="117" s="1"/>
  <c r="C25" i="117"/>
  <c r="C27" i="117"/>
  <c r="C26" i="117"/>
  <c r="C28" i="117"/>
  <c r="J43" i="31"/>
  <c r="J25" i="31"/>
  <c r="J62" i="31"/>
  <c r="J81" i="31"/>
  <c r="J100" i="31"/>
  <c r="C29" i="117" l="1"/>
  <c r="J102" i="31"/>
  <c r="J118" i="31" s="1"/>
</calcChain>
</file>

<file path=xl/sharedStrings.xml><?xml version="1.0" encoding="utf-8"?>
<sst xmlns="http://schemas.openxmlformats.org/spreadsheetml/2006/main" count="8557" uniqueCount="639">
  <si>
    <t>Copyright © 2025 WNS (Holdings) Ltd. All rights reserved.</t>
  </si>
  <si>
    <t>Objective and Scope</t>
  </si>
  <si>
    <t>Approach</t>
  </si>
  <si>
    <t>– Carried out secondary research to form an initial understanding of the  RTD Ice Tea production and packaging process and obtained information about the key steps involved
– Studied documents such as research papers, news articles, company websites, and company information and presentations and viewed videos on YouTube to further understand the process
– Undertook extensive secondary research to identify relevant stakeholders such as machinery suppliers, equipment suppliers and industry experts</t>
  </si>
  <si>
    <t>– Carried out secondary and primary research to understand the associated cost heads
– Conducted interviews with industry experts, along with expert to understand key operational procedures followed in a plant, along with product dimensions, packaging quantity, and other specifications
– Conducted extensive primary research to source information on the prices of machineries by contacting machinery suppliers
– Studied annual report of manufacturers to validate information on the fixed and variable costs associated with RTD Ice Tea and packaging</t>
  </si>
  <si>
    <t>– Synthesized the findings obtained from secondary and primary research sources to develop the cost model
– Extracted relevant insights regarding various cost heads
– Highlighted the assumptions and benchmarks that were considered to build the cost model</t>
  </si>
  <si>
    <t>Plant Building, Installation, and Other Infrastructure Cost</t>
  </si>
  <si>
    <t>Production Process – RTD Ice Tea</t>
  </si>
  <si>
    <t>Bottles</t>
  </si>
  <si>
    <t>Multipack</t>
  </si>
  <si>
    <t>Tray</t>
  </si>
  <si>
    <t>Country</t>
  </si>
  <si>
    <t>Container Format</t>
  </si>
  <si>
    <t>Decontamination Process</t>
  </si>
  <si>
    <t>Product type</t>
  </si>
  <si>
    <t>France</t>
  </si>
  <si>
    <t>PET Bottle</t>
  </si>
  <si>
    <t>Dry Aseptic</t>
  </si>
  <si>
    <t>Carbonated</t>
  </si>
  <si>
    <t>Netherlands</t>
  </si>
  <si>
    <t>Can</t>
  </si>
  <si>
    <t>Wet Aseptic</t>
  </si>
  <si>
    <t>Non-Carbonated</t>
  </si>
  <si>
    <t>Summary – RTD Ice Tea</t>
  </si>
  <si>
    <t>Country B</t>
  </si>
  <si>
    <t>Indicates drop-down menu</t>
  </si>
  <si>
    <t>Indicates input cell</t>
  </si>
  <si>
    <t>Vietnam</t>
  </si>
  <si>
    <t>Product Name</t>
  </si>
  <si>
    <t>RTD Ice Tea</t>
  </si>
  <si>
    <t>Production Country</t>
  </si>
  <si>
    <t>Time Period</t>
  </si>
  <si>
    <t>Currency</t>
  </si>
  <si>
    <t>EUR (€)</t>
  </si>
  <si>
    <t>RTD Ice Tea Machinery</t>
  </si>
  <si>
    <t>&lt;&lt; for machinery type</t>
  </si>
  <si>
    <t>Please click for definition</t>
  </si>
  <si>
    <t>Facility Type</t>
  </si>
  <si>
    <t>&lt;&lt; for facility type</t>
  </si>
  <si>
    <t>Product Type</t>
  </si>
  <si>
    <t>&lt;&lt; for  product type</t>
  </si>
  <si>
    <t>SKU Packing Type</t>
  </si>
  <si>
    <t>&lt;&lt; for packing type</t>
  </si>
  <si>
    <t>&lt;&lt; for Secondary Packaging</t>
  </si>
  <si>
    <t>Scale of Production</t>
  </si>
  <si>
    <t>High-scale</t>
  </si>
  <si>
    <t>Site Complexity</t>
  </si>
  <si>
    <t>Low</t>
  </si>
  <si>
    <t>&lt;&lt; for site complexity</t>
  </si>
  <si>
    <t>Cost Structure Summary – RTD Ice Tea</t>
  </si>
  <si>
    <t>Parameters</t>
  </si>
  <si>
    <t>Cost Breakdown*</t>
  </si>
  <si>
    <t>Cost Breakdown (€/MT)</t>
  </si>
  <si>
    <t>Total Equipment Cost</t>
  </si>
  <si>
    <t>Total Utility Cost</t>
  </si>
  <si>
    <t>Total Labour Cost</t>
  </si>
  <si>
    <t>Total Overhead and Indirect Cost</t>
  </si>
  <si>
    <t>Total Production Cost</t>
  </si>
  <si>
    <t>Average Margins Earned by Supplier</t>
  </si>
  <si>
    <t>High</t>
  </si>
  <si>
    <t xml:space="preserve">Production Cost including Margin Earned by Supplier </t>
  </si>
  <si>
    <t>Purchase Price (€/MT)</t>
  </si>
  <si>
    <t>Gap (€/MT)</t>
  </si>
  <si>
    <t>Cost Breakdown – Processes – By Cost Type</t>
  </si>
  <si>
    <t>Cost Breakdown – Processes – By Processing Step</t>
  </si>
  <si>
    <t>Equipment Cost</t>
  </si>
  <si>
    <t>Syrup Preparation</t>
  </si>
  <si>
    <t>Utility Cost</t>
  </si>
  <si>
    <t>Mixing</t>
  </si>
  <si>
    <t>Labour Cost</t>
  </si>
  <si>
    <t>Overheads and Indirect Cost for the Process</t>
  </si>
  <si>
    <t>Total Production Cost (including overheads and indirect cost)</t>
  </si>
  <si>
    <t>*Figures in the table and the corresponding graph may not add to 100.0% as the figures have been rounded off</t>
  </si>
  <si>
    <t>`</t>
  </si>
  <si>
    <t>Cost Breakdown – Packing – By Cost Type</t>
  </si>
  <si>
    <t>Cost Breakdown – Packing – By Packing Step</t>
  </si>
  <si>
    <t>PET Bottle Blowing</t>
  </si>
  <si>
    <t>Shrinking into Multipack</t>
  </si>
  <si>
    <t>Packing in Tray &amp; Shrink</t>
  </si>
  <si>
    <t>Overheads and Indirect Cost for the Packing</t>
  </si>
  <si>
    <t>Summary – Process Cost</t>
  </si>
  <si>
    <t>Semi-Automatic</t>
  </si>
  <si>
    <t>Automatic</t>
  </si>
  <si>
    <t>Water Treatment Process</t>
  </si>
  <si>
    <t>Water Treatment</t>
  </si>
  <si>
    <t>Machinery</t>
  </si>
  <si>
    <t>Total Hourly Cost (€)</t>
  </si>
  <si>
    <t>Total Depreciation per MT
(€/MT)</t>
  </si>
  <si>
    <t>Percentage of the Total Cost (%)</t>
  </si>
  <si>
    <t>Reverse Osmosis Water Treatment Machine</t>
  </si>
  <si>
    <t>Total Machinery Cost</t>
  </si>
  <si>
    <t>Utility</t>
  </si>
  <si>
    <t>Total Cost per MT
(€/MT)</t>
  </si>
  <si>
    <t>Electricity and Natural Gas Cost</t>
  </si>
  <si>
    <t>Other Utility Cost</t>
  </si>
  <si>
    <t>Production Manager</t>
  </si>
  <si>
    <t>Shift Supervisor</t>
  </si>
  <si>
    <t>Machine Operator</t>
  </si>
  <si>
    <t>Production Worker</t>
  </si>
  <si>
    <t>Total labor Cost</t>
  </si>
  <si>
    <t>Total Water Treatment Process Costs</t>
  </si>
  <si>
    <t>Syrup Preparation Process</t>
  </si>
  <si>
    <t>Jacket Mixing Tank with High Shear Mixer</t>
  </si>
  <si>
    <t>Total Syrup Preparation Process Costs</t>
  </si>
  <si>
    <t>Mixing Process</t>
  </si>
  <si>
    <t xml:space="preserve">Mixing Process </t>
  </si>
  <si>
    <t>Pressure Blending Tank</t>
  </si>
  <si>
    <t>Total Mixing Process Costs</t>
  </si>
  <si>
    <t>Pasteurizer</t>
  </si>
  <si>
    <t>Carbonation Maker</t>
  </si>
  <si>
    <t>Total Process Cost</t>
  </si>
  <si>
    <t>Other Overhead Costs</t>
  </si>
  <si>
    <t>Other Overhead Cost</t>
  </si>
  <si>
    <t>Selling and General Administrative Expenses</t>
  </si>
  <si>
    <t>Other Depreciation Costs</t>
  </si>
  <si>
    <t>Total Other Overhead Costs</t>
  </si>
  <si>
    <t>Other Indirect Costs</t>
  </si>
  <si>
    <t>Other Indirect Cost</t>
  </si>
  <si>
    <t>Maintenance and Repair Cost</t>
  </si>
  <si>
    <t>Finance Cost</t>
  </si>
  <si>
    <t>Others (Tax, insurance and other expenses)</t>
  </si>
  <si>
    <t>Total Other Indirect Costs</t>
  </si>
  <si>
    <t>Summary –  Packing Cost</t>
  </si>
  <si>
    <t>Dry Aseptic Cleaning Process</t>
  </si>
  <si>
    <t>Total Dry Aseptic Cleaning Cost</t>
  </si>
  <si>
    <t>PET Bottle Blowing Process</t>
  </si>
  <si>
    <t>PET Bottle Blowing Machine</t>
  </si>
  <si>
    <t>Total PET Bottle Blowing Cost</t>
  </si>
  <si>
    <t>Wet Aseptic Cleaning Process</t>
  </si>
  <si>
    <t>PET Bottle Washing and Rinsing Machine</t>
  </si>
  <si>
    <t>Total Wet Aseptic Cleaning Cost</t>
  </si>
  <si>
    <t>Aseptic Filling, Closing Process</t>
  </si>
  <si>
    <t>Aseptic Liquid Filling and Capping Machine</t>
  </si>
  <si>
    <t>Total Aseptic Filling, Closing Packing Cost</t>
  </si>
  <si>
    <t>Shrink Sleeve Labelling Process</t>
  </si>
  <si>
    <t>Shrink Wrap Packaging Machine</t>
  </si>
  <si>
    <t>Total Shrink Sleeve Labelling Cost</t>
  </si>
  <si>
    <t>Shrinking into Multipack Process</t>
  </si>
  <si>
    <t>Total Shrinking into Multipack Packing Cost</t>
  </si>
  <si>
    <t>Packging in Tray &amp; Shrink Process</t>
  </si>
  <si>
    <t>Total Packging in Tray &amp; Shrink Packing Cost</t>
  </si>
  <si>
    <t>Total Packing Cost</t>
  </si>
  <si>
    <t>Total Other Indirect Cost</t>
  </si>
  <si>
    <t>Light green coloured cells indicate input variables</t>
  </si>
  <si>
    <t>Key Details and Sources</t>
  </si>
  <si>
    <t>Product Details</t>
  </si>
  <si>
    <t>Plant Details and Capital Investments</t>
  </si>
  <si>
    <t>The operational metrics associated with the facility have been obtained through a combination of secondary and primary research</t>
  </si>
  <si>
    <t>Value</t>
  </si>
  <si>
    <t>Unit</t>
  </si>
  <si>
    <t>Number of Shifts</t>
  </si>
  <si>
    <t>Shifts</t>
  </si>
  <si>
    <t>Working Hours per Shift</t>
  </si>
  <si>
    <t>Hours</t>
  </si>
  <si>
    <t>Total Working Days</t>
  </si>
  <si>
    <t>Days</t>
  </si>
  <si>
    <t>Line</t>
  </si>
  <si>
    <t>Construction and industrial land rates used for the study have been provided below:</t>
  </si>
  <si>
    <t>Parameter</t>
  </si>
  <si>
    <t>sq m</t>
  </si>
  <si>
    <t>sq. m</t>
  </si>
  <si>
    <t>Total Cost (€)</t>
  </si>
  <si>
    <t>Building Construction Cost</t>
  </si>
  <si>
    <t>Land Cost</t>
  </si>
  <si>
    <t>Electrical Installations, Service Facilities, etc.</t>
  </si>
  <si>
    <t>of Total Building Construction Cost</t>
  </si>
  <si>
    <t>Furniture and Fixtures</t>
  </si>
  <si>
    <t>Other Miscellaneous Costs</t>
  </si>
  <si>
    <t>of Total Equipment, Building Construction, Electrical Installations, Land, and Furniture &amp; Fixtures Cost</t>
  </si>
  <si>
    <t>Total Plant Building, Installations and Other Infrastructure Cost</t>
  </si>
  <si>
    <t>Validation of Total Production Cost</t>
  </si>
  <si>
    <t>The total production cost has been validated with 2 sources;
1. According to the online market place, Amazon and Carrefour , the average cost of RTD Ice Tea in France is ~€1 to €3.5 per kg
(Source: https://www.carrefour.fr/p/boisson-the-glace-peche-lipton-3228886043714/, https://www.amazon.fr/Lipton-Peach-Bottle-1-75L-Pack/dp/B0C2ZMLV4B)
The total production cost for RTD Ice Tea is ~ €1350 per metric ton (MT), with raw materials accounting for about 76% of this cost, packaging materials contributing 9%, and a conversion cost of ~€200 per MT
RTD Ice Tea manufacturers typically add a margin of 10–20%, resulting in prices between €1,450 and €1,600 per MT. RTD Ice Tea brands then apply a markup of around 30%, depending on brand value and consumer preferences, leading to prices between €1,900 and €2,100 per MT sold to retailers. Retailers add a margin of about 40%, resulting in a final consumer price of ~€2.0 to €3.0 per kg
2. We have also connected and validated the total production and conversion costs of RTD Ice Tea with an industry expert, who has more than 10 years of experience in the F&amp;B industry, working with non-alcoholic beverages, including RTD Ice Tea</t>
  </si>
  <si>
    <t>Machinery and Facility Type</t>
  </si>
  <si>
    <t>Semi-automated equipment involves a larger labour workforce and costs less than fully automated equipment; however, overall processing and packing costs are lower per MT for automatic machines, driven by higher speeds and therefore lesser run time (lesser run time also leading to reduced depreciation costs)</t>
  </si>
  <si>
    <t>A new facility, aged less than 3 years, features machinery with a higher price due to its longer lifespan. An intermediate facility, aged between 4 to 8 years, has experienced a 25% depreciation in its equipment value, while an older facility, aged between 8 years and above, has equipment that has lost 60% of its value, resulting in a corresponding decrease in its depreciated worth. New facilities retain 100% of the equipment price as outlined in the equipment appendix, whereas intermediate and older facilities see reductions of 25% and 60% in equipment value, respectively, due to depreciation. The equipment costs for all processes (for both fully- and semi-automated lines) will change accordingly based on the selection in the summary sheet (New, Intermediate and Old)</t>
  </si>
  <si>
    <t>Over the course of 330 working days per year, this equates to annual production volumes of 49,500 MT, 66,000 MT and 82,500 MT respectively</t>
  </si>
  <si>
    <t>Size of Facility</t>
  </si>
  <si>
    <t>Production per day (MT)</t>
  </si>
  <si>
    <t>Annual Production (MT)</t>
  </si>
  <si>
    <t>Small-scale</t>
  </si>
  <si>
    <t>Medium-scale</t>
  </si>
  <si>
    <t>Large Scale</t>
  </si>
  <si>
    <t xml:space="preserve">Site Complexity  </t>
  </si>
  <si>
    <t>Number of Product Changeovers</t>
  </si>
  <si>
    <t>Medium</t>
  </si>
  <si>
    <t>Large</t>
  </si>
  <si>
    <t>Cycle Time</t>
  </si>
  <si>
    <t>Utility Costs</t>
  </si>
  <si>
    <t>Information for plant utility consumption (electricity and other utility – including water, factory lighting, and fuel) has been obtained from secondary research sources and validated through primary research and industry experts</t>
  </si>
  <si>
    <t>€/kWh</t>
  </si>
  <si>
    <t>of Total Electricity Cost</t>
  </si>
  <si>
    <t>Other overhead costs associated with RTD Ice Tea have been listed below:</t>
  </si>
  <si>
    <t>of Total Process</t>
  </si>
  <si>
    <t>of Total Equipment Cost</t>
  </si>
  <si>
    <t>of Non-machinery Cost</t>
  </si>
  <si>
    <t>Other indirect costs associated with  Ice Tea have been listed in the table below:</t>
  </si>
  <si>
    <t>of Total Equipment and Infrastructure Cost</t>
  </si>
  <si>
    <t>of Total Variable and labour Cost</t>
  </si>
  <si>
    <t>Light green colored cells indicate input variables</t>
  </si>
  <si>
    <t>RTD Ice Tea – Syrup Preparation</t>
  </si>
  <si>
    <t>Semi-Automatic Line</t>
  </si>
  <si>
    <t>Fully Automatic Line</t>
  </si>
  <si>
    <t>Units</t>
  </si>
  <si>
    <t>Working Hours per Day</t>
  </si>
  <si>
    <t>Working Days per Year</t>
  </si>
  <si>
    <t>Total Working Hours</t>
  </si>
  <si>
    <t>Number of Equipment Installed</t>
  </si>
  <si>
    <t>Efficiency</t>
  </si>
  <si>
    <t>%</t>
  </si>
  <si>
    <t>Installed Capacity of Equipment</t>
  </si>
  <si>
    <t>kgs/Cycle</t>
  </si>
  <si>
    <t>Batch Related Information</t>
  </si>
  <si>
    <t>Batch Size</t>
  </si>
  <si>
    <t>Kgs</t>
  </si>
  <si>
    <t>Time Taken by Machine per Cycle</t>
  </si>
  <si>
    <t>Loading/Unloading Time per Cycle</t>
  </si>
  <si>
    <t>Total Time per Cycle</t>
  </si>
  <si>
    <t>Machine Run Time Needed</t>
  </si>
  <si>
    <t>Cleaning and Maintenance</t>
  </si>
  <si>
    <t>Hours/Batch</t>
  </si>
  <si>
    <t>Running Rate (% of time machine is running per batch)</t>
  </si>
  <si>
    <t>Total Production Time (including downtime)</t>
  </si>
  <si>
    <t>Capital Cost</t>
  </si>
  <si>
    <t>Semi Automatic Equipments</t>
  </si>
  <si>
    <t>Units Required per Batch</t>
  </si>
  <si>
    <t xml:space="preserve"> Equipment Cost per Unit (€)</t>
  </si>
  <si>
    <t>Equipment Depreciation Rate</t>
  </si>
  <si>
    <t>Total Depreciation Cost per MT (€)</t>
  </si>
  <si>
    <t>Total Cost</t>
  </si>
  <si>
    <t>Fully Automatic Equipments</t>
  </si>
  <si>
    <t>Electricity Requirement (in kwh/hour)</t>
  </si>
  <si>
    <t>Gas Requirement (in kwh/hour)</t>
  </si>
  <si>
    <t>Other Utility (of Total Energy Cost)</t>
  </si>
  <si>
    <t>Total Utility Cost per MT (€)</t>
  </si>
  <si>
    <t>Number of Labours Required</t>
  </si>
  <si>
    <t>Contribution Factor</t>
  </si>
  <si>
    <t>Labour Cost (in €/hour)</t>
  </si>
  <si>
    <t>Total Labour Cost per MT (€)</t>
  </si>
  <si>
    <t>Notes:
1) New facilities retain 100% of equipment price mentioned in the equipment appendix sheet, while older facilities see a 50% reduction in equipment value due to its depreciated worth. The equipment costs for all processess (for both fully- and semi-automated lines) will change accordingly based on the selection in the summary sheet (New, Old)</t>
  </si>
  <si>
    <t>Production  Manager</t>
  </si>
  <si>
    <t>RTD Ice Tea – Mixing</t>
  </si>
  <si>
    <t>Pressure Blending Tanks</t>
  </si>
  <si>
    <t>RTD Ice Tea – Dry Aseptic Cleaning</t>
  </si>
  <si>
    <t>Preforms/Minute</t>
  </si>
  <si>
    <t>SKU Size</t>
  </si>
  <si>
    <t>Number of Preforms per Batch</t>
  </si>
  <si>
    <t>Preforms/Batch</t>
  </si>
  <si>
    <t>Number of Preforms per Minute</t>
  </si>
  <si>
    <t>Number of Preforms per Hour</t>
  </si>
  <si>
    <t>Preforms/Hour</t>
  </si>
  <si>
    <t>Total Packing Time (including downtime)</t>
  </si>
  <si>
    <t>RTD Ice Tea – PET Bottle Blowing</t>
  </si>
  <si>
    <t>Bottles/Minute</t>
  </si>
  <si>
    <t>Number of RTD Ice Tea Bottles per Batch</t>
  </si>
  <si>
    <t>Bottles/Batch</t>
  </si>
  <si>
    <t>Number of RTD Ice Tea Bottles per Minute</t>
  </si>
  <si>
    <t>Number of RTD Ice Tea Bottles per Hour</t>
  </si>
  <si>
    <t>Bottles/Hour</t>
  </si>
  <si>
    <t>PET Bottle Sleeving Machine</t>
  </si>
  <si>
    <t>RTD Ice Tea – Shrinking into Multipack</t>
  </si>
  <si>
    <t>Packs/Minute</t>
  </si>
  <si>
    <t>Multipack SKU Size</t>
  </si>
  <si>
    <t>Number of Packs Produced per Batch</t>
  </si>
  <si>
    <t>Packs/Batch</t>
  </si>
  <si>
    <t>Number of Packs Produced per Minute</t>
  </si>
  <si>
    <t>Number of Packs Produced per Hour</t>
  </si>
  <si>
    <t>Packs/Hour</t>
  </si>
  <si>
    <t>RTD Ice Tea – Packging in Tray &amp; Shrink</t>
  </si>
  <si>
    <t>Trays/Minute</t>
  </si>
  <si>
    <t>Number of Trays Produced per Batch</t>
  </si>
  <si>
    <t>Trays/Batch</t>
  </si>
  <si>
    <t>Number of Trays Produced per Minute</t>
  </si>
  <si>
    <t>Number of Trays Produced per Hour</t>
  </si>
  <si>
    <t>Trays/Hour</t>
  </si>
  <si>
    <t>Pallet Volume</t>
  </si>
  <si>
    <t>Semi Automatic</t>
  </si>
  <si>
    <t>Fully Automatic</t>
  </si>
  <si>
    <t>Cost (€/unit)</t>
  </si>
  <si>
    <t>Total Equipment Cost (€)</t>
  </si>
  <si>
    <t>Reverse Osmosis Water Treatement Machine</t>
  </si>
  <si>
    <t>Total  Packing Equipment Cost (€)</t>
  </si>
  <si>
    <t>Total Packing Equipment Cost (€)</t>
  </si>
  <si>
    <t>Product Changeover, SKU Changeover and Maintenance Time</t>
  </si>
  <si>
    <t>Product Changeover Time (hours per batch)</t>
  </si>
  <si>
    <t>Cleaning and Maintenance Time (hour per batch)</t>
  </si>
  <si>
    <t>Notes</t>
  </si>
  <si>
    <t>1) Information on the cost of equipment has been obtained from supplier quotes, Alibaba listings, and has been verified through primary research</t>
  </si>
  <si>
    <t xml:space="preserve">Labour Requirement and Annual Labour Wages </t>
  </si>
  <si>
    <t>Total Working Hours per Year</t>
  </si>
  <si>
    <t>Designation</t>
  </si>
  <si>
    <t>US (€, 2024)</t>
  </si>
  <si>
    <t>France (€, 2024)</t>
  </si>
  <si>
    <t>France (€, 2025E)</t>
  </si>
  <si>
    <t>France (€/hour, 2025E)</t>
  </si>
  <si>
    <t>Equipment Operator</t>
  </si>
  <si>
    <t>Production Workers</t>
  </si>
  <si>
    <t>Working Hours</t>
  </si>
  <si>
    <t>Hours/Day</t>
  </si>
  <si>
    <t>Days/week</t>
  </si>
  <si>
    <t>Weeks/Year</t>
  </si>
  <si>
    <t>Hours/Year</t>
  </si>
  <si>
    <t>Wage Increment</t>
  </si>
  <si>
    <t>2024–2025</t>
  </si>
  <si>
    <t>Salary Comparison 2024</t>
  </si>
  <si>
    <t>Average Manufacturing Wages (2024)</t>
  </si>
  <si>
    <t>Salary Conversion Factor (with respect to the US)</t>
  </si>
  <si>
    <t>US</t>
  </si>
  <si>
    <t>Employee Other Benefits</t>
  </si>
  <si>
    <t>of Direct Labour Cost</t>
  </si>
  <si>
    <t>Management Overheads</t>
  </si>
  <si>
    <t>of Direct Labour Cost and Employee Benefits</t>
  </si>
  <si>
    <r>
      <rPr>
        <b/>
        <i/>
        <sz val="10"/>
        <color theme="1" tint="9.9978637043366805E-2"/>
        <rFont val="Corbel"/>
        <family val="2"/>
        <scheme val="minor"/>
      </rPr>
      <t>Notes:</t>
    </r>
    <r>
      <rPr>
        <i/>
        <sz val="10"/>
        <color theme="1" tint="9.9978637043366805E-2"/>
        <rFont val="Corbel"/>
        <family val="2"/>
        <scheme val="minor"/>
      </rPr>
      <t xml:space="preserve">
1)The US Labour data for 2024 has been obtained from 'May 2024 National Occupational Employment and Wage Estimates', Bureau of Labour Statistics (April 2025). These rates were used to derived the Labour rates of France by using the salary conversion factor
2) The data for the salary comparison factor has been obtained from Economic Research Institute for average monthly salary (manufacturing) for 2024
4) The Labour cost has been calculated by estimating the number of production workers, system operators and other production workers required per production line validated by industry experts and equipment/production line supplier
5) Percentage increments during 2024–2025 in wages rates have been obtained from 'Global Total Rewards Pulse Survey', Korn Ferry (October 2024)</t>
    </r>
  </si>
  <si>
    <t>Key Sources Used</t>
  </si>
  <si>
    <t>Alibaba</t>
  </si>
  <si>
    <t>Company Annual Reports</t>
  </si>
  <si>
    <t>Company Websites</t>
  </si>
  <si>
    <t>RTD Ice Tea Feasibility Reports</t>
  </si>
  <si>
    <t>Oanda</t>
  </si>
  <si>
    <t>Thomson Reuters</t>
  </si>
  <si>
    <t>Real Estate Websites</t>
  </si>
  <si>
    <t>OECD</t>
  </si>
  <si>
    <t>Land Aggregators</t>
  </si>
  <si>
    <t>Organisations Contacted (Primary Research)</t>
  </si>
  <si>
    <t>Organisation</t>
  </si>
  <si>
    <r>
      <t>HQ Country</t>
    </r>
    <r>
      <rPr>
        <b/>
        <vertAlign val="superscript"/>
        <sz val="11"/>
        <color theme="0"/>
        <rFont val="Corbel"/>
        <family val="2"/>
        <scheme val="major"/>
      </rPr>
      <t>1</t>
    </r>
  </si>
  <si>
    <t xml:space="preserve">US Bureau of Labor Statistics </t>
  </si>
  <si>
    <t>EIA</t>
  </si>
  <si>
    <t>GEA</t>
  </si>
  <si>
    <t>Germany</t>
  </si>
  <si>
    <t>Landsearch, Crexi and Loopnet</t>
  </si>
  <si>
    <t>KPMG</t>
  </si>
  <si>
    <t>International Construction Market Survey 2023', Turner and Townsend</t>
  </si>
  <si>
    <t>USDA</t>
  </si>
  <si>
    <t>Krones</t>
  </si>
  <si>
    <t>Pentair</t>
  </si>
  <si>
    <t>UK</t>
  </si>
  <si>
    <t>Silverson</t>
  </si>
  <si>
    <t>Tetra Laval (Tetra Pak)</t>
  </si>
  <si>
    <t>Switzerland</t>
  </si>
  <si>
    <t>A Due</t>
  </si>
  <si>
    <t>Italy</t>
  </si>
  <si>
    <t>Alfa Laval</t>
  </si>
  <si>
    <t>Stephan</t>
  </si>
  <si>
    <t>Labbe Process Equipment</t>
  </si>
  <si>
    <t>Moscatelli</t>
  </si>
  <si>
    <t>Number of Units in Multipacks</t>
  </si>
  <si>
    <t>Tray Combination</t>
  </si>
  <si>
    <t>Air Jet and Vacuum Cleaning Machines</t>
  </si>
  <si>
    <t>€/kg</t>
  </si>
  <si>
    <t>Chemical Requirement (in kg/hour)</t>
  </si>
  <si>
    <t>Nitrogen Injection System</t>
  </si>
  <si>
    <t>Notes:</t>
  </si>
  <si>
    <t>1) The aseptic capping is performed immediately after the bottle has been filled with nitrogen</t>
  </si>
  <si>
    <t>Wastage Rate</t>
  </si>
  <si>
    <t>Number of kg processed per Hour (before wastage)</t>
  </si>
  <si>
    <t>Number of kg wastage per hour</t>
  </si>
  <si>
    <t>Number of kg of usable processing per hour (after wastage)</t>
  </si>
  <si>
    <t>Total Machine Run Time Needed</t>
  </si>
  <si>
    <t xml:space="preserve">Dry Aseptic </t>
  </si>
  <si>
    <t>4*6</t>
  </si>
  <si>
    <t>8*3</t>
  </si>
  <si>
    <t>12*2</t>
  </si>
  <si>
    <t>&lt;&lt; for multipacks in a tray</t>
  </si>
  <si>
    <t>–</t>
  </si>
  <si>
    <t>€/MT</t>
  </si>
  <si>
    <t>Steam Requirement per Hour (MT)</t>
  </si>
  <si>
    <t>Other Utility or Hot Boiler Feed Water Requirement per Hour (MT)</t>
  </si>
  <si>
    <t>Can Filling &amp; Closing</t>
  </si>
  <si>
    <t>Cans/Minute</t>
  </si>
  <si>
    <t>Number of RTD Ice Tea Cans per Batch</t>
  </si>
  <si>
    <t>Cans/Batch</t>
  </si>
  <si>
    <t>Number of RTD Ice Tea Cans per Minute</t>
  </si>
  <si>
    <t>Number of RTD Ice Tea Cans per Hour</t>
  </si>
  <si>
    <t>Cans/Hour</t>
  </si>
  <si>
    <t>Can Filling and Sealing Machine</t>
  </si>
  <si>
    <t>Tray Packaging Machine</t>
  </si>
  <si>
    <t>Can Filling &amp; Closing Process</t>
  </si>
  <si>
    <t>Number of Units per Pack</t>
  </si>
  <si>
    <t>Number of Packs per Tray</t>
  </si>
  <si>
    <t>Packs/Tray</t>
  </si>
  <si>
    <t>Dry Aseptic Cleaning</t>
  </si>
  <si>
    <t>Wet Aseptic Cleaning</t>
  </si>
  <si>
    <t>Aseptic Filling &amp; Closing</t>
  </si>
  <si>
    <t>Shrink Sleeve Labelling</t>
  </si>
  <si>
    <t>Note:
1) Total electricity consumption in the factory by the production equipment has been calculated based on the power ratings of the respective equipment in each step/process of the production
2) Industrial electricity tariff has been sourced from Eurostat
3) Natural gas tariff has been sourced from Eurostat 
4) Industrial steam prices has been sourced from the JBT brand's sterlisation equipment brochure
5) Peracetic Acid (38%) prices has been sourced from the Biére Appro product listings
6) Other utility costs – including water, factory lighting and fuel charges – have been estimated to be 15% of the total electricity cost and validated through secondary and primary research</t>
  </si>
  <si>
    <t>Netherlands (€, 2024)</t>
  </si>
  <si>
    <t>Netherlands (€, 2025E)</t>
  </si>
  <si>
    <t>Netherlands (€/hour, 2025E)</t>
  </si>
  <si>
    <t>Notes:
1)The US Labour data for 2024 has been obtained from 'May 2024 National Occupational Employment and Wage Estimates', Bureau of Labour Statistics (April 2025). These rates were used to derived the Labour rates of Netherlands by using the salary conversion factor
2) The data for the salary comparison factor has been obtained from Economic Research Institute for average monthly salary (manufacturing) for 2024
4) The Labour cost has been calculated by estimating the number of production workers, system operators and other production workers required per production line validated by industry experts and equipment/production line supplier
5) Percentage increments during 2024–2025 in wages rates have been obtained from 'Global Total Rewards Pulse Survey', Korn Ferry (October 2024)</t>
  </si>
  <si>
    <t>&lt;&lt; for  PET decontamination type</t>
  </si>
  <si>
    <t>Country B (€, 2024)</t>
  </si>
  <si>
    <t>Country B (€, 2025E)</t>
  </si>
  <si>
    <t>Country B (€/hour, 2025E)</t>
  </si>
  <si>
    <t>RTD Ice Tea – Water Treatment</t>
  </si>
  <si>
    <t>RTD Ice Tea – Wet Aseptic Cleaning</t>
  </si>
  <si>
    <t>RTD Ice Tea – Can Filling &amp; Closing</t>
  </si>
  <si>
    <t>RTD Ice Tea – Aspetic Filling &amp; Closing</t>
  </si>
  <si>
    <t>RTD Ice Tea – Shrink Sleeve Labelling</t>
  </si>
  <si>
    <t>Average Annual Number of Working Hours per Employee</t>
  </si>
  <si>
    <t>Number of Trays Handled per Hour</t>
  </si>
  <si>
    <t>Number of Trays Handled per Minute</t>
  </si>
  <si>
    <t>Number of Trays Handled per Batch</t>
  </si>
  <si>
    <t>In the RTD Ice Tea industry, the average margins earned by suppliers can vary significantly, often influenced by factors such as geographic market conditions, raw material costs, supply chain efficiency, competition, and brand reputation. Based on feedback validated by primary respondents in the industry, these margins typically fall within a certain range, highlighting both minimum and maximum values</t>
  </si>
  <si>
    <t>Key Parameters</t>
  </si>
  <si>
    <t>Sub-parameters</t>
  </si>
  <si>
    <t>Input Cells</t>
  </si>
  <si>
    <t>Number of Production Lines</t>
  </si>
  <si>
    <t>Production Info</t>
  </si>
  <si>
    <t>Shifts/day</t>
  </si>
  <si>
    <t>Hours/shift</t>
  </si>
  <si>
    <t>Days/year</t>
  </si>
  <si>
    <t>Plant Details and Capex</t>
  </si>
  <si>
    <t>Other Costs</t>
  </si>
  <si>
    <t>Selling, General and Administrative Costs</t>
  </si>
  <si>
    <t>of total process cost</t>
  </si>
  <si>
    <t>of non-machinery cost</t>
  </si>
  <si>
    <t>of total equipment and infrastructure cost</t>
  </si>
  <si>
    <t>Others (tax, insurance, and other expenses)</t>
  </si>
  <si>
    <t>MT per day</t>
  </si>
  <si>
    <t>Number of Product Changeovers/line/week</t>
  </si>
  <si>
    <t>Annual Salary (€)</t>
  </si>
  <si>
    <t>2024-2025</t>
  </si>
  <si>
    <t>Detailed information at a Process level</t>
  </si>
  <si>
    <t>Phase</t>
  </si>
  <si>
    <t>Process</t>
  </si>
  <si>
    <t>Variables</t>
  </si>
  <si>
    <t>Data - Semi Automatic Machine</t>
  </si>
  <si>
    <t>Data - Fully Automatic Machine</t>
  </si>
  <si>
    <t>Production</t>
  </si>
  <si>
    <t>Number of  Equipment Installed</t>
  </si>
  <si>
    <t>No. of Production  Manager</t>
  </si>
  <si>
    <t>No. of Shift Supervisor</t>
  </si>
  <si>
    <t>No. of Machine Operator</t>
  </si>
  <si>
    <t>No. of Production Worker</t>
  </si>
  <si>
    <t>Contribution Factor of Production  Manager</t>
  </si>
  <si>
    <t>Contribution Factor  of Shift Supervisor</t>
  </si>
  <si>
    <t>Contribution Factor of Machine Operator</t>
  </si>
  <si>
    <t>Contribution Factor of Production Worker</t>
  </si>
  <si>
    <t>Packing</t>
  </si>
  <si>
    <t>RTD Ice Tea - Carbonation</t>
  </si>
  <si>
    <t>Carbonation Process</t>
  </si>
  <si>
    <t>Total Carbonation Process Costs</t>
  </si>
  <si>
    <t>Labour Data</t>
  </si>
  <si>
    <t>Construction Rate – France</t>
  </si>
  <si>
    <t>Construction Rate – Netherlands</t>
  </si>
  <si>
    <t>Construction Rate – Country B</t>
  </si>
  <si>
    <t>Industrial Land Rate – France</t>
  </si>
  <si>
    <t>Industrial Land Rate – Netherlands</t>
  </si>
  <si>
    <t>Industrial Land Rate – Country B</t>
  </si>
  <si>
    <t>Electricity – France</t>
  </si>
  <si>
    <t>Electricity – Netherlands</t>
  </si>
  <si>
    <t>Electricity – Country B</t>
  </si>
  <si>
    <t>Natural Gas – France</t>
  </si>
  <si>
    <t>Natural Gas – Netherlands</t>
  </si>
  <si>
    <t>Natural Gas – Country B</t>
  </si>
  <si>
    <t>Industrial Steam – Country B</t>
  </si>
  <si>
    <t>Industrial Steam – France</t>
  </si>
  <si>
    <t>Industrial Steam – Netherlands</t>
  </si>
  <si>
    <t>Boiler Feed Water – France</t>
  </si>
  <si>
    <t>Boiler Feed Water – Netherlands</t>
  </si>
  <si>
    <t>Boiler Feed Water – Country B</t>
  </si>
  <si>
    <t>Peracetic Acid (PAA) – France</t>
  </si>
  <si>
    <t>Peracetic Acid (PAA) – Netherlands</t>
  </si>
  <si>
    <t>Peracetic Acid (PAA) – Country B</t>
  </si>
  <si>
    <t>Other Utilities – France</t>
  </si>
  <si>
    <t>Other Utilities – Netherlands</t>
  </si>
  <si>
    <t>Other Utilities – Country B</t>
  </si>
  <si>
    <t>Production Manager – France</t>
  </si>
  <si>
    <t>Shift Supervisor – France</t>
  </si>
  <si>
    <t>Production Workers – France</t>
  </si>
  <si>
    <t>Equipment Operator – France</t>
  </si>
  <si>
    <t>Wage Increment – France</t>
  </si>
  <si>
    <t>Employee Other Benefits – France</t>
  </si>
  <si>
    <t>Management Overheads – France</t>
  </si>
  <si>
    <t>Shift Supervisor – Netherlands</t>
  </si>
  <si>
    <t>Production Workers – Netherlands</t>
  </si>
  <si>
    <t>Equipment Operator – Netherlands</t>
  </si>
  <si>
    <t>Wage Increment – Netherlands</t>
  </si>
  <si>
    <t>Employee Other Benefits – Netherlands</t>
  </si>
  <si>
    <t>Management Overheads – Netherlands</t>
  </si>
  <si>
    <t>Production Manager – Netherlands</t>
  </si>
  <si>
    <t>Production Manager – Country B</t>
  </si>
  <si>
    <t>Shift Supervisor – Country B</t>
  </si>
  <si>
    <t>Production Workers – Country B</t>
  </si>
  <si>
    <t>Equipment Operator – Country B</t>
  </si>
  <si>
    <t>Wage Increment – Country B</t>
  </si>
  <si>
    <t>Employee Other Benefits – Country B</t>
  </si>
  <si>
    <t>Management Overheads – Country B</t>
  </si>
  <si>
    <t>€/sqm</t>
  </si>
  <si>
    <t>€/KG</t>
  </si>
  <si>
    <t>&lt;&lt; for Unit SKU Size</t>
  </si>
  <si>
    <t>Semi-Automated</t>
  </si>
  <si>
    <t>Number of bottles wastage per hour</t>
  </si>
  <si>
    <t>Number of bottles of usable processing per hour (after wastage)</t>
  </si>
  <si>
    <t>Number of cans wastage per hour</t>
  </si>
  <si>
    <t>Number of cans of usable processing per hour (after wastage)</t>
  </si>
  <si>
    <t>Number of Preforms wastage per hour</t>
  </si>
  <si>
    <t>Number of Preforms of usable processing per hour (after wastage)</t>
  </si>
  <si>
    <t>Number of Bottles wastage per hour</t>
  </si>
  <si>
    <t>Number of Bottles of usable processing per hour (after wastage)</t>
  </si>
  <si>
    <t>Number of Packs wastage per hour</t>
  </si>
  <si>
    <t>Number of Packs of usable processing per hour (after wastage)</t>
  </si>
  <si>
    <t>Number of Trays wastage per hour</t>
  </si>
  <si>
    <t>Number of Trays of usable processing per hour (after wastage)</t>
  </si>
  <si>
    <t>PET Bottle Decontamination Process (For Can Packing, Select " – ")</t>
  </si>
  <si>
    <t>Nitrogenation</t>
  </si>
  <si>
    <t>Nitrogenation Process</t>
  </si>
  <si>
    <t>Total Nitrogenation Cost</t>
  </si>
  <si>
    <t>RTD Ice Tea – Nitrogenation</t>
  </si>
  <si>
    <t>Total Depreciation per MT (€/MT)</t>
  </si>
  <si>
    <t>Fully-Automatic Equipment</t>
  </si>
  <si>
    <t>Semi-Automatic Equipment</t>
  </si>
  <si>
    <t>Equipment Data</t>
  </si>
  <si>
    <t>Kgs/Cycle</t>
  </si>
  <si>
    <t>Cans or Bottles/Minute</t>
  </si>
  <si>
    <t>Kgs/Pallet</t>
  </si>
  <si>
    <t>Working Hours/Day</t>
  </si>
  <si>
    <t>Working Days/Week</t>
  </si>
  <si>
    <t>Working Weeks/Year</t>
  </si>
  <si>
    <t>Days/Week</t>
  </si>
  <si>
    <t>Weeks.Year</t>
  </si>
  <si>
    <t>Loading Time (Material + Packing)</t>
  </si>
  <si>
    <t>Hours/MT</t>
  </si>
  <si>
    <t>Loading Time (Packing)</t>
  </si>
  <si>
    <t>Unloading Time (Packing)</t>
  </si>
  <si>
    <t>Unloading (Packing)</t>
  </si>
  <si>
    <t>Portugal</t>
  </si>
  <si>
    <t>Construction Rate – Portugal</t>
  </si>
  <si>
    <t>Industrial Land Rate – Portugal</t>
  </si>
  <si>
    <t>Electricity – Portugal</t>
  </si>
  <si>
    <t>Natural Gas – Portugal</t>
  </si>
  <si>
    <t>Industrial Steam – Portugal</t>
  </si>
  <si>
    <t>Boiler Feed Water – Portugal</t>
  </si>
  <si>
    <t>Peracetic Acid (PAA) – Portugal</t>
  </si>
  <si>
    <t>Other Utilities – Portugal</t>
  </si>
  <si>
    <t>Production Manager – Portugal</t>
  </si>
  <si>
    <t>Shift Supervisor – Portugal</t>
  </si>
  <si>
    <t>Production Workers – Portugal</t>
  </si>
  <si>
    <t>Equipment Operator – Portugal</t>
  </si>
  <si>
    <t>Wage Increment – Portugal</t>
  </si>
  <si>
    <t>Employee Other Benefits – Portugal</t>
  </si>
  <si>
    <t>Management Overheads – Portugal</t>
  </si>
  <si>
    <t>Portugal (€, 2024)</t>
  </si>
  <si>
    <t>Portugal (€, 2025E)</t>
  </si>
  <si>
    <t>Portugal (€/hour, 2025E)</t>
  </si>
  <si>
    <t>Pasteurisation</t>
  </si>
  <si>
    <t>Carbonisation</t>
  </si>
  <si>
    <t>Palletising</t>
  </si>
  <si>
    <t>Can Pasteurisation</t>
  </si>
  <si>
    <t>Average US Manufacturing Wages</t>
  </si>
  <si>
    <t>Average France Manufacturing Wages</t>
  </si>
  <si>
    <t>Average Netherlands Manufacturing Wages</t>
  </si>
  <si>
    <t>Average Country B Manufacturing Wages</t>
  </si>
  <si>
    <t>Number of Shifts/day (France)</t>
  </si>
  <si>
    <t>Number of Shifts/day (Netherlands)</t>
  </si>
  <si>
    <t>Number of Shifts/day (Portugal)</t>
  </si>
  <si>
    <t>Number of Shifts/day (Country B)</t>
  </si>
  <si>
    <t>Working Hours per Shift (France)</t>
  </si>
  <si>
    <t>Working Hours per Shift (Netherlands)</t>
  </si>
  <si>
    <t>Working Hours per Shift (Portugal)</t>
  </si>
  <si>
    <t>Working Hours per Shift (Country B)</t>
  </si>
  <si>
    <t>Total Working Days/year (France)</t>
  </si>
  <si>
    <t>Total Working Days/year (Netherlands)</t>
  </si>
  <si>
    <t>Total Working Days/year (Portugal)</t>
  </si>
  <si>
    <t>Total Working Days/year (Country B)</t>
  </si>
  <si>
    <t>To develop a process should cost model for RTD Ice Tea in France, Netherlands and Portugal</t>
  </si>
  <si>
    <t>The should cost model has been developed for RTD Ice Tea in France, Netherlands and Portugal</t>
  </si>
  <si>
    <t>Notes:
1) This list includes both product manufacturers and equipment suppliers
2) All the companies listed either have a presence in the France, Netherlands and Portugal through sales offices or are capable of supplying machinery to both countries</t>
  </si>
  <si>
    <t>Table of Contents – RTD Ice Tea – France, Netherlands and Portugal</t>
  </si>
  <si>
    <t>We have categorised the production quantities as follows: small-scale production at 150 MT per day, medium-scale production at 200 MT per day and large-scale production at 250 MT per day</t>
  </si>
  <si>
    <t>December</t>
  </si>
  <si>
    <r>
      <t>Note:</t>
    </r>
    <r>
      <rPr>
        <i/>
        <sz val="10"/>
        <color rgb="FF1E2A39"/>
        <rFont val="Arial"/>
        <family val="2"/>
      </rPr>
      <t xml:space="preserve"> The production process is based on information available through secondary research sources and has been validated through interviews with industry participants</t>
    </r>
  </si>
  <si>
    <r>
      <t>Total Plant Area</t>
    </r>
    <r>
      <rPr>
        <vertAlign val="superscript"/>
        <sz val="9"/>
        <rFont val="Arial"/>
        <family val="2"/>
      </rPr>
      <t>3</t>
    </r>
  </si>
  <si>
    <r>
      <t>Note:</t>
    </r>
    <r>
      <rPr>
        <i/>
        <sz val="10"/>
        <color rgb="FF1E2A39"/>
        <rFont val="Arial"/>
        <family val="2"/>
      </rPr>
      <t xml:space="preserve">
1) Selling, general, and administrative costs as a proportion of total variable and labor cost has been benchmarked against corresponding expenses as stated in the FY2020 annual report of Asia Can Manufacturing and Bangkok Can Manufacturing in Thailand, Showa Denko, and Crown in Vietnam; this has also been verified through primary research
2) The depreciation costs have been estimated by the 'Straight Line' method; aluminum can manufacturing line and plant building typically have a life of 10–15 and 35–45 years, respectively</t>
    </r>
  </si>
  <si>
    <r>
      <t>Production Information</t>
    </r>
    <r>
      <rPr>
        <b/>
        <vertAlign val="superscript"/>
        <sz val="10"/>
        <color theme="0"/>
        <rFont val="Arial"/>
        <family val="2"/>
      </rPr>
      <t>1</t>
    </r>
  </si>
  <si>
    <r>
      <t>Number of Production Lines</t>
    </r>
    <r>
      <rPr>
        <vertAlign val="superscript"/>
        <sz val="10"/>
        <color theme="1"/>
        <rFont val="Arial"/>
        <family val="2"/>
      </rPr>
      <t>2</t>
    </r>
  </si>
  <si>
    <r>
      <t>Note:</t>
    </r>
    <r>
      <rPr>
        <i/>
        <sz val="10"/>
        <rFont val="Arial"/>
        <family val="2"/>
      </rPr>
      <t xml:space="preserve">
1) Information on plant operational metrics such as the number of shifts per day, working days in a year have been obtained through interviews with RTD Ice Tea producers
2) As per industry standards in the France, Netherlands and Portugal, we have considered a RTD Ice Tea product manufacturing facility with 1 production line </t>
    </r>
  </si>
  <si>
    <r>
      <t>Construction Rate (€/sqm)</t>
    </r>
    <r>
      <rPr>
        <b/>
        <vertAlign val="superscript"/>
        <sz val="10"/>
        <color rgb="FFFFFFFF"/>
        <rFont val="Arial"/>
        <family val="2"/>
      </rPr>
      <t>1</t>
    </r>
  </si>
  <si>
    <r>
      <t>Industrial Land Rate (€/sqm)</t>
    </r>
    <r>
      <rPr>
        <b/>
        <vertAlign val="superscript"/>
        <sz val="10"/>
        <color rgb="FFFFFFFF"/>
        <rFont val="Arial"/>
        <family val="2"/>
      </rPr>
      <t>2</t>
    </r>
  </si>
  <si>
    <r>
      <t>Total Plant Area</t>
    </r>
    <r>
      <rPr>
        <vertAlign val="superscript"/>
        <sz val="11"/>
        <color theme="1"/>
        <rFont val="Arial"/>
        <family val="2"/>
      </rPr>
      <t>3</t>
    </r>
  </si>
  <si>
    <r>
      <t>Plant Area with Building Construction</t>
    </r>
    <r>
      <rPr>
        <vertAlign val="superscript"/>
        <sz val="11"/>
        <color rgb="FF1E2A39"/>
        <rFont val="Arial"/>
        <family val="2"/>
      </rPr>
      <t>3</t>
    </r>
  </si>
  <si>
    <r>
      <t>Plant Building, Installation and Other Infrastructure Cost</t>
    </r>
    <r>
      <rPr>
        <b/>
        <vertAlign val="superscript"/>
        <sz val="10"/>
        <color theme="0"/>
        <rFont val="Arial"/>
        <family val="2"/>
      </rPr>
      <t>4</t>
    </r>
  </si>
  <si>
    <r>
      <rPr>
        <b/>
        <i/>
        <sz val="10"/>
        <color rgb="FF1E2A39"/>
        <rFont val="Arial"/>
        <family val="2"/>
      </rPr>
      <t>Note</t>
    </r>
    <r>
      <rPr>
        <i/>
        <sz val="10"/>
        <color rgb="FF1E2A39"/>
        <rFont val="Arial"/>
        <family val="2"/>
      </rPr>
      <t xml:space="preserve">:
</t>
    </r>
    <r>
      <rPr>
        <i/>
        <sz val="10"/>
        <rFont val="Arial"/>
        <family val="2"/>
      </rPr>
      <t>1) The construction rates for the US has been sourced from 'International construction market survey 2024' – Turner and Townsend and benchmarked with France, Netherlands and Portugal</t>
    </r>
    <r>
      <rPr>
        <i/>
        <sz val="10"/>
        <color rgb="FF1E2A39"/>
        <rFont val="Arial"/>
        <family val="2"/>
      </rPr>
      <t xml:space="preserve">
</t>
    </r>
    <r>
      <rPr>
        <i/>
        <sz val="10"/>
        <rFont val="Arial"/>
        <family val="2"/>
      </rPr>
      <t>2) 2) The average industrial land rate in France, Netherlands and Portugal is obtained from Businessforsale, commercial real estate listing websites such as Savills and TSC estimation</t>
    </r>
    <r>
      <rPr>
        <i/>
        <sz val="10"/>
        <color rgb="FF1E2A39"/>
        <rFont val="Arial"/>
        <family val="2"/>
      </rPr>
      <t xml:space="preserve">
3) We assessed the L'Européenne D'Embouteillage SNC plant located in Châteauneuf-de-Gadagne, France, totalling 15,000 sq.m, with 5,250 for construction. This facility manufactures products such as RTD Ice Tea and other beverages
4) Information on electrical installations, building and construction, and furniture and fixtures cost has been obtained from industry experts, and verified through primary research</t>
    </r>
  </si>
  <si>
    <r>
      <t xml:space="preserve">A cycle refers to the time needed to process a specified amount of product, typically measured in kilograms (kg), based on the equipment’s installed capacity.
</t>
    </r>
    <r>
      <rPr>
        <b/>
        <sz val="10"/>
        <rFont val="Arial"/>
        <family val="2"/>
      </rPr>
      <t>Installed Capacity</t>
    </r>
    <r>
      <rPr>
        <sz val="10"/>
        <rFont val="Arial"/>
        <family val="2"/>
      </rPr>
      <t xml:space="preserve">: This is the maximum weight (in kg) of product that the equipment can handle per cycle when operating under optimal conditions.
</t>
    </r>
    <r>
      <rPr>
        <b/>
        <sz val="10"/>
        <rFont val="Arial"/>
        <family val="2"/>
      </rPr>
      <t>Cycle Time</t>
    </r>
    <r>
      <rPr>
        <sz val="10"/>
        <rFont val="Arial"/>
        <family val="2"/>
      </rPr>
      <t xml:space="preserve">: The duration (usually in minutes or hours) required to process this specified weight of product in a single cycle
</t>
    </r>
    <r>
      <rPr>
        <b/>
        <sz val="10"/>
        <rFont val="Arial"/>
        <family val="2"/>
      </rPr>
      <t>Cycle</t>
    </r>
    <r>
      <rPr>
        <sz val="10"/>
        <rFont val="Arial"/>
        <family val="2"/>
      </rPr>
      <t xml:space="preserve"> = Total Weight Processed/processing time</t>
    </r>
  </si>
  <si>
    <r>
      <t>Electricity</t>
    </r>
    <r>
      <rPr>
        <vertAlign val="superscript"/>
        <sz val="11"/>
        <color rgb="FF1E2A39"/>
        <rFont val="Arial"/>
        <family val="2"/>
      </rPr>
      <t>2</t>
    </r>
  </si>
  <si>
    <r>
      <t>Natural Gas</t>
    </r>
    <r>
      <rPr>
        <vertAlign val="superscript"/>
        <sz val="11"/>
        <color rgb="FF1E2A39"/>
        <rFont val="Arial"/>
        <family val="2"/>
      </rPr>
      <t>3</t>
    </r>
  </si>
  <si>
    <r>
      <t>Industrial Steam</t>
    </r>
    <r>
      <rPr>
        <vertAlign val="superscript"/>
        <sz val="10"/>
        <color rgb="FF1E2A39"/>
        <rFont val="Arial"/>
        <family val="2"/>
      </rPr>
      <t>4</t>
    </r>
  </si>
  <si>
    <r>
      <t>Boiler Feed Water</t>
    </r>
    <r>
      <rPr>
        <vertAlign val="superscript"/>
        <sz val="10"/>
        <color rgb="FF1E2A39"/>
        <rFont val="Arial"/>
        <family val="2"/>
      </rPr>
      <t>4</t>
    </r>
  </si>
  <si>
    <r>
      <t>Peracetic Acid (PAA)</t>
    </r>
    <r>
      <rPr>
        <vertAlign val="superscript"/>
        <sz val="10"/>
        <color rgb="FF1E2A39"/>
        <rFont val="Arial"/>
        <family val="2"/>
      </rPr>
      <t>5</t>
    </r>
  </si>
  <si>
    <r>
      <t>Other Utilities</t>
    </r>
    <r>
      <rPr>
        <vertAlign val="superscript"/>
        <sz val="11"/>
        <color rgb="FF1E2A39"/>
        <rFont val="Arial"/>
        <family val="2"/>
      </rPr>
      <t>6</t>
    </r>
  </si>
  <si>
    <r>
      <t>Selling, General, and Administrative Costs</t>
    </r>
    <r>
      <rPr>
        <vertAlign val="superscript"/>
        <sz val="10"/>
        <color rgb="FF1E2A39"/>
        <rFont val="Arial"/>
        <family val="2"/>
      </rPr>
      <t>1</t>
    </r>
  </si>
  <si>
    <r>
      <t>Machinery Depreciation Costs</t>
    </r>
    <r>
      <rPr>
        <vertAlign val="superscript"/>
        <sz val="10"/>
        <color rgb="FF1E2A39"/>
        <rFont val="Arial"/>
        <family val="2"/>
      </rPr>
      <t>2</t>
    </r>
  </si>
  <si>
    <r>
      <t>Other Depreciation Costs</t>
    </r>
    <r>
      <rPr>
        <vertAlign val="superscript"/>
        <sz val="10"/>
        <color rgb="FF1E2A39"/>
        <rFont val="Arial"/>
        <family val="2"/>
      </rPr>
      <t>3</t>
    </r>
  </si>
  <si>
    <r>
      <rPr>
        <b/>
        <i/>
        <sz val="10"/>
        <color theme="2" tint="-0.89999084444715716"/>
        <rFont val="Arial"/>
        <family val="2"/>
      </rPr>
      <t>Notes:</t>
    </r>
    <r>
      <rPr>
        <i/>
        <sz val="10"/>
        <color theme="2" tint="-0.89999084444715716"/>
        <rFont val="Arial"/>
        <family val="2"/>
      </rPr>
      <t xml:space="preserve">
1) Selling and general administrative expenses has been taken as a percentage of the total variable and labour cost; this has been arrived after analysing 2024 and 2025 annual report of companies
2) The depreciation of plant and machinery is taken as 10.0% of equipment and machinery cost based on 'Straight Line Method', with a useful life of 10 years
3) The other depreciation cost is taken 3.3% of the non-machinery investment cost based on the 'Straight Line Method', with an estimated life of 30 years </t>
    </r>
  </si>
  <si>
    <r>
      <t>Maintenance and Repair Cost</t>
    </r>
    <r>
      <rPr>
        <vertAlign val="superscript"/>
        <sz val="11"/>
        <color rgb="FF1E2A39"/>
        <rFont val="Arial"/>
        <family val="2"/>
      </rPr>
      <t>2</t>
    </r>
  </si>
  <si>
    <r>
      <t>Finance Cost</t>
    </r>
    <r>
      <rPr>
        <vertAlign val="superscript"/>
        <sz val="11"/>
        <color rgb="FF1E2A39"/>
        <rFont val="Arial"/>
        <family val="2"/>
      </rPr>
      <t>3</t>
    </r>
  </si>
  <si>
    <r>
      <t>Others (tax, insurance, and other expenses)</t>
    </r>
    <r>
      <rPr>
        <vertAlign val="superscript"/>
        <sz val="11"/>
        <color rgb="FF1E2A39"/>
        <rFont val="Arial"/>
        <family val="2"/>
      </rPr>
      <t>4</t>
    </r>
  </si>
  <si>
    <t>RTD Ice Tea - Pasteurisation</t>
  </si>
  <si>
    <t>RTD Ice Tea – Can Pasterurisation</t>
  </si>
  <si>
    <t>Steam Heating Tunnel Pasteuriser</t>
  </si>
  <si>
    <t>RTD Ice Tea – Palletising</t>
  </si>
  <si>
    <t>Palletiser Machine</t>
  </si>
  <si>
    <t>Pasteuriser</t>
  </si>
  <si>
    <t>Preform Steriliser</t>
  </si>
  <si>
    <r>
      <t>Semi-Automatic Equipment</t>
    </r>
    <r>
      <rPr>
        <b/>
        <vertAlign val="superscript"/>
        <sz val="10"/>
        <color theme="0"/>
        <rFont val="Arial"/>
        <family val="2"/>
      </rPr>
      <t>1</t>
    </r>
  </si>
  <si>
    <t>Pasteurisation Process</t>
  </si>
  <si>
    <t xml:space="preserve">Pasteurisation Process </t>
  </si>
  <si>
    <t>Total Pasteurisation Process Cost</t>
  </si>
  <si>
    <t>Can Pasteurisation Process</t>
  </si>
  <si>
    <t>Total Can Pasteurisation Cost</t>
  </si>
  <si>
    <t>Palletising Process</t>
  </si>
  <si>
    <t>Total Palletising Packing Cost</t>
  </si>
  <si>
    <r>
      <rPr>
        <b/>
        <i/>
        <sz val="10"/>
        <rFont val="Arial"/>
        <family val="2"/>
      </rPr>
      <t>Note:</t>
    </r>
    <r>
      <rPr>
        <i/>
        <sz val="10"/>
        <rFont val="Arial"/>
        <family val="2"/>
      </rPr>
      <t xml:space="preserve">
1) Information on maintenance and repair costs of building and machinery as a proportion of the equipment, electrical installations, building and construction, and furniture and fixtures cost has been obtained from industry experts, and verified through primary research
2) We have considered maintenance and repair costs to be 4% for the old equipment and 2% for the new equipment, based on industry standards and inputs from equipment suppliers
3) The finance cost is based on the long-term interest rate of France for August 2025, which stands at 3.42% (Followed across models - OECD)
4) Other indirect costs (including insurance and tax) as a proportion of the total Labour cost, and finance cost as a proportion of the total machinery cost have been obtained from secondary analysis with reference to L'Européenne D'Embouteillage SNC income statement 2024
</t>
    </r>
  </si>
  <si>
    <t>Carbonising</t>
  </si>
  <si>
    <t>Pasteurising</t>
  </si>
  <si>
    <t>General information about the CM</t>
  </si>
  <si>
    <t>The following companies have been studied to develop the should cost model for RTD Ice Tea: L'Européenne D'Embouteillage SNC (Châteauneuf-de-Gadagne, France), Vrumona (Bunnik, Netherlands), Sumol + Compsal S.A (Pombal, Portugal)
RTD Ice Tea Equipment Suppliers –  TetraPak, Frau Group, Krones AG, Pentair, GEA Group and Alfa Laval</t>
  </si>
  <si>
    <t>Site complexity is determined by the frequency of product changeovers per line per week (within the defined capacity of the factory); low complexity involves 4 changeovers, medium complexity 8, and high complexity 12. A changeover refers to the process of converting a line/equipment from running one product to another. A change in product is applicable if there are modifications in product recipe, there is  a change in the product segment/type, or production of the same product for different clients (with few changes in specifications). High complexity, involving multiple product changeovers, can reduce efficiency of the production line (due to associated downtime and conversion process), whereas low complexity, with fewer changeovers, enhances process efficiency</t>
  </si>
  <si>
    <t>OEE (Overall Equipment Efficiency)</t>
  </si>
  <si>
    <t>Big Bag</t>
  </si>
  <si>
    <t>Carton</t>
  </si>
  <si>
    <t>Bag in Boxes</t>
  </si>
  <si>
    <r>
      <t>Cost Structure Summary – Scenario 1</t>
    </r>
    <r>
      <rPr>
        <b/>
        <vertAlign val="superscript"/>
        <sz val="12"/>
        <color theme="4"/>
        <rFont val="Arial"/>
        <family val="2"/>
      </rPr>
      <t>1</t>
    </r>
  </si>
  <si>
    <t>Cost Structure Summary – Scenario 2</t>
  </si>
  <si>
    <t>Cost Structure Summary – Scenario 3</t>
  </si>
  <si>
    <t>Cost Breakdown (EUR/MT)</t>
  </si>
  <si>
    <t>Purchase Price ($/MT)</t>
  </si>
  <si>
    <t>Gap (EUR/MT)</t>
  </si>
  <si>
    <t>Cost Structure Summary-Scenario 1</t>
  </si>
  <si>
    <t>Cost Structure Summary-Scenario 2</t>
  </si>
  <si>
    <t>Cost Structure Summary-Scenario 3</t>
  </si>
  <si>
    <t>Note:</t>
  </si>
  <si>
    <t>1) Inputs are drawn from 1.1 Summary sheet. Any changes made in the summary sheet will be reflected in the scenario 1</t>
  </si>
  <si>
    <t>Copyright © 2026 WNS (Holdings) Ltd. All rights reserved.</t>
  </si>
  <si>
    <r>
      <t>RTD Ice Tea</t>
    </r>
    <r>
      <rPr>
        <b/>
        <vertAlign val="superscript"/>
        <sz val="10"/>
        <color theme="1" tint="9.9978637043366805E-2"/>
        <rFont val="Arial"/>
        <family val="2"/>
      </rPr>
      <t>1</t>
    </r>
  </si>
  <si>
    <t>Intermediate</t>
  </si>
  <si>
    <t>Fully-Automated</t>
  </si>
  <si>
    <t>New</t>
  </si>
  <si>
    <t xml:space="preserve">Cost per Consumer/Unit Column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</si>
</sst>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 #,##0.00_ ;_ * \-#,##0.00_ ;_ * &quot;-&quot;??_ ;_ @_ "/>
    <numFmt numFmtId="164" formatCode="_(&quot;$&quot;* #,##0.00_);_(&quot;$&quot;* \(#,##0.00\);_(&quot;$&quot;* &quot;-&quot;??_);_(@_)"/>
    <numFmt numFmtId="165" formatCode="_(* #,##0.00_);_(* \(#,##0.00\);_(* &quot;-&quot;??_);_(@_)"/>
    <numFmt numFmtId="166" formatCode="_-* #,##0.00_-;\-* #,##0.00_-;_-* &quot;-&quot;??_-;_-@_-"/>
    <numFmt numFmtId="167" formatCode="[$-409]mmmm\ d\,\ yyyy;@"/>
    <numFmt numFmtId="168" formatCode="_(* #,##0_);_(* \(#,##0\);_(* &quot;-&quot;??_);_(@_)"/>
    <numFmt numFmtId="169" formatCode="#,##0.0"/>
    <numFmt numFmtId="170" formatCode="0.0%"/>
    <numFmt numFmtId="171" formatCode="[$-809]d\ mmmm\ yyyy;@"/>
    <numFmt numFmtId="172" formatCode="#,##0_ ;\-#,##0\ "/>
    <numFmt numFmtId="173" formatCode="0.0"/>
    <numFmt numFmtId="174" formatCode="0.000"/>
    <numFmt numFmtId="175" formatCode="[$-409]mmmm\-yy;@"/>
    <numFmt numFmtId="176" formatCode="_(* #,##0.0_);_(* \(#,##0.0\);_(* &quot;-&quot;??_);_(@_)"/>
    <numFmt numFmtId="177" formatCode="_(* #,##0.000_);_(* \(#,##0.000\);_(* &quot;-&quot;??_);_(@_)"/>
    <numFmt numFmtId="178" formatCode="_ * #,##0.000_ ;_ * \-#,##0.000_ ;_ * &quot;-&quot;??_ ;_ @_ "/>
    <numFmt numFmtId="179" formatCode="_ * #,##0.0_ ;_ * \-#,##0.0_ ;_ * &quot;-&quot;??_ ;_ @_ "/>
    <numFmt numFmtId="180" formatCode="[$-F800]dddd\,\ mmmm\ dd\,\ yyyy"/>
    <numFmt numFmtId="181" formatCode="#,##0.0_ ;\-#,##0.0\ "/>
    <numFmt numFmtId="182" formatCode="[$-409]mmmm/yy;@"/>
    <numFmt numFmtId="183" formatCode="_-* #,##0.0_-;\-* #,##0.0_-;_-* &quot;-&quot;??_-;_-@_-"/>
    <numFmt numFmtId="184" formatCode="0.0000"/>
    <numFmt numFmtId="185" formatCode="0.000000%"/>
    <numFmt numFmtId="186" formatCode="_(* #,##0.00000_);_(* \(#,##0.00000\);_(* &quot;-&quot;??_);_(@_)"/>
    <numFmt numFmtId="187" formatCode="#,##0.000"/>
  </numFmts>
  <fonts count="200">
    <font>
      <sz val="11"/>
      <color theme="1"/>
      <name val="Corbel"/>
      <family val="2"/>
      <scheme val="minor"/>
    </font>
    <font>
      <sz val="11"/>
      <color theme="1"/>
      <name val="Corbel"/>
      <family val="2"/>
    </font>
    <font>
      <u/>
      <sz val="11"/>
      <color theme="10"/>
      <name val="Corbel"/>
      <family val="2"/>
      <scheme val="minor"/>
    </font>
    <font>
      <sz val="10"/>
      <color theme="1"/>
      <name val="Corbel"/>
      <family val="2"/>
      <scheme val="major"/>
    </font>
    <font>
      <sz val="11"/>
      <color theme="1"/>
      <name val="Corbel"/>
      <family val="2"/>
      <scheme val="major"/>
    </font>
    <font>
      <sz val="10"/>
      <name val="Arial"/>
      <family val="2"/>
    </font>
    <font>
      <sz val="10"/>
      <color theme="1"/>
      <name val="Calibri"/>
      <family val="2"/>
    </font>
    <font>
      <sz val="11"/>
      <color indexed="8"/>
      <name val="Calibri"/>
      <family val="2"/>
    </font>
    <font>
      <sz val="11"/>
      <color theme="1"/>
      <name val="Corbel"/>
      <family val="2"/>
      <scheme val="minor"/>
    </font>
    <font>
      <sz val="11"/>
      <color rgb="FFFF0000"/>
      <name val="Corbel"/>
      <family val="2"/>
      <scheme val="minor"/>
    </font>
    <font>
      <u/>
      <sz val="10"/>
      <color indexed="12"/>
      <name val="Arial"/>
      <family val="2"/>
    </font>
    <font>
      <b/>
      <sz val="12"/>
      <color theme="4"/>
      <name val="Corbel"/>
      <family val="2"/>
      <scheme val="major"/>
    </font>
    <font>
      <sz val="11"/>
      <color rgb="FFFF0000"/>
      <name val="Corbel"/>
      <family val="2"/>
      <scheme val="major"/>
    </font>
    <font>
      <i/>
      <sz val="7"/>
      <color theme="1"/>
      <name val="Corbel"/>
      <family val="2"/>
      <scheme val="minor"/>
    </font>
    <font>
      <sz val="10"/>
      <color rgb="FFFF0000"/>
      <name val="Corbel"/>
      <family val="2"/>
      <scheme val="minor"/>
    </font>
    <font>
      <sz val="10"/>
      <color theme="1"/>
      <name val="Corbel"/>
      <family val="2"/>
      <scheme val="minor"/>
    </font>
    <font>
      <b/>
      <sz val="10"/>
      <color theme="0"/>
      <name val="Corbel"/>
      <family val="2"/>
      <scheme val="minor"/>
    </font>
    <font>
      <b/>
      <sz val="14"/>
      <color rgb="FF00AE9B"/>
      <name val="Corbel"/>
      <family val="2"/>
      <scheme val="minor"/>
    </font>
    <font>
      <u/>
      <sz val="10"/>
      <color indexed="12"/>
      <name val="Corbel"/>
      <family val="2"/>
      <scheme val="minor"/>
    </font>
    <font>
      <sz val="10"/>
      <name val="Corbel"/>
      <family val="2"/>
      <scheme val="minor"/>
    </font>
    <font>
      <sz val="10"/>
      <color rgb="FF1E2A39"/>
      <name val="Corbel"/>
      <family val="2"/>
      <scheme val="minor"/>
    </font>
    <font>
      <b/>
      <sz val="10"/>
      <color theme="0"/>
      <name val="Corbel"/>
      <family val="2"/>
      <scheme val="major"/>
    </font>
    <font>
      <sz val="10"/>
      <color rgb="FF1E2A39"/>
      <name val="Corbel"/>
      <family val="2"/>
      <scheme val="major"/>
    </font>
    <font>
      <i/>
      <sz val="10"/>
      <color rgb="FF1E2A39"/>
      <name val="Corbel"/>
      <family val="2"/>
      <scheme val="minor"/>
    </font>
    <font>
      <u/>
      <sz val="11"/>
      <color theme="10"/>
      <name val="Calibri"/>
      <family val="2"/>
    </font>
    <font>
      <sz val="10"/>
      <color theme="2" tint="-0.89999084444715716"/>
      <name val="Corbel"/>
      <family val="2"/>
      <scheme val="major"/>
    </font>
    <font>
      <sz val="10"/>
      <color theme="1" tint="9.9978637043366805E-2"/>
      <name val="Corbel"/>
      <family val="2"/>
      <scheme val="major"/>
    </font>
    <font>
      <i/>
      <sz val="10"/>
      <color theme="1" tint="9.9978637043366805E-2"/>
      <name val="Corbel"/>
      <family val="2"/>
      <scheme val="minor"/>
    </font>
    <font>
      <b/>
      <i/>
      <sz val="10"/>
      <color theme="1" tint="9.9978637043366805E-2"/>
      <name val="Corbel"/>
      <family val="2"/>
      <scheme val="minor"/>
    </font>
    <font>
      <sz val="10"/>
      <color theme="2" tint="-0.89999084444715716"/>
      <name val="Corbel"/>
      <family val="2"/>
      <scheme val="minor"/>
    </font>
    <font>
      <b/>
      <sz val="10"/>
      <color theme="2" tint="-0.89999084444715716"/>
      <name val="Corbel"/>
      <family val="2"/>
      <scheme val="minor"/>
    </font>
    <font>
      <sz val="10"/>
      <name val="Arial"/>
      <family val="2"/>
      <charset val="238"/>
    </font>
    <font>
      <sz val="11"/>
      <color indexed="8"/>
      <name val="Calibri"/>
      <family val="2"/>
      <charset val="134"/>
    </font>
    <font>
      <sz val="11"/>
      <color indexed="9"/>
      <name val="Calibri"/>
      <family val="2"/>
    </font>
    <font>
      <sz val="11"/>
      <color indexed="9"/>
      <name val="Calibri"/>
      <family val="2"/>
      <charset val="134"/>
    </font>
    <font>
      <sz val="11"/>
      <color indexed="20"/>
      <name val="Calibri"/>
      <family val="2"/>
    </font>
    <font>
      <sz val="11"/>
      <color indexed="20"/>
      <name val="Calibri"/>
      <family val="2"/>
      <charset val="134"/>
    </font>
    <font>
      <b/>
      <sz val="11"/>
      <color indexed="52"/>
      <name val="Calibri"/>
      <family val="2"/>
    </font>
    <font>
      <b/>
      <sz val="11"/>
      <color indexed="52"/>
      <name val="Calibri"/>
      <family val="2"/>
      <charset val="134"/>
    </font>
    <font>
      <b/>
      <sz val="11"/>
      <color indexed="9"/>
      <name val="Calibri"/>
      <family val="2"/>
    </font>
    <font>
      <b/>
      <sz val="11"/>
      <color indexed="9"/>
      <name val="Calibri"/>
      <family val="2"/>
      <charset val="134"/>
    </font>
    <font>
      <sz val="11"/>
      <color theme="1"/>
      <name val="Arial"/>
      <family val="2"/>
    </font>
    <font>
      <sz val="10"/>
      <color indexed="8"/>
      <name val="Arial"/>
      <family val="2"/>
    </font>
    <font>
      <b/>
      <sz val="11"/>
      <color indexed="8"/>
      <name val="Calibri"/>
      <family val="2"/>
    </font>
    <font>
      <i/>
      <sz val="11"/>
      <color indexed="23"/>
      <name val="Calibri"/>
      <family val="2"/>
    </font>
    <font>
      <i/>
      <sz val="11"/>
      <color indexed="23"/>
      <name val="Calibri"/>
      <family val="2"/>
      <charset val="134"/>
    </font>
    <font>
      <sz val="11"/>
      <color indexed="17"/>
      <name val="Calibri"/>
      <family val="2"/>
    </font>
    <font>
      <sz val="11"/>
      <color indexed="17"/>
      <name val="Calibri"/>
      <family val="2"/>
      <charset val="134"/>
    </font>
    <font>
      <b/>
      <sz val="15"/>
      <color indexed="56"/>
      <name val="Calibri"/>
      <family val="2"/>
    </font>
    <font>
      <b/>
      <sz val="15"/>
      <color indexed="62"/>
      <name val="Calibri"/>
      <family val="2"/>
    </font>
    <font>
      <b/>
      <sz val="15"/>
      <color indexed="56"/>
      <name val="Calibri"/>
      <family val="2"/>
      <charset val="134"/>
    </font>
    <font>
      <b/>
      <sz val="13"/>
      <color indexed="56"/>
      <name val="Calibri"/>
      <family val="2"/>
    </font>
    <font>
      <b/>
      <sz val="13"/>
      <color indexed="62"/>
      <name val="Calibri"/>
      <family val="2"/>
    </font>
    <font>
      <b/>
      <sz val="13"/>
      <color indexed="56"/>
      <name val="Calibri"/>
      <family val="2"/>
      <charset val="134"/>
    </font>
    <font>
      <b/>
      <sz val="11"/>
      <color indexed="56"/>
      <name val="Calibri"/>
      <family val="2"/>
    </font>
    <font>
      <b/>
      <sz val="11"/>
      <color indexed="62"/>
      <name val="Calibri"/>
      <family val="2"/>
    </font>
    <font>
      <b/>
      <sz val="11"/>
      <color indexed="56"/>
      <name val="Calibri"/>
      <family val="2"/>
      <charset val="134"/>
    </font>
    <font>
      <u/>
      <sz val="8.8000000000000007"/>
      <color theme="10"/>
      <name val="Calibri"/>
      <family val="2"/>
    </font>
    <font>
      <u/>
      <sz val="9.35"/>
      <color theme="10"/>
      <name val="Calibri"/>
      <family val="2"/>
    </font>
    <font>
      <u/>
      <sz val="10"/>
      <color theme="10"/>
      <name val="Corbel"/>
      <family val="2"/>
      <scheme val="minor"/>
    </font>
    <font>
      <u/>
      <sz val="10"/>
      <color theme="10"/>
      <name val="Arial"/>
      <family val="2"/>
    </font>
    <font>
      <u/>
      <sz val="8"/>
      <color indexed="12"/>
      <name val="Tahoma"/>
      <family val="2"/>
    </font>
    <font>
      <u/>
      <sz val="9.4499999999999993"/>
      <color theme="10"/>
      <name val="Calibri"/>
      <family val="2"/>
    </font>
    <font>
      <u/>
      <sz val="10"/>
      <color indexed="12"/>
      <name val="Arial"/>
      <family val="2"/>
      <charset val="238"/>
    </font>
    <font>
      <u/>
      <sz val="10"/>
      <color theme="10"/>
      <name val="Calibri"/>
      <family val="2"/>
    </font>
    <font>
      <u/>
      <sz val="10"/>
      <color theme="10"/>
      <name val="Verdana"/>
      <family val="2"/>
    </font>
    <font>
      <sz val="11"/>
      <color indexed="62"/>
      <name val="Calibri"/>
      <family val="2"/>
    </font>
    <font>
      <sz val="11"/>
      <color indexed="62"/>
      <name val="Calibri"/>
      <family val="2"/>
      <charset val="134"/>
    </font>
    <font>
      <sz val="11"/>
      <color indexed="52"/>
      <name val="Calibri"/>
      <family val="2"/>
    </font>
    <font>
      <sz val="11"/>
      <color indexed="53"/>
      <name val="Calibri"/>
      <family val="2"/>
    </font>
    <font>
      <sz val="11"/>
      <color indexed="52"/>
      <name val="Calibri"/>
      <family val="2"/>
      <charset val="134"/>
    </font>
    <font>
      <sz val="11"/>
      <color indexed="60"/>
      <name val="Calibri"/>
      <family val="2"/>
    </font>
    <font>
      <sz val="11"/>
      <color indexed="60"/>
      <name val="Calibri"/>
      <family val="2"/>
      <charset val="134"/>
    </font>
    <font>
      <sz val="10"/>
      <name val="Verdana"/>
      <family val="2"/>
    </font>
    <font>
      <sz val="10"/>
      <name val="Arial"/>
      <family val="2"/>
      <charset val="134"/>
    </font>
    <font>
      <sz val="11"/>
      <color indexed="8"/>
      <name val="Calibri"/>
      <family val="2"/>
      <charset val="238"/>
    </font>
    <font>
      <b/>
      <sz val="11"/>
      <color indexed="63"/>
      <name val="Calibri"/>
      <family val="2"/>
    </font>
    <font>
      <b/>
      <sz val="11"/>
      <color indexed="63"/>
      <name val="Calibri"/>
      <family val="2"/>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sz val="18"/>
      <color indexed="62"/>
      <name val="Cambria"/>
      <family val="2"/>
    </font>
    <font>
      <b/>
      <sz val="18"/>
      <color indexed="56"/>
      <name val="Cambria"/>
      <family val="1"/>
    </font>
    <font>
      <b/>
      <sz val="18"/>
      <color indexed="56"/>
      <name val="Cambria"/>
      <family val="2"/>
    </font>
    <font>
      <b/>
      <sz val="18"/>
      <color indexed="56"/>
      <name val="Cambria"/>
      <family val="2"/>
      <charset val="134"/>
    </font>
    <font>
      <b/>
      <sz val="11"/>
      <color indexed="8"/>
      <name val="Calibri"/>
      <family val="2"/>
      <charset val="134"/>
    </font>
    <font>
      <sz val="11"/>
      <color indexed="10"/>
      <name val="Calibri"/>
      <family val="2"/>
    </font>
    <font>
      <sz val="11"/>
      <color indexed="10"/>
      <name val="Calibri"/>
      <family val="2"/>
      <charset val="134"/>
    </font>
    <font>
      <sz val="12"/>
      <name val="宋体"/>
      <charset val="134"/>
    </font>
    <font>
      <sz val="11"/>
      <name val="ＭＳ Ｐゴシック"/>
      <family val="3"/>
      <charset val="128"/>
    </font>
    <font>
      <sz val="10"/>
      <name val="Helv"/>
      <charset val="204"/>
    </font>
    <font>
      <i/>
      <sz val="10"/>
      <color theme="2" tint="-0.89999084444715716"/>
      <name val="Corbel"/>
      <family val="2"/>
      <scheme val="minor"/>
    </font>
    <font>
      <sz val="10"/>
      <color theme="1" tint="9.9978637043366805E-2"/>
      <name val="Corbel"/>
      <family val="2"/>
      <scheme val="minor"/>
    </font>
    <font>
      <b/>
      <vertAlign val="superscript"/>
      <sz val="11"/>
      <color theme="0"/>
      <name val="Corbel"/>
      <family val="2"/>
      <scheme val="major"/>
    </font>
    <font>
      <b/>
      <sz val="10"/>
      <color rgb="FFFFFFFF"/>
      <name val="Corbel"/>
      <family val="2"/>
      <scheme val="minor"/>
    </font>
    <font>
      <sz val="10"/>
      <color rgb="FF0F1D20"/>
      <name val="Corbel"/>
      <family val="2"/>
      <scheme val="minor"/>
    </font>
    <font>
      <sz val="10"/>
      <color rgb="FF000000"/>
      <name val="Century Gothic"/>
      <family val="2"/>
    </font>
    <font>
      <sz val="8"/>
      <color theme="1"/>
      <name val="Arial"/>
      <family val="2"/>
    </font>
    <font>
      <sz val="10"/>
      <name val="Corbel"/>
      <family val="2"/>
      <scheme val="major"/>
    </font>
    <font>
      <sz val="8"/>
      <color rgb="FF231F20"/>
      <name val="Arial"/>
      <family val="2"/>
    </font>
    <font>
      <b/>
      <sz val="11"/>
      <color theme="0"/>
      <name val="Aptos"/>
      <family val="2"/>
    </font>
    <font>
      <sz val="11"/>
      <color theme="1"/>
      <name val="Aptos"/>
      <family val="2"/>
    </font>
    <font>
      <b/>
      <sz val="11"/>
      <color theme="1"/>
      <name val="Aptos"/>
      <family val="2"/>
    </font>
    <font>
      <b/>
      <sz val="9"/>
      <color theme="0"/>
      <name val="Aptos"/>
      <family val="2"/>
    </font>
    <font>
      <sz val="9"/>
      <color theme="1"/>
      <name val="Aptos"/>
      <family val="2"/>
    </font>
    <font>
      <sz val="9"/>
      <name val="Aptos"/>
      <family val="2"/>
    </font>
    <font>
      <b/>
      <sz val="12"/>
      <color theme="0"/>
      <name val="Aptos"/>
      <family val="2"/>
    </font>
    <font>
      <b/>
      <sz val="11"/>
      <name val="Aptos"/>
      <family val="2"/>
    </font>
    <font>
      <b/>
      <sz val="9"/>
      <color theme="1"/>
      <name val="Aptos"/>
      <family val="2"/>
    </font>
    <font>
      <sz val="9"/>
      <color theme="1"/>
      <name val="Aptos"/>
      <family val="2"/>
    </font>
    <font>
      <b/>
      <sz val="9"/>
      <color theme="0"/>
      <name val="Aptos"/>
      <family val="2"/>
    </font>
    <font>
      <b/>
      <sz val="9"/>
      <color theme="1"/>
      <name val="Aptos"/>
      <family val="2"/>
    </font>
    <font>
      <sz val="9"/>
      <name val="Aptos"/>
      <family val="2"/>
    </font>
    <font>
      <sz val="10"/>
      <color theme="1"/>
      <name val="Arial"/>
      <family val="2"/>
    </font>
    <font>
      <b/>
      <sz val="14"/>
      <color rgb="FF00AE9B"/>
      <name val="Arial"/>
      <family val="2"/>
    </font>
    <font>
      <b/>
      <sz val="11"/>
      <color theme="1"/>
      <name val="Arial"/>
      <family val="2"/>
    </font>
    <font>
      <u/>
      <sz val="10"/>
      <color rgb="FF00AE9B"/>
      <name val="Arial"/>
      <family val="2"/>
    </font>
    <font>
      <b/>
      <sz val="12"/>
      <color rgb="FF007266"/>
      <name val="Arial"/>
      <family val="2"/>
    </font>
    <font>
      <sz val="11"/>
      <name val="Arial"/>
      <family val="2"/>
    </font>
    <font>
      <b/>
      <sz val="10"/>
      <color rgb="FF1E2A39"/>
      <name val="Arial"/>
      <family val="2"/>
    </font>
    <font>
      <b/>
      <sz val="10"/>
      <name val="Arial"/>
      <family val="2"/>
    </font>
    <font>
      <sz val="10"/>
      <color rgb="FF1E2A39"/>
      <name val="Arial"/>
      <family val="2"/>
    </font>
    <font>
      <i/>
      <sz val="10"/>
      <color rgb="FF1E2A39"/>
      <name val="Arial"/>
      <family val="2"/>
    </font>
    <font>
      <sz val="11"/>
      <color rgb="FF1E2A39"/>
      <name val="Arial"/>
      <family val="2"/>
    </font>
    <font>
      <sz val="11"/>
      <color rgb="FFFF0000"/>
      <name val="Arial"/>
      <family val="2"/>
    </font>
    <font>
      <b/>
      <sz val="12"/>
      <color theme="4"/>
      <name val="Arial"/>
      <family val="2"/>
    </font>
    <font>
      <b/>
      <sz val="12"/>
      <color rgb="FF1E2A39"/>
      <name val="Arial"/>
      <family val="2"/>
    </font>
    <font>
      <b/>
      <i/>
      <sz val="10"/>
      <color rgb="FF1E2A39"/>
      <name val="Arial"/>
      <family val="2"/>
    </font>
    <font>
      <i/>
      <sz val="7"/>
      <color rgb="FF1E2A39"/>
      <name val="Arial"/>
      <family val="2"/>
    </font>
    <font>
      <sz val="11"/>
      <color theme="9"/>
      <name val="Arial"/>
      <family val="2"/>
    </font>
    <font>
      <b/>
      <sz val="11"/>
      <color theme="0"/>
      <name val="Arial"/>
      <family val="2"/>
    </font>
    <font>
      <b/>
      <sz val="9"/>
      <color theme="0"/>
      <name val="Arial"/>
      <family val="2"/>
    </font>
    <font>
      <sz val="9"/>
      <color theme="1"/>
      <name val="Arial"/>
      <family val="2"/>
    </font>
    <font>
      <sz val="9"/>
      <name val="Arial"/>
      <family val="2"/>
    </font>
    <font>
      <b/>
      <sz val="9"/>
      <name val="Arial"/>
      <family val="2"/>
    </font>
    <font>
      <vertAlign val="superscript"/>
      <sz val="9"/>
      <name val="Arial"/>
      <family val="2"/>
    </font>
    <font>
      <u/>
      <sz val="11"/>
      <color theme="10"/>
      <name val="Arial"/>
      <family val="2"/>
    </font>
    <font>
      <sz val="11"/>
      <color theme="0"/>
      <name val="Arial"/>
      <family val="2"/>
    </font>
    <font>
      <sz val="10"/>
      <color theme="0"/>
      <name val="Arial"/>
      <family val="2"/>
    </font>
    <font>
      <sz val="10"/>
      <color rgb="FFFF0000"/>
      <name val="Arial"/>
      <family val="2"/>
    </font>
    <font>
      <b/>
      <sz val="14"/>
      <color rgb="FFFF0000"/>
      <name val="Arial"/>
      <family val="2"/>
    </font>
    <font>
      <sz val="11"/>
      <color rgb="FF92D050"/>
      <name val="Arial"/>
      <family val="2"/>
    </font>
    <font>
      <i/>
      <sz val="9"/>
      <color rgb="FF92D050"/>
      <name val="Arial"/>
      <family val="2"/>
    </font>
    <font>
      <b/>
      <sz val="11"/>
      <color rgb="FFFF0000"/>
      <name val="Arial"/>
      <family val="2"/>
    </font>
    <font>
      <i/>
      <sz val="9"/>
      <color theme="0"/>
      <name val="Arial"/>
      <family val="2"/>
    </font>
    <font>
      <b/>
      <sz val="10"/>
      <color theme="0"/>
      <name val="Arial"/>
      <family val="2"/>
    </font>
    <font>
      <b/>
      <sz val="10"/>
      <color rgb="FF003A62"/>
      <name val="Arial"/>
      <family val="2"/>
    </font>
    <font>
      <b/>
      <sz val="10"/>
      <color theme="1" tint="9.9978637043366805E-2"/>
      <name val="Arial"/>
      <family val="2"/>
    </font>
    <font>
      <i/>
      <sz val="9"/>
      <color rgb="FFFF0000"/>
      <name val="Arial"/>
      <family val="2"/>
    </font>
    <font>
      <i/>
      <sz val="10"/>
      <color theme="1"/>
      <name val="Arial"/>
      <family val="2"/>
    </font>
    <font>
      <i/>
      <sz val="10"/>
      <name val="Arial"/>
      <family val="2"/>
    </font>
    <font>
      <b/>
      <sz val="10"/>
      <color theme="1"/>
      <name val="Arial"/>
      <family val="2"/>
    </font>
    <font>
      <i/>
      <sz val="9"/>
      <color theme="1"/>
      <name val="Arial"/>
      <family val="2"/>
    </font>
    <font>
      <sz val="10"/>
      <color rgb="FF003A62"/>
      <name val="Arial"/>
      <family val="2"/>
    </font>
    <font>
      <i/>
      <sz val="11"/>
      <color rgb="FF1E2A39"/>
      <name val="Arial"/>
      <family val="2"/>
    </font>
    <font>
      <b/>
      <sz val="10"/>
      <color rgb="FFFF0000"/>
      <name val="Arial"/>
      <family val="2"/>
    </font>
    <font>
      <i/>
      <sz val="10"/>
      <color rgb="FF003A62"/>
      <name val="Arial"/>
      <family val="2"/>
    </font>
    <font>
      <sz val="11"/>
      <color rgb="FF003A62"/>
      <name val="Arial"/>
      <family val="2"/>
    </font>
    <font>
      <i/>
      <sz val="7"/>
      <color theme="1"/>
      <name val="Arial"/>
      <family val="2"/>
    </font>
    <font>
      <i/>
      <sz val="7"/>
      <color rgb="FF003A62"/>
      <name val="Arial"/>
      <family val="2"/>
    </font>
    <font>
      <sz val="10"/>
      <color theme="7"/>
      <name val="Arial"/>
      <family val="2"/>
    </font>
    <font>
      <sz val="11"/>
      <color theme="7"/>
      <name val="Arial"/>
      <family val="2"/>
    </font>
    <font>
      <b/>
      <sz val="15"/>
      <name val="Arial"/>
      <family val="2"/>
    </font>
    <font>
      <i/>
      <sz val="10"/>
      <color rgb="FFFF0000"/>
      <name val="Arial"/>
      <family val="2"/>
    </font>
    <font>
      <b/>
      <sz val="10"/>
      <color rgb="FFFFFFFF"/>
      <name val="Arial"/>
      <family val="2"/>
    </font>
    <font>
      <sz val="10"/>
      <color theme="2" tint="-0.89999084444715716"/>
      <name val="Arial"/>
      <family val="2"/>
    </font>
    <font>
      <b/>
      <sz val="10"/>
      <color theme="2" tint="-0.89999084444715716"/>
      <name val="Arial"/>
      <family val="2"/>
    </font>
    <font>
      <sz val="11"/>
      <color theme="2" tint="-0.89999084444715716"/>
      <name val="Arial"/>
      <family val="2"/>
    </font>
    <font>
      <sz val="10"/>
      <color rgb="FF231F20"/>
      <name val="Arial"/>
      <family val="2"/>
    </font>
    <font>
      <i/>
      <sz val="10"/>
      <color theme="2" tint="-0.89999084444715716"/>
      <name val="Arial"/>
      <family val="2"/>
    </font>
    <font>
      <b/>
      <sz val="14"/>
      <color theme="1"/>
      <name val="Arial"/>
      <family val="2"/>
    </font>
    <font>
      <b/>
      <vertAlign val="superscript"/>
      <sz val="10"/>
      <color theme="0"/>
      <name val="Arial"/>
      <family val="2"/>
    </font>
    <font>
      <vertAlign val="superscript"/>
      <sz val="10"/>
      <color theme="1"/>
      <name val="Arial"/>
      <family val="2"/>
    </font>
    <font>
      <b/>
      <i/>
      <sz val="10"/>
      <name val="Arial"/>
      <family val="2"/>
    </font>
    <font>
      <b/>
      <vertAlign val="superscript"/>
      <sz val="10"/>
      <color rgb="FFFFFFFF"/>
      <name val="Arial"/>
      <family val="2"/>
    </font>
    <font>
      <vertAlign val="superscript"/>
      <sz val="11"/>
      <color theme="1"/>
      <name val="Arial"/>
      <family val="2"/>
    </font>
    <font>
      <vertAlign val="superscript"/>
      <sz val="11"/>
      <color rgb="FF1E2A39"/>
      <name val="Arial"/>
      <family val="2"/>
    </font>
    <font>
      <sz val="10"/>
      <color rgb="FF212529"/>
      <name val="Arial"/>
      <family val="2"/>
    </font>
    <font>
      <b/>
      <sz val="10"/>
      <color rgb="FF231F20"/>
      <name val="Arial"/>
      <family val="2"/>
    </font>
    <font>
      <vertAlign val="superscript"/>
      <sz val="10"/>
      <color rgb="FF1E2A39"/>
      <name val="Arial"/>
      <family val="2"/>
    </font>
    <font>
      <b/>
      <i/>
      <sz val="10"/>
      <color theme="2" tint="-0.89999084444715716"/>
      <name val="Arial"/>
      <family val="2"/>
    </font>
    <font>
      <u/>
      <sz val="11"/>
      <color rgb="FFFF0000"/>
      <name val="Arial"/>
      <family val="2"/>
    </font>
    <font>
      <sz val="11"/>
      <color rgb="FFFFC000"/>
      <name val="Arial"/>
      <family val="2"/>
    </font>
    <font>
      <i/>
      <u/>
      <sz val="10"/>
      <color indexed="12"/>
      <name val="Arial"/>
      <family val="2"/>
    </font>
    <font>
      <i/>
      <sz val="10"/>
      <color rgb="FF0F1D20"/>
      <name val="Arial"/>
      <family val="2"/>
    </font>
    <font>
      <b/>
      <i/>
      <sz val="11"/>
      <color theme="1"/>
      <name val="Arial"/>
      <family val="2"/>
    </font>
    <font>
      <i/>
      <sz val="11"/>
      <color theme="1"/>
      <name val="Arial"/>
      <family val="2"/>
    </font>
    <font>
      <b/>
      <sz val="10"/>
      <color rgb="FF00AE9B"/>
      <name val="Arial"/>
      <family val="2"/>
    </font>
    <font>
      <b/>
      <sz val="12"/>
      <color rgb="FF00AE9B"/>
      <name val="Arial"/>
      <family val="2"/>
    </font>
    <font>
      <b/>
      <sz val="10"/>
      <color theme="4"/>
      <name val="Arial"/>
      <family val="2"/>
    </font>
    <font>
      <b/>
      <sz val="10"/>
      <color theme="5"/>
      <name val="Corbel"/>
      <family val="2"/>
      <scheme val="minor"/>
    </font>
    <font>
      <b/>
      <sz val="12"/>
      <color rgb="FF1E2A39"/>
      <name val="Arial"/>
    </font>
    <font>
      <b/>
      <vertAlign val="superscript"/>
      <sz val="10"/>
      <color theme="1" tint="9.9978637043366805E-2"/>
      <name val="Arial"/>
      <family val="2"/>
    </font>
    <font>
      <b/>
      <vertAlign val="superscript"/>
      <sz val="12"/>
      <color theme="4"/>
      <name val="Arial"/>
      <family val="2"/>
    </font>
    <font>
      <sz val="8"/>
      <name val="Corbel"/>
      <family val="2"/>
      <scheme val="minor"/>
    </font>
    <font>
      <b/>
      <i/>
      <sz val="9"/>
      <color rgb="FFFF0000"/>
      <name val="Arial"/>
      <family val="2"/>
    </font>
    <font>
      <b/>
      <sz val="11"/>
      <name val="Arial"/>
      <family val="2"/>
    </font>
  </fonts>
  <fills count="92">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B1E095"/>
        <bgColor indexed="64"/>
      </patternFill>
    </fill>
    <fill>
      <patternFill patternType="solid">
        <fgColor rgb="FF989FA8"/>
        <bgColor indexed="64"/>
      </patternFill>
    </fill>
    <fill>
      <patternFill patternType="solid">
        <fgColor rgb="FF338F84"/>
        <bgColor indexed="64"/>
      </patternFill>
    </fill>
    <fill>
      <patternFill patternType="solid">
        <fgColor theme="4"/>
        <bgColor indexed="64"/>
      </patternFill>
    </fill>
    <fill>
      <patternFill patternType="solid">
        <fgColor theme="5"/>
        <bgColor indexed="64"/>
      </patternFill>
    </fill>
    <fill>
      <patternFill patternType="solid">
        <fgColor rgb="FF66CEC3"/>
        <bgColor indexed="64"/>
      </patternFill>
    </fill>
    <fill>
      <patternFill patternType="solid">
        <fgColor rgb="FF99DFD7"/>
        <bgColor indexed="64"/>
      </patternFill>
    </fill>
    <fill>
      <patternFill patternType="solid">
        <fgColor theme="7" tint="0.749992370372631"/>
        <bgColor indexed="64"/>
      </patternFill>
    </fill>
    <fill>
      <patternFill patternType="solid">
        <fgColor rgb="FF00AE9B"/>
        <bgColor indexed="64"/>
      </patternFill>
    </fill>
    <fill>
      <patternFill patternType="solid">
        <fgColor theme="7" tint="0.89999084444715716"/>
        <bgColor indexed="64"/>
      </patternFill>
    </fill>
    <fill>
      <patternFill patternType="solid">
        <fgColor theme="6" tint="0.89999084444715716"/>
        <bgColor indexed="64"/>
      </patternFill>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27"/>
      </patternFill>
    </fill>
    <fill>
      <patternFill patternType="solid">
        <fgColor indexed="47"/>
        <bgColor indexed="64"/>
      </patternFill>
    </fill>
    <fill>
      <patternFill patternType="solid">
        <fgColor indexed="47"/>
      </patternFill>
    </fill>
    <fill>
      <patternFill patternType="solid">
        <fgColor indexed="44"/>
        <bgColor indexed="64"/>
      </patternFill>
    </fill>
    <fill>
      <patternFill patternType="solid">
        <fgColor indexed="44"/>
      </patternFill>
    </fill>
    <fill>
      <patternFill patternType="solid">
        <fgColor indexed="29"/>
        <bgColor indexed="64"/>
      </patternFill>
    </fill>
    <fill>
      <patternFill patternType="solid">
        <fgColor indexed="29"/>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30"/>
        <bgColor indexed="64"/>
      </patternFill>
    </fill>
    <fill>
      <patternFill patternType="solid">
        <fgColor indexed="30"/>
      </patternFill>
    </fill>
    <fill>
      <patternFill patternType="solid">
        <fgColor indexed="36"/>
        <bgColor indexed="64"/>
      </patternFill>
    </fill>
    <fill>
      <patternFill patternType="solid">
        <fgColor indexed="36"/>
      </patternFill>
    </fill>
    <fill>
      <patternFill patternType="solid">
        <fgColor indexed="20"/>
        <bgColor indexed="64"/>
      </patternFill>
    </fill>
    <fill>
      <patternFill patternType="solid">
        <fgColor indexed="49"/>
        <bgColor indexed="64"/>
      </patternFill>
    </fill>
    <fill>
      <patternFill patternType="solid">
        <fgColor indexed="49"/>
      </patternFill>
    </fill>
    <fill>
      <patternFill patternType="solid">
        <fgColor indexed="52"/>
        <bgColor indexed="64"/>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bgColor indexed="64"/>
      </patternFill>
    </fill>
    <fill>
      <patternFill patternType="solid">
        <fgColor indexed="10"/>
      </patternFill>
    </fill>
    <fill>
      <patternFill patternType="solid">
        <fgColor indexed="42"/>
        <bgColor indexed="42"/>
      </patternFill>
    </fill>
    <fill>
      <patternFill patternType="solid">
        <fgColor indexed="57"/>
        <bgColor indexed="64"/>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solid">
        <fgColor indexed="53"/>
        <bgColor indexed="64"/>
      </patternFill>
    </fill>
    <fill>
      <patternFill patternType="solid">
        <fgColor indexed="53"/>
      </patternFill>
    </fill>
    <fill>
      <patternFill patternType="solid">
        <fgColor indexed="22"/>
        <bgColor indexed="64"/>
      </patternFill>
    </fill>
    <fill>
      <patternFill patternType="solid">
        <fgColor indexed="22"/>
      </patternFill>
    </fill>
    <fill>
      <patternFill patternType="solid">
        <fgColor indexed="55"/>
        <bgColor indexed="64"/>
      </patternFill>
    </fill>
    <fill>
      <patternFill patternType="solid">
        <fgColor indexed="55"/>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bgColor indexed="64"/>
      </patternFill>
    </fill>
    <fill>
      <patternFill patternType="solid">
        <fgColor indexed="43"/>
      </patternFill>
    </fill>
    <fill>
      <patternFill patternType="solid">
        <fgColor indexed="26"/>
        <bgColor indexed="64"/>
      </patternFill>
    </fill>
    <fill>
      <patternFill patternType="solid">
        <fgColor indexed="26"/>
      </patternFill>
    </fill>
    <fill>
      <patternFill patternType="solid">
        <fgColor indexed="40"/>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9"/>
      </patternFill>
    </fill>
    <fill>
      <patternFill patternType="solid">
        <fgColor indexed="15"/>
      </patternFill>
    </fill>
    <fill>
      <patternFill patternType="solid">
        <fgColor theme="9" tint="0.59999389629810485"/>
        <bgColor indexed="64"/>
      </patternFill>
    </fill>
    <fill>
      <patternFill patternType="solid">
        <fgColor theme="8" tint="0.79998168889431442"/>
        <bgColor indexed="64"/>
      </patternFill>
    </fill>
    <fill>
      <patternFill patternType="solid">
        <fgColor theme="1" tint="0.89999084444715716"/>
        <bgColor indexed="64"/>
      </patternFill>
    </fill>
    <fill>
      <patternFill patternType="solid">
        <fgColor rgb="FF00B19C"/>
        <bgColor rgb="FF000000"/>
      </patternFill>
    </fill>
    <fill>
      <patternFill patternType="solid">
        <fgColor rgb="FFAFEBB0"/>
        <bgColor rgb="FF000000"/>
      </patternFill>
    </fill>
    <fill>
      <patternFill patternType="solid">
        <fgColor theme="0"/>
        <bgColor rgb="FF000000"/>
      </patternFill>
    </fill>
    <fill>
      <patternFill patternType="solid">
        <fgColor rgb="FFFFFFFF"/>
        <bgColor rgb="FF000000"/>
      </patternFill>
    </fill>
    <fill>
      <patternFill patternType="solid">
        <fgColor theme="9" tint="0.59999389629810485"/>
        <bgColor rgb="FF000000"/>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5"/>
        <bgColor rgb="FF000000"/>
      </patternFill>
    </fill>
    <fill>
      <patternFill patternType="solid">
        <fgColor rgb="FFFFFF00"/>
        <bgColor indexed="64"/>
      </patternFill>
    </fill>
  </fills>
  <borders count="158">
    <border>
      <left/>
      <right/>
      <top/>
      <bottom/>
      <diagonal/>
    </border>
    <border>
      <left style="thin">
        <color theme="0"/>
      </left>
      <right style="thin">
        <color theme="0"/>
      </right>
      <top style="thin">
        <color theme="0"/>
      </top>
      <bottom style="thin">
        <color theme="0"/>
      </bottom>
      <diagonal/>
    </border>
    <border>
      <left/>
      <right/>
      <top/>
      <bottom style="thick">
        <color theme="4"/>
      </bottom>
      <diagonal/>
    </border>
    <border>
      <left style="thin">
        <color theme="0"/>
      </left>
      <right/>
      <top/>
      <bottom/>
      <diagonal/>
    </border>
    <border>
      <left style="thin">
        <color theme="0"/>
      </left>
      <right style="thin">
        <color theme="0"/>
      </right>
      <top style="thin">
        <color theme="8"/>
      </top>
      <bottom style="thin">
        <color theme="8"/>
      </bottom>
      <diagonal/>
    </border>
    <border>
      <left style="thin">
        <color indexed="9"/>
      </left>
      <right style="thin">
        <color indexed="9"/>
      </right>
      <top style="thin">
        <color indexed="9"/>
      </top>
      <bottom style="thin">
        <color indexed="9"/>
      </bottom>
      <diagonal/>
    </border>
    <border>
      <left style="thin">
        <color theme="0"/>
      </left>
      <right style="thin">
        <color theme="0"/>
      </right>
      <top/>
      <bottom/>
      <diagonal/>
    </border>
    <border>
      <left/>
      <right/>
      <top/>
      <bottom style="thick">
        <color rgb="FF007266"/>
      </bottom>
      <diagonal/>
    </border>
    <border>
      <left/>
      <right/>
      <top/>
      <bottom style="medium">
        <color rgb="FF00AE9B"/>
      </bottom>
      <diagonal/>
    </border>
    <border>
      <left style="thin">
        <color rgb="FF00AE9B"/>
      </left>
      <right style="thin">
        <color rgb="FF00AE9B"/>
      </right>
      <top style="thin">
        <color rgb="FF00AE9B"/>
      </top>
      <bottom style="thin">
        <color rgb="FF00AE9B"/>
      </bottom>
      <diagonal/>
    </border>
    <border>
      <left style="thin">
        <color rgb="FF4B5561"/>
      </left>
      <right style="thin">
        <color rgb="FF4B5561"/>
      </right>
      <top style="thin">
        <color rgb="FF4B5561"/>
      </top>
      <bottom style="thin">
        <color rgb="FF4B5561"/>
      </bottom>
      <diagonal/>
    </border>
    <border>
      <left style="thin">
        <color rgb="FFA2B8C1"/>
      </left>
      <right style="thin">
        <color rgb="FFA2B8C1"/>
      </right>
      <top style="thin">
        <color rgb="FFA2B8C1"/>
      </top>
      <bottom style="thin">
        <color rgb="FFA2B8C1"/>
      </bottom>
      <diagonal/>
    </border>
    <border>
      <left style="medium">
        <color rgb="FFFFFFFF"/>
      </left>
      <right style="medium">
        <color rgb="FFFFFFFF"/>
      </right>
      <top style="medium">
        <color rgb="FFFFFFFF"/>
      </top>
      <bottom/>
      <diagonal/>
    </border>
    <border>
      <left style="medium">
        <color rgb="FFFFFFFF"/>
      </left>
      <right style="medium">
        <color rgb="FFFFFFFF"/>
      </right>
      <top style="thin">
        <color rgb="FFADABA1"/>
      </top>
      <bottom style="thin">
        <color rgb="FFADABA1"/>
      </bottom>
      <diagonal/>
    </border>
    <border>
      <left style="thin">
        <color theme="5"/>
      </left>
      <right style="thin">
        <color theme="5"/>
      </right>
      <top style="thin">
        <color theme="5"/>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style="thin">
        <color theme="5"/>
      </right>
      <top/>
      <bottom/>
      <diagonal/>
    </border>
    <border>
      <left style="thin">
        <color theme="5"/>
      </left>
      <right/>
      <top/>
      <bottom/>
      <diagonal/>
    </border>
    <border>
      <left/>
      <right style="thin">
        <color theme="5"/>
      </right>
      <top/>
      <bottom/>
      <diagonal/>
    </border>
    <border>
      <left style="thin">
        <color theme="0"/>
      </left>
      <right style="thin">
        <color theme="0"/>
      </right>
      <top style="thin">
        <color theme="8"/>
      </top>
      <bottom style="medium">
        <color theme="5"/>
      </bottom>
      <diagonal/>
    </border>
    <border>
      <left style="thin">
        <color theme="0"/>
      </left>
      <right style="thin">
        <color theme="0"/>
      </right>
      <top style="thin">
        <color theme="0"/>
      </top>
      <bottom style="thin">
        <color theme="8"/>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8"/>
      </bottom>
      <diagonal/>
    </border>
    <border>
      <left/>
      <right style="thin">
        <color theme="0"/>
      </right>
      <top style="thin">
        <color theme="0"/>
      </top>
      <bottom style="thin">
        <color theme="8"/>
      </bottom>
      <diagonal/>
    </border>
    <border>
      <left style="thin">
        <color theme="0"/>
      </left>
      <right/>
      <top style="thin">
        <color theme="8"/>
      </top>
      <bottom style="thin">
        <color theme="8"/>
      </bottom>
      <diagonal/>
    </border>
    <border>
      <left/>
      <right style="thin">
        <color theme="0"/>
      </right>
      <top style="thin">
        <color theme="8"/>
      </top>
      <bottom style="thin">
        <color theme="8"/>
      </bottom>
      <diagonal/>
    </border>
    <border>
      <left/>
      <right/>
      <top/>
      <bottom style="thin">
        <color theme="5"/>
      </bottom>
      <diagonal/>
    </border>
    <border>
      <left/>
      <right style="thin">
        <color theme="5"/>
      </right>
      <top/>
      <bottom style="thin">
        <color theme="5"/>
      </bottom>
      <diagonal/>
    </border>
    <border>
      <left/>
      <right/>
      <top style="thin">
        <color rgb="FF00AE9B"/>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style="medium">
        <color rgb="FF00AE9B"/>
      </bottom>
      <diagonal/>
    </border>
    <border>
      <left style="thin">
        <color theme="0"/>
      </left>
      <right/>
      <top style="thin">
        <color theme="8"/>
      </top>
      <bottom style="medium">
        <color theme="5"/>
      </bottom>
      <diagonal/>
    </border>
    <border>
      <left style="thin">
        <color theme="0"/>
      </left>
      <right style="thin">
        <color theme="0"/>
      </right>
      <top style="thin">
        <color theme="8"/>
      </top>
      <bottom style="thin">
        <color rgb="FFA2B8C1"/>
      </bottom>
      <diagonal/>
    </border>
    <border>
      <left style="thin">
        <color theme="0"/>
      </left>
      <right/>
      <top style="thin">
        <color theme="8"/>
      </top>
      <bottom style="thin">
        <color rgb="FFA2B8C1"/>
      </bottom>
      <diagonal/>
    </border>
    <border>
      <left style="thin">
        <color theme="0"/>
      </left>
      <right style="thin">
        <color theme="0"/>
      </right>
      <top/>
      <bottom style="medium">
        <color theme="5"/>
      </bottom>
      <diagonal/>
    </border>
    <border>
      <left style="thin">
        <color theme="0"/>
      </left>
      <right/>
      <top/>
      <bottom style="medium">
        <color theme="5"/>
      </bottom>
      <diagonal/>
    </border>
    <border>
      <left style="thin">
        <color theme="0"/>
      </left>
      <right style="thin">
        <color theme="8"/>
      </right>
      <top style="thin">
        <color theme="0"/>
      </top>
      <bottom style="thin">
        <color theme="8"/>
      </bottom>
      <diagonal/>
    </border>
    <border>
      <left style="thin">
        <color theme="8"/>
      </left>
      <right style="thin">
        <color theme="8"/>
      </right>
      <top style="thin">
        <color theme="0"/>
      </top>
      <bottom style="thin">
        <color theme="8"/>
      </bottom>
      <diagonal/>
    </border>
    <border>
      <left style="thin">
        <color theme="8"/>
      </left>
      <right style="thin">
        <color theme="0"/>
      </right>
      <top style="thin">
        <color theme="0"/>
      </top>
      <bottom style="thin">
        <color theme="8"/>
      </bottom>
      <diagonal/>
    </border>
    <border>
      <left style="thin">
        <color theme="0"/>
      </left>
      <right style="thin">
        <color theme="8"/>
      </right>
      <top style="thin">
        <color theme="8"/>
      </top>
      <bottom style="medium">
        <color theme="5"/>
      </bottom>
      <diagonal/>
    </border>
    <border>
      <left style="thin">
        <color theme="8"/>
      </left>
      <right style="thin">
        <color theme="8"/>
      </right>
      <top style="thin">
        <color theme="8"/>
      </top>
      <bottom style="medium">
        <color theme="5"/>
      </bottom>
      <diagonal/>
    </border>
    <border>
      <left style="thin">
        <color theme="0"/>
      </left>
      <right style="thin">
        <color theme="8"/>
      </right>
      <top/>
      <bottom/>
      <diagonal/>
    </border>
    <border>
      <left style="thin">
        <color theme="8"/>
      </left>
      <right style="thin">
        <color theme="8"/>
      </right>
      <top/>
      <bottom/>
      <diagonal/>
    </border>
    <border>
      <left style="thin">
        <color theme="8"/>
      </left>
      <right style="thin">
        <color theme="8"/>
      </right>
      <top style="thin">
        <color theme="8"/>
      </top>
      <bottom style="thin">
        <color theme="8"/>
      </bottom>
      <diagonal/>
    </border>
    <border>
      <left/>
      <right/>
      <top style="thin">
        <color theme="0"/>
      </top>
      <bottom/>
      <diagonal/>
    </border>
    <border>
      <left/>
      <right/>
      <top style="thin">
        <color theme="0"/>
      </top>
      <bottom style="thin">
        <color theme="8"/>
      </bottom>
      <diagonal/>
    </border>
    <border>
      <left/>
      <right style="thin">
        <color theme="0"/>
      </right>
      <top style="thin">
        <color theme="8"/>
      </top>
      <bottom style="medium">
        <color theme="5"/>
      </bottom>
      <diagonal/>
    </border>
    <border>
      <left style="thin">
        <color theme="0"/>
      </left>
      <right style="thin">
        <color theme="0"/>
      </right>
      <top/>
      <bottom style="medium">
        <color rgb="FF00AE9B"/>
      </bottom>
      <diagonal/>
    </border>
    <border>
      <left/>
      <right/>
      <top/>
      <bottom style="medium">
        <color theme="5"/>
      </bottom>
      <diagonal/>
    </border>
    <border>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hair">
        <color indexed="64"/>
      </top>
      <bottom style="hair">
        <color indexed="64"/>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medium">
        <color indexed="30"/>
      </bottom>
      <diagonal/>
    </border>
    <border>
      <left/>
      <right/>
      <top/>
      <bottom style="medium">
        <color indexed="24"/>
      </bottom>
      <diagonal/>
    </border>
    <border>
      <left/>
      <right/>
      <top/>
      <bottom style="double">
        <color indexed="52"/>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
      <left style="thin">
        <color theme="0"/>
      </left>
      <right style="thin">
        <color theme="0"/>
      </right>
      <top style="thin">
        <color theme="3"/>
      </top>
      <bottom style="medium">
        <color theme="5"/>
      </bottom>
      <diagonal/>
    </border>
    <border>
      <left style="thin">
        <color theme="0"/>
      </left>
      <right/>
      <top style="thin">
        <color theme="3"/>
      </top>
      <bottom style="medium">
        <color theme="5"/>
      </bottom>
      <diagonal/>
    </border>
    <border>
      <left/>
      <right style="thin">
        <color theme="0"/>
      </right>
      <top/>
      <bottom/>
      <diagonal/>
    </border>
    <border>
      <left/>
      <right/>
      <top style="thin">
        <color theme="8"/>
      </top>
      <bottom style="medium">
        <color theme="5"/>
      </bottom>
      <diagonal/>
    </border>
    <border>
      <left/>
      <right style="thin">
        <color theme="8"/>
      </right>
      <top style="thin">
        <color theme="8"/>
      </top>
      <bottom style="medium">
        <color theme="5"/>
      </bottom>
      <diagonal/>
    </border>
    <border>
      <left style="thin">
        <color theme="8"/>
      </left>
      <right/>
      <top style="thin">
        <color theme="8"/>
      </top>
      <bottom style="medium">
        <color theme="5"/>
      </bottom>
      <diagonal/>
    </border>
    <border>
      <left/>
      <right/>
      <top style="thin">
        <color theme="8"/>
      </top>
      <bottom style="thin">
        <color theme="8"/>
      </bottom>
      <diagonal/>
    </border>
    <border>
      <left/>
      <right/>
      <top/>
      <bottom style="thin">
        <color theme="8"/>
      </bottom>
      <diagonal/>
    </border>
    <border>
      <left/>
      <right/>
      <top style="thin">
        <color theme="8"/>
      </top>
      <bottom/>
      <diagonal/>
    </border>
    <border>
      <left/>
      <right/>
      <top style="medium">
        <color theme="5"/>
      </top>
      <bottom/>
      <diagonal/>
    </border>
    <border>
      <left style="thin">
        <color theme="0"/>
      </left>
      <right style="thin">
        <color theme="0"/>
      </right>
      <top style="thin">
        <color theme="0"/>
      </top>
      <bottom/>
      <diagonal/>
    </border>
    <border>
      <left style="thin">
        <color theme="0"/>
      </left>
      <right style="thin">
        <color theme="0"/>
      </right>
      <top style="thin">
        <color theme="8"/>
      </top>
      <bottom/>
      <diagonal/>
    </border>
    <border>
      <left style="thin">
        <color theme="0"/>
      </left>
      <right style="thin">
        <color theme="0"/>
      </right>
      <top/>
      <bottom style="thin">
        <color theme="8"/>
      </bottom>
      <diagonal/>
    </border>
    <border>
      <left style="thin">
        <color theme="0"/>
      </left>
      <right/>
      <top style="thin">
        <color theme="8"/>
      </top>
      <bottom style="medium">
        <color rgb="FF00AE9B"/>
      </bottom>
      <diagonal/>
    </border>
    <border>
      <left/>
      <right style="thin">
        <color theme="0"/>
      </right>
      <top style="thin">
        <color theme="8"/>
      </top>
      <bottom style="medium">
        <color rgb="FF00AE9B"/>
      </bottom>
      <diagonal/>
    </border>
    <border>
      <left/>
      <right style="thin">
        <color theme="5"/>
      </right>
      <top style="thin">
        <color theme="5"/>
      </top>
      <bottom style="thin">
        <color theme="5"/>
      </bottom>
      <diagonal/>
    </border>
    <border>
      <left style="thin">
        <color theme="0"/>
      </left>
      <right/>
      <top/>
      <bottom style="thin">
        <color theme="8"/>
      </bottom>
      <diagonal/>
    </border>
    <border>
      <left/>
      <right style="thin">
        <color theme="0"/>
      </right>
      <top/>
      <bottom style="thin">
        <color theme="8"/>
      </bottom>
      <diagonal/>
    </border>
    <border>
      <left style="thin">
        <color rgb="FF00B19C"/>
      </left>
      <right/>
      <top/>
      <bottom/>
      <diagonal/>
    </border>
    <border>
      <left style="thin">
        <color rgb="FFFFFFFF"/>
      </left>
      <right style="thin">
        <color rgb="FFFFFFFF"/>
      </right>
      <top style="thin">
        <color rgb="FFFFFFFF"/>
      </top>
      <bottom style="thin">
        <color rgb="FFFFFFFF"/>
      </bottom>
      <diagonal/>
    </border>
    <border>
      <left/>
      <right style="thin">
        <color rgb="FF00B19C"/>
      </right>
      <top/>
      <bottom/>
      <diagonal/>
    </border>
    <border>
      <left style="thin">
        <color rgb="FFFFFFFF"/>
      </left>
      <right style="thin">
        <color rgb="FFFFFFFF"/>
      </right>
      <top style="thin">
        <color rgb="FFFFFFFF"/>
      </top>
      <bottom style="thin">
        <color rgb="FF8DBAC4"/>
      </bottom>
      <diagonal/>
    </border>
    <border>
      <left style="thin">
        <color rgb="FFFFFFFF"/>
      </left>
      <right style="thin">
        <color rgb="FFFFFFFF"/>
      </right>
      <top/>
      <bottom/>
      <diagonal/>
    </border>
    <border>
      <left style="thin">
        <color rgb="FFFFFFFF"/>
      </left>
      <right style="thin">
        <color rgb="FFFFFFFF"/>
      </right>
      <top style="thin">
        <color rgb="FF8DBAC4"/>
      </top>
      <bottom style="medium">
        <color rgb="FF00B19C"/>
      </bottom>
      <diagonal/>
    </border>
    <border>
      <left style="thin">
        <color rgb="FFFFFFFF"/>
      </left>
      <right style="thin">
        <color rgb="FFFFFFFF"/>
      </right>
      <top style="thin">
        <color rgb="FF8DBAC4"/>
      </top>
      <bottom style="thin">
        <color rgb="FF8DBAC4"/>
      </bottom>
      <diagonal/>
    </border>
    <border>
      <left style="thin">
        <color rgb="FFFFFFFF"/>
      </left>
      <right/>
      <top style="thin">
        <color rgb="FFFFFFFF"/>
      </top>
      <bottom style="thin">
        <color rgb="FFFFFFFF"/>
      </bottom>
      <diagonal/>
    </border>
    <border>
      <left style="thin">
        <color rgb="FFFFFFFF"/>
      </left>
      <right/>
      <top style="thin">
        <color rgb="FFFFFFFF"/>
      </top>
      <bottom style="thin">
        <color rgb="FF8DBAC4"/>
      </bottom>
      <diagonal/>
    </border>
    <border>
      <left style="thin">
        <color rgb="FFFFFFFF"/>
      </left>
      <right/>
      <top style="thin">
        <color rgb="FF8DBAC4"/>
      </top>
      <bottom style="medium">
        <color rgb="FF00B19C"/>
      </bottom>
      <diagonal/>
    </border>
    <border>
      <left style="thin">
        <color rgb="FFFFFFFF"/>
      </left>
      <right/>
      <top/>
      <bottom/>
      <diagonal/>
    </border>
    <border>
      <left style="thin">
        <color rgb="FFFFFFFF"/>
      </left>
      <right/>
      <top/>
      <bottom style="thin">
        <color rgb="FFFFFFFF"/>
      </bottom>
      <diagonal/>
    </border>
    <border>
      <left/>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
      <left style="thin">
        <color rgb="FFFFFFFF"/>
      </left>
      <right/>
      <top style="thin">
        <color rgb="FFFFFFFF"/>
      </top>
      <bottom/>
      <diagonal/>
    </border>
    <border>
      <left style="thin">
        <color rgb="FFFFFFFF"/>
      </left>
      <right style="thin">
        <color rgb="FFFFFFFF"/>
      </right>
      <top style="thin">
        <color rgb="FF8DBAC4"/>
      </top>
      <bottom/>
      <diagonal/>
    </border>
    <border>
      <left style="thin">
        <color rgb="FFFFFFFF"/>
      </left>
      <right/>
      <top/>
      <bottom style="thin">
        <color rgb="FF8DBAC4"/>
      </bottom>
      <diagonal/>
    </border>
    <border>
      <left/>
      <right/>
      <top style="thin">
        <color rgb="FF8DBAC4"/>
      </top>
      <bottom/>
      <diagonal/>
    </border>
    <border>
      <left style="thin">
        <color theme="5"/>
      </left>
      <right/>
      <top/>
      <bottom style="medium">
        <color theme="5"/>
      </bottom>
      <diagonal/>
    </border>
    <border>
      <left/>
      <right style="thin">
        <color theme="5"/>
      </right>
      <top/>
      <bottom style="medium">
        <color theme="5"/>
      </bottom>
      <diagonal/>
    </border>
    <border>
      <left style="thin">
        <color rgb="FFFFFFFF"/>
      </left>
      <right style="thin">
        <color rgb="FFFFFFFF"/>
      </right>
      <top/>
      <bottom style="thin">
        <color rgb="FF8DBAC4"/>
      </bottom>
      <diagonal/>
    </border>
    <border>
      <left style="thin">
        <color theme="5"/>
      </left>
      <right style="thin">
        <color rgb="FFFFFFFF"/>
      </right>
      <top/>
      <bottom/>
      <diagonal/>
    </border>
    <border>
      <left style="thin">
        <color theme="5"/>
      </left>
      <right style="thin">
        <color theme="0"/>
      </right>
      <top/>
      <bottom/>
      <diagonal/>
    </border>
    <border>
      <left style="thin">
        <color theme="0"/>
      </left>
      <right style="thin">
        <color theme="0"/>
      </right>
      <top/>
      <bottom style="thin">
        <color theme="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style="thin">
        <color theme="0"/>
      </left>
      <right style="thin">
        <color theme="0"/>
      </right>
      <top style="thin">
        <color rgb="FF8DBAC4"/>
      </top>
      <bottom style="medium">
        <color theme="5"/>
      </bottom>
      <diagonal/>
    </border>
    <border>
      <left style="thin">
        <color rgb="FFFFFFFF"/>
      </left>
      <right style="thin">
        <color rgb="FFFFFFFF"/>
      </right>
      <top style="thin">
        <color rgb="FF8DBAC4"/>
      </top>
      <bottom style="medium">
        <color theme="5"/>
      </bottom>
      <diagonal/>
    </border>
    <border>
      <left style="thin">
        <color rgb="FFFFFFFF"/>
      </left>
      <right style="thin">
        <color rgb="FFFFFFFF"/>
      </right>
      <top/>
      <bottom style="medium">
        <color theme="5"/>
      </bottom>
      <diagonal/>
    </border>
    <border>
      <left style="thin">
        <color rgb="FFFFFFFF"/>
      </left>
      <right/>
      <top style="thin">
        <color rgb="FF8DBAC4"/>
      </top>
      <bottom style="medium">
        <color theme="5"/>
      </bottom>
      <diagonal/>
    </border>
    <border>
      <left style="thin">
        <color theme="0"/>
      </left>
      <right style="thin">
        <color rgb="FFFFFFFF"/>
      </right>
      <top style="thin">
        <color rgb="FF8DBAC4"/>
      </top>
      <bottom style="medium">
        <color theme="5"/>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style="medium">
        <color indexed="64"/>
      </right>
      <top/>
      <bottom style="thin">
        <color indexed="64"/>
      </bottom>
      <diagonal/>
    </border>
    <border>
      <left style="thin">
        <color theme="0"/>
      </left>
      <right style="thin">
        <color theme="0"/>
      </right>
      <top style="thin">
        <color theme="0"/>
      </top>
      <bottom style="thin">
        <color rgb="FF8DBAC4"/>
      </bottom>
      <diagonal/>
    </border>
  </borders>
  <cellStyleXfs count="1895">
    <xf numFmtId="0" fontId="0" fillId="0" borderId="0"/>
    <xf numFmtId="167" fontId="5" fillId="0" borderId="0"/>
    <xf numFmtId="0" fontId="6" fillId="0" borderId="0"/>
    <xf numFmtId="9" fontId="8" fillId="0" borderId="0" applyFont="0" applyFill="0" applyBorder="0" applyAlignment="0" applyProtection="0"/>
    <xf numFmtId="167" fontId="10" fillId="0" borderId="0" applyNumberFormat="0" applyFill="0" applyBorder="0" applyAlignment="0" applyProtection="0">
      <alignment vertical="top"/>
      <protection locked="0"/>
    </xf>
    <xf numFmtId="0" fontId="6" fillId="0" borderId="0"/>
    <xf numFmtId="43" fontId="8" fillId="0" borderId="0" applyFont="0" applyFill="0" applyBorder="0" applyAlignment="0" applyProtection="0"/>
    <xf numFmtId="165" fontId="8" fillId="0" borderId="0" applyFont="0" applyFill="0" applyBorder="0" applyAlignment="0" applyProtection="0"/>
    <xf numFmtId="0" fontId="5" fillId="0" borderId="0"/>
    <xf numFmtId="0" fontId="5" fillId="0" borderId="0"/>
    <xf numFmtId="167" fontId="7" fillId="0" borderId="0"/>
    <xf numFmtId="9" fontId="6" fillId="0" borderId="0" applyFont="0" applyFill="0" applyBorder="0" applyAlignment="0" applyProtection="0"/>
    <xf numFmtId="166" fontId="8" fillId="0" borderId="0" applyFont="0" applyFill="0" applyBorder="0" applyAlignment="0" applyProtection="0"/>
    <xf numFmtId="171" fontId="5" fillId="0" borderId="0"/>
    <xf numFmtId="0" fontId="2" fillId="0" borderId="0" applyNumberFormat="0" applyFill="0" applyBorder="0" applyAlignment="0" applyProtection="0"/>
    <xf numFmtId="0" fontId="5" fillId="0" borderId="0"/>
    <xf numFmtId="0" fontId="5" fillId="0" borderId="0"/>
    <xf numFmtId="166"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6"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6" fillId="0" borderId="0" applyFont="0" applyFill="0" applyBorder="0" applyAlignment="0" applyProtection="0"/>
    <xf numFmtId="167" fontId="10" fillId="0" borderId="0" applyNumberFormat="0" applyFill="0" applyBorder="0" applyAlignment="0" applyProtection="0">
      <alignment vertical="top"/>
      <protection locked="0"/>
    </xf>
    <xf numFmtId="0" fontId="5" fillId="0" borderId="0"/>
    <xf numFmtId="167" fontId="5" fillId="0" borderId="0"/>
    <xf numFmtId="0" fontId="10" fillId="0" borderId="0" applyNumberFormat="0" applyFill="0" applyBorder="0" applyAlignment="0" applyProtection="0">
      <alignment vertical="top"/>
      <protection locked="0"/>
    </xf>
    <xf numFmtId="175" fontId="10"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0" fontId="24" fillId="0" borderId="0" applyNumberFormat="0" applyFill="0" applyBorder="0" applyAlignment="0" applyProtection="0">
      <alignment vertical="top"/>
      <protection locked="0"/>
    </xf>
    <xf numFmtId="0" fontId="5" fillId="0" borderId="0"/>
    <xf numFmtId="9" fontId="5" fillId="0" borderId="0" applyFont="0" applyFill="0" applyBorder="0" applyAlignment="0" applyProtection="0"/>
    <xf numFmtId="0" fontId="7" fillId="0" borderId="0"/>
    <xf numFmtId="43" fontId="6" fillId="0" borderId="0" applyFont="0" applyFill="0" applyBorder="0" applyAlignment="0" applyProtection="0"/>
    <xf numFmtId="0" fontId="5" fillId="0" borderId="0"/>
    <xf numFmtId="0" fontId="31" fillId="0" borderId="0"/>
    <xf numFmtId="0" fontId="8" fillId="0" borderId="0"/>
    <xf numFmtId="0" fontId="24" fillId="0" borderId="0" applyNumberFormat="0" applyFill="0" applyBorder="0" applyAlignment="0" applyProtection="0">
      <alignment vertical="top"/>
      <protection locked="0"/>
    </xf>
    <xf numFmtId="9" fontId="5" fillId="0" borderId="0" applyFont="0" applyFill="0" applyBorder="0" applyAlignment="0" applyProtection="0"/>
    <xf numFmtId="0" fontId="6" fillId="0" borderId="0"/>
    <xf numFmtId="0" fontId="7" fillId="15" borderId="0" applyNumberFormat="0" applyBorder="0" applyAlignment="0" applyProtection="0"/>
    <xf numFmtId="0" fontId="7" fillId="16" borderId="0" applyNumberFormat="0" applyBorder="0" applyAlignment="0" applyProtection="0"/>
    <xf numFmtId="0" fontId="7" fillId="15" borderId="0" applyProtection="0"/>
    <xf numFmtId="0" fontId="7" fillId="15" borderId="0" applyProtection="0"/>
    <xf numFmtId="0" fontId="7" fillId="15" borderId="0" applyProtection="0"/>
    <xf numFmtId="0" fontId="32" fillId="15" borderId="0" applyNumberFormat="0" applyBorder="0" applyAlignment="0" applyProtection="0">
      <alignment vertical="center"/>
    </xf>
    <xf numFmtId="0" fontId="7" fillId="17" borderId="0" applyNumberFormat="0" applyBorder="0" applyAlignment="0" applyProtection="0"/>
    <xf numFmtId="0" fontId="7" fillId="18" borderId="0" applyNumberFormat="0" applyBorder="0" applyAlignment="0" applyProtection="0"/>
    <xf numFmtId="0" fontId="7" fillId="17" borderId="0" applyProtection="0"/>
    <xf numFmtId="0" fontId="7" fillId="17" borderId="0" applyProtection="0"/>
    <xf numFmtId="0" fontId="7" fillId="17" borderId="0" applyProtection="0"/>
    <xf numFmtId="0" fontId="32" fillId="17" borderId="0" applyNumberFormat="0" applyBorder="0" applyAlignment="0" applyProtection="0">
      <alignment vertical="center"/>
    </xf>
    <xf numFmtId="0" fontId="7" fillId="19" borderId="0" applyNumberFormat="0" applyBorder="0" applyAlignment="0" applyProtection="0"/>
    <xf numFmtId="0" fontId="7" fillId="20" borderId="0" applyNumberFormat="0" applyBorder="0" applyAlignment="0" applyProtection="0"/>
    <xf numFmtId="0" fontId="7" fillId="19" borderId="0" applyProtection="0"/>
    <xf numFmtId="0" fontId="7" fillId="19" borderId="0" applyProtection="0"/>
    <xf numFmtId="0" fontId="7" fillId="19" borderId="0" applyProtection="0"/>
    <xf numFmtId="0" fontId="32" fillId="19" borderId="0" applyNumberFormat="0" applyBorder="0" applyAlignment="0" applyProtection="0">
      <alignment vertical="center"/>
    </xf>
    <xf numFmtId="0" fontId="7" fillId="21" borderId="0" applyNumberFormat="0" applyBorder="0" applyAlignment="0" applyProtection="0"/>
    <xf numFmtId="0" fontId="7" fillId="22" borderId="0" applyNumberFormat="0" applyBorder="0" applyAlignment="0" applyProtection="0"/>
    <xf numFmtId="0" fontId="7" fillId="21" borderId="0" applyProtection="0"/>
    <xf numFmtId="0" fontId="7" fillId="21" borderId="0" applyProtection="0"/>
    <xf numFmtId="0" fontId="7" fillId="21" borderId="0" applyProtection="0"/>
    <xf numFmtId="0" fontId="32" fillId="21" borderId="0" applyNumberFormat="0" applyBorder="0" applyAlignment="0" applyProtection="0">
      <alignment vertical="center"/>
    </xf>
    <xf numFmtId="0" fontId="7" fillId="23" borderId="0" applyNumberFormat="0" applyBorder="0" applyAlignment="0" applyProtection="0"/>
    <xf numFmtId="0" fontId="7" fillId="24" borderId="0" applyNumberFormat="0" applyBorder="0" applyAlignment="0" applyProtection="0"/>
    <xf numFmtId="0" fontId="7" fillId="23" borderId="0" applyProtection="0"/>
    <xf numFmtId="0" fontId="7" fillId="23" borderId="0" applyProtection="0"/>
    <xf numFmtId="0" fontId="7" fillId="23" borderId="0" applyProtection="0"/>
    <xf numFmtId="0" fontId="32" fillId="23" borderId="0" applyNumberFormat="0" applyBorder="0" applyAlignment="0" applyProtection="0">
      <alignment vertical="center"/>
    </xf>
    <xf numFmtId="0" fontId="7" fillId="25" borderId="0" applyNumberFormat="0" applyBorder="0" applyAlignment="0" applyProtection="0"/>
    <xf numFmtId="0" fontId="7" fillId="26" borderId="0" applyNumberFormat="0" applyBorder="0" applyAlignment="0" applyProtection="0"/>
    <xf numFmtId="0" fontId="7" fillId="25" borderId="0" applyProtection="0"/>
    <xf numFmtId="0" fontId="7" fillId="25" borderId="0" applyProtection="0"/>
    <xf numFmtId="0" fontId="7" fillId="25" borderId="0" applyProtection="0"/>
    <xf numFmtId="0" fontId="32" fillId="25" borderId="0" applyNumberFormat="0" applyBorder="0" applyAlignment="0" applyProtection="0">
      <alignment vertical="center"/>
    </xf>
    <xf numFmtId="0" fontId="7" fillId="27" borderId="0" applyNumberFormat="0" applyBorder="0" applyAlignment="0" applyProtection="0"/>
    <xf numFmtId="0" fontId="7" fillId="28" borderId="0" applyNumberFormat="0" applyBorder="0" applyAlignment="0" applyProtection="0"/>
    <xf numFmtId="0" fontId="7" fillId="27" borderId="0" applyProtection="0"/>
    <xf numFmtId="0" fontId="7" fillId="27" borderId="0" applyProtection="0"/>
    <xf numFmtId="0" fontId="7" fillId="27" borderId="0" applyProtection="0"/>
    <xf numFmtId="0" fontId="32" fillId="27" borderId="0" applyNumberFormat="0" applyBorder="0" applyAlignment="0" applyProtection="0">
      <alignment vertical="center"/>
    </xf>
    <xf numFmtId="0" fontId="7" fillId="29" borderId="0" applyNumberFormat="0" applyBorder="0" applyAlignment="0" applyProtection="0"/>
    <xf numFmtId="0" fontId="7" fillId="30" borderId="0" applyNumberFormat="0" applyBorder="0" applyAlignment="0" applyProtection="0"/>
    <xf numFmtId="0" fontId="7" fillId="29" borderId="0" applyProtection="0"/>
    <xf numFmtId="0" fontId="7" fillId="29" borderId="0" applyProtection="0"/>
    <xf numFmtId="0" fontId="7" fillId="29" borderId="0" applyProtection="0"/>
    <xf numFmtId="0" fontId="32" fillId="29" borderId="0" applyNumberFormat="0" applyBorder="0" applyAlignment="0" applyProtection="0">
      <alignment vertical="center"/>
    </xf>
    <xf numFmtId="0" fontId="7" fillId="31" borderId="0" applyNumberFormat="0" applyBorder="0" applyAlignment="0" applyProtection="0"/>
    <xf numFmtId="0" fontId="7" fillId="32" borderId="0" applyNumberFormat="0" applyBorder="0" applyAlignment="0" applyProtection="0"/>
    <xf numFmtId="0" fontId="7" fillId="31" borderId="0" applyProtection="0"/>
    <xf numFmtId="0" fontId="7" fillId="31" borderId="0" applyProtection="0"/>
    <xf numFmtId="0" fontId="7" fillId="31" borderId="0" applyProtection="0"/>
    <xf numFmtId="0" fontId="32" fillId="31" borderId="0" applyNumberFormat="0" applyBorder="0" applyAlignment="0" applyProtection="0">
      <alignment vertical="center"/>
    </xf>
    <xf numFmtId="0" fontId="7" fillId="21" borderId="0" applyNumberFormat="0" applyBorder="0" applyAlignment="0" applyProtection="0"/>
    <xf numFmtId="0" fontId="7" fillId="22" borderId="0" applyNumberFormat="0" applyBorder="0" applyAlignment="0" applyProtection="0"/>
    <xf numFmtId="0" fontId="7" fillId="21" borderId="0" applyProtection="0"/>
    <xf numFmtId="0" fontId="7" fillId="21" borderId="0" applyProtection="0"/>
    <xf numFmtId="0" fontId="7" fillId="21" borderId="0" applyProtection="0"/>
    <xf numFmtId="0" fontId="32" fillId="21" borderId="0" applyNumberFormat="0" applyBorder="0" applyAlignment="0" applyProtection="0">
      <alignment vertical="center"/>
    </xf>
    <xf numFmtId="0" fontId="7" fillId="27" borderId="0" applyNumberFormat="0" applyBorder="0" applyAlignment="0" applyProtection="0"/>
    <xf numFmtId="0" fontId="7" fillId="28" borderId="0" applyNumberFormat="0" applyBorder="0" applyAlignment="0" applyProtection="0"/>
    <xf numFmtId="0" fontId="7" fillId="27" borderId="0" applyProtection="0"/>
    <xf numFmtId="0" fontId="7" fillId="27" borderId="0" applyProtection="0"/>
    <xf numFmtId="0" fontId="7" fillId="27" borderId="0" applyProtection="0"/>
    <xf numFmtId="0" fontId="32" fillId="27" borderId="0" applyNumberFormat="0" applyBorder="0" applyAlignment="0" applyProtection="0">
      <alignment vertical="center"/>
    </xf>
    <xf numFmtId="0" fontId="7" fillId="33" borderId="0" applyNumberFormat="0" applyBorder="0" applyAlignment="0" applyProtection="0"/>
    <xf numFmtId="0" fontId="7" fillId="34" borderId="0" applyNumberFormat="0" applyBorder="0" applyAlignment="0" applyProtection="0"/>
    <xf numFmtId="0" fontId="7" fillId="33" borderId="0" applyProtection="0"/>
    <xf numFmtId="0" fontId="7" fillId="33" borderId="0" applyProtection="0"/>
    <xf numFmtId="0" fontId="7" fillId="33" borderId="0" applyProtection="0"/>
    <xf numFmtId="0" fontId="32" fillId="33" borderId="0" applyNumberFormat="0" applyBorder="0" applyAlignment="0" applyProtection="0">
      <alignment vertical="center"/>
    </xf>
    <xf numFmtId="0" fontId="33" fillId="35" borderId="0" applyNumberFormat="0" applyBorder="0" applyAlignment="0" applyProtection="0"/>
    <xf numFmtId="0" fontId="33" fillId="36" borderId="0" applyNumberFormat="0" applyBorder="0" applyAlignment="0" applyProtection="0"/>
    <xf numFmtId="0" fontId="33" fillId="35" borderId="0" applyProtection="0"/>
    <xf numFmtId="0" fontId="33" fillId="35" borderId="0" applyProtection="0"/>
    <xf numFmtId="0" fontId="33" fillId="35" borderId="0" applyProtection="0"/>
    <xf numFmtId="0" fontId="34" fillId="35" borderId="0" applyNumberFormat="0" applyBorder="0" applyAlignment="0" applyProtection="0">
      <alignment vertical="center"/>
    </xf>
    <xf numFmtId="0" fontId="33" fillId="29" borderId="0" applyNumberFormat="0" applyBorder="0" applyAlignment="0" applyProtection="0"/>
    <xf numFmtId="0" fontId="33" fillId="30" borderId="0" applyNumberFormat="0" applyBorder="0" applyAlignment="0" applyProtection="0"/>
    <xf numFmtId="0" fontId="33" fillId="29" borderId="0" applyProtection="0"/>
    <xf numFmtId="0" fontId="33" fillId="29" borderId="0" applyProtection="0"/>
    <xf numFmtId="0" fontId="33" fillId="29" borderId="0" applyProtection="0"/>
    <xf numFmtId="0" fontId="34" fillId="29" borderId="0" applyNumberFormat="0" applyBorder="0" applyAlignment="0" applyProtection="0">
      <alignment vertical="center"/>
    </xf>
    <xf numFmtId="0" fontId="33" fillId="31" borderId="0" applyNumberFormat="0" applyBorder="0" applyAlignment="0" applyProtection="0"/>
    <xf numFmtId="0" fontId="33" fillId="32" borderId="0" applyNumberFormat="0" applyBorder="0" applyAlignment="0" applyProtection="0"/>
    <xf numFmtId="0" fontId="33" fillId="31" borderId="0" applyProtection="0"/>
    <xf numFmtId="0" fontId="33" fillId="31" borderId="0" applyProtection="0"/>
    <xf numFmtId="0" fontId="33" fillId="31" borderId="0" applyProtection="0"/>
    <xf numFmtId="0" fontId="34" fillId="31" borderId="0" applyNumberFormat="0" applyBorder="0" applyAlignment="0" applyProtection="0">
      <alignment vertical="center"/>
    </xf>
    <xf numFmtId="0" fontId="33" fillId="37" borderId="0" applyNumberFormat="0" applyBorder="0" applyAlignment="0" applyProtection="0"/>
    <xf numFmtId="0" fontId="33" fillId="38" borderId="0" applyNumberFormat="0" applyBorder="0" applyAlignment="0" applyProtection="0"/>
    <xf numFmtId="0" fontId="33" fillId="39" borderId="0" applyProtection="0"/>
    <xf numFmtId="0" fontId="33" fillId="39" borderId="0" applyProtection="0"/>
    <xf numFmtId="0" fontId="33" fillId="39" borderId="0" applyProtection="0"/>
    <xf numFmtId="0" fontId="34" fillId="37" borderId="0" applyNumberFormat="0" applyBorder="0" applyAlignment="0" applyProtection="0">
      <alignment vertical="center"/>
    </xf>
    <xf numFmtId="0" fontId="33" fillId="40" borderId="0" applyNumberFormat="0" applyBorder="0" applyAlignment="0" applyProtection="0"/>
    <xf numFmtId="0" fontId="33" fillId="41" borderId="0" applyNumberFormat="0" applyBorder="0" applyAlignment="0" applyProtection="0"/>
    <xf numFmtId="0" fontId="33" fillId="40" borderId="0" applyProtection="0"/>
    <xf numFmtId="0" fontId="33" fillId="40" borderId="0" applyProtection="0"/>
    <xf numFmtId="0" fontId="33" fillId="40" borderId="0" applyProtection="0"/>
    <xf numFmtId="0" fontId="34" fillId="40" borderId="0" applyNumberFormat="0" applyBorder="0" applyAlignment="0" applyProtection="0">
      <alignment vertical="center"/>
    </xf>
    <xf numFmtId="0" fontId="33" fillId="42" borderId="0" applyNumberFormat="0" applyBorder="0" applyAlignment="0" applyProtection="0"/>
    <xf numFmtId="0" fontId="33" fillId="43" borderId="0" applyNumberFormat="0" applyBorder="0" applyAlignment="0" applyProtection="0"/>
    <xf numFmtId="0" fontId="33" fillId="42" borderId="0" applyProtection="0"/>
    <xf numFmtId="0" fontId="33" fillId="42" borderId="0" applyProtection="0"/>
    <xf numFmtId="0" fontId="33" fillId="42" borderId="0" applyProtection="0"/>
    <xf numFmtId="0" fontId="34" fillId="42" borderId="0" applyNumberFormat="0" applyBorder="0" applyAlignment="0" applyProtection="0">
      <alignment vertical="center"/>
    </xf>
    <xf numFmtId="0" fontId="7" fillId="44" borderId="0" applyNumberFormat="0" applyBorder="0" applyAlignment="0" applyProtection="0"/>
    <xf numFmtId="0" fontId="7" fillId="44" borderId="0" applyNumberFormat="0" applyBorder="0" applyAlignment="0" applyProtection="0"/>
    <xf numFmtId="0" fontId="33" fillId="45"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Protection="0"/>
    <xf numFmtId="0" fontId="33" fillId="46" borderId="0" applyNumberFormat="0" applyBorder="0" applyAlignment="0" applyProtection="0"/>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3" fillId="46" borderId="0" applyNumberFormat="0" applyBorder="0" applyAlignment="0" applyProtection="0"/>
    <xf numFmtId="0" fontId="33" fillId="46" borderId="0" applyNumberFormat="0" applyBorder="0" applyAlignment="0" applyProtection="0"/>
    <xf numFmtId="0" fontId="7" fillId="48" borderId="0" applyNumberFormat="0" applyBorder="0" applyAlignment="0" applyProtection="0"/>
    <xf numFmtId="0" fontId="7" fillId="49"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Protection="0"/>
    <xf numFmtId="0" fontId="33" fillId="51" borderId="0" applyNumberFormat="0" applyBorder="0" applyAlignment="0" applyProtection="0"/>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3" fillId="51" borderId="0" applyNumberFormat="0" applyBorder="0" applyAlignment="0" applyProtection="0"/>
    <xf numFmtId="0" fontId="33" fillId="51" borderId="0" applyNumberFormat="0" applyBorder="0" applyAlignment="0" applyProtection="0"/>
    <xf numFmtId="0" fontId="7" fillId="48" borderId="0" applyNumberFormat="0" applyBorder="0" applyAlignment="0" applyProtection="0"/>
    <xf numFmtId="0" fontId="7" fillId="53" borderId="0" applyNumberFormat="0" applyBorder="0" applyAlignment="0" applyProtection="0"/>
    <xf numFmtId="0" fontId="33" fillId="49"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4" borderId="0" applyNumberFormat="0" applyBorder="0" applyAlignment="0" applyProtection="0"/>
    <xf numFmtId="0" fontId="33" fillId="55" borderId="0" applyNumberFormat="0" applyBorder="0" applyAlignment="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Protection="0"/>
    <xf numFmtId="0" fontId="33" fillId="54" borderId="0" applyNumberFormat="0" applyBorder="0" applyAlignment="0" applyProtection="0"/>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3" fillId="54" borderId="0" applyNumberFormat="0" applyBorder="0" applyAlignment="0" applyProtection="0"/>
    <xf numFmtId="0" fontId="33" fillId="54" borderId="0" applyNumberFormat="0" applyBorder="0" applyAlignment="0" applyProtection="0"/>
    <xf numFmtId="0" fontId="7" fillId="44" borderId="0" applyNumberFormat="0" applyBorder="0" applyAlignment="0" applyProtection="0"/>
    <xf numFmtId="0" fontId="7" fillId="49" borderId="0" applyNumberFormat="0" applyBorder="0" applyAlignment="0" applyProtection="0"/>
    <xf numFmtId="0" fontId="33" fillId="49"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7" borderId="0" applyNumberFormat="0" applyBorder="0" applyAlignment="0" applyProtection="0"/>
    <xf numFmtId="0" fontId="33" fillId="38" borderId="0" applyNumberFormat="0" applyBorder="0" applyAlignment="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9" borderId="0" applyProtection="0"/>
    <xf numFmtId="0" fontId="33" fillId="37" borderId="0" applyNumberFormat="0" applyBorder="0" applyAlignment="0" applyProtection="0"/>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3" fillId="37" borderId="0" applyNumberFormat="0" applyBorder="0" applyAlignment="0" applyProtection="0"/>
    <xf numFmtId="0" fontId="33" fillId="37" borderId="0" applyNumberFormat="0" applyBorder="0" applyAlignment="0" applyProtection="0"/>
    <xf numFmtId="0" fontId="7" fillId="56" borderId="0" applyNumberFormat="0" applyBorder="0" applyAlignment="0" applyProtection="0"/>
    <xf numFmtId="0" fontId="7" fillId="44" borderId="0" applyNumberFormat="0" applyBorder="0" applyAlignment="0" applyProtection="0"/>
    <xf numFmtId="0" fontId="33" fillId="45"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1" borderId="0" applyNumberFormat="0" applyBorder="0" applyAlignment="0" applyProtection="0"/>
    <xf numFmtId="0" fontId="33" fillId="41" borderId="0" applyNumberFormat="0" applyBorder="0" applyAlignment="0" applyProtection="0"/>
    <xf numFmtId="0" fontId="33" fillId="41" borderId="0" applyNumberFormat="0" applyBorder="0" applyAlignment="0" applyProtection="0"/>
    <xf numFmtId="0" fontId="33" fillId="41" borderId="0" applyNumberFormat="0" applyBorder="0" applyAlignment="0" applyProtection="0"/>
    <xf numFmtId="0" fontId="33" fillId="41" borderId="0" applyNumberFormat="0" applyBorder="0" applyAlignment="0" applyProtection="0"/>
    <xf numFmtId="0" fontId="33" fillId="40" borderId="0" applyNumberFormat="0" applyBorder="0" applyAlignment="0" applyProtection="0"/>
    <xf numFmtId="0" fontId="33" fillId="41" borderId="0" applyNumberFormat="0" applyBorder="0" applyAlignment="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Protection="0"/>
    <xf numFmtId="0" fontId="33" fillId="40" borderId="0" applyNumberFormat="0" applyBorder="0" applyAlignment="0" applyProtection="0"/>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3" fillId="40" borderId="0" applyNumberFormat="0" applyBorder="0" applyAlignment="0" applyProtection="0"/>
    <xf numFmtId="0" fontId="33" fillId="40" borderId="0" applyNumberFormat="0" applyBorder="0" applyAlignment="0" applyProtection="0"/>
    <xf numFmtId="0" fontId="7" fillId="48" borderId="0" applyNumberFormat="0" applyBorder="0" applyAlignment="0" applyProtection="0"/>
    <xf numFmtId="0" fontId="7" fillId="57" borderId="0" applyNumberFormat="0" applyBorder="0" applyAlignment="0" applyProtection="0"/>
    <xf numFmtId="0" fontId="33" fillId="57"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8" borderId="0" applyNumberFormat="0" applyBorder="0" applyAlignment="0" applyProtection="0"/>
    <xf numFmtId="0" fontId="33" fillId="59" borderId="0" applyNumberFormat="0" applyBorder="0" applyAlignment="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Protection="0"/>
    <xf numFmtId="0" fontId="33" fillId="58" borderId="0" applyNumberFormat="0" applyBorder="0" applyAlignment="0" applyProtection="0"/>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3" fillId="58" borderId="0" applyNumberFormat="0" applyBorder="0" applyAlignment="0" applyProtection="0"/>
    <xf numFmtId="0" fontId="33" fillId="58" borderId="0" applyNumberFormat="0" applyBorder="0" applyAlignment="0" applyProtection="0"/>
    <xf numFmtId="0" fontId="35" fillId="17" borderId="0" applyNumberFormat="0" applyBorder="0" applyAlignment="0" applyProtection="0"/>
    <xf numFmtId="0" fontId="35" fillId="18" borderId="0" applyNumberFormat="0" applyBorder="0" applyAlignment="0" applyProtection="0"/>
    <xf numFmtId="0" fontId="35" fillId="17" borderId="0" applyProtection="0"/>
    <xf numFmtId="0" fontId="35" fillId="17" borderId="0" applyProtection="0"/>
    <xf numFmtId="0" fontId="35" fillId="17" borderId="0" applyProtection="0"/>
    <xf numFmtId="0" fontId="36" fillId="17" borderId="0" applyNumberFormat="0" applyBorder="0" applyAlignment="0" applyProtection="0">
      <alignment vertical="center"/>
    </xf>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0" borderId="56" applyProtection="0"/>
    <xf numFmtId="0" fontId="37" fillId="60" borderId="56" applyProtection="0"/>
    <xf numFmtId="0" fontId="37" fillId="60" borderId="56" applyProtection="0"/>
    <xf numFmtId="0" fontId="38" fillId="60" borderId="56" applyNumberFormat="0" applyAlignment="0" applyProtection="0">
      <alignment vertical="center"/>
    </xf>
    <xf numFmtId="0" fontId="5" fillId="0" borderId="0"/>
    <xf numFmtId="0" fontId="5" fillId="0" borderId="0"/>
    <xf numFmtId="0" fontId="39" fillId="62" borderId="57" applyNumberFormat="0" applyAlignment="0" applyProtection="0"/>
    <xf numFmtId="0" fontId="39" fillId="63" borderId="57" applyNumberFormat="0" applyAlignment="0" applyProtection="0"/>
    <xf numFmtId="0" fontId="39" fillId="62" borderId="57" applyProtection="0"/>
    <xf numFmtId="0" fontId="39" fillId="62" borderId="57" applyProtection="0"/>
    <xf numFmtId="0" fontId="39" fillId="62" borderId="57" applyProtection="0"/>
    <xf numFmtId="0" fontId="40" fillId="62" borderId="57" applyNumberFormat="0" applyAlignment="0" applyProtection="0">
      <alignment vertical="center"/>
    </xf>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6" fontId="41" fillId="0" borderId="0" applyFont="0" applyFill="0" applyBorder="0" applyAlignment="0" applyProtection="0"/>
    <xf numFmtId="43" fontId="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6" fontId="8"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42" fillId="0" borderId="0" applyNumberFormat="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0" fontId="5" fillId="0" borderId="58"/>
    <xf numFmtId="0" fontId="43" fillId="64" borderId="0" applyNumberFormat="0" applyBorder="0" applyAlignment="0" applyProtection="0"/>
    <xf numFmtId="0" fontId="43" fillId="65" borderId="0" applyNumberFormat="0" applyBorder="0" applyAlignment="0" applyProtection="0"/>
    <xf numFmtId="0" fontId="43" fillId="66" borderId="0" applyNumberFormat="0" applyBorder="0" applyAlignment="0" applyProtection="0"/>
    <xf numFmtId="0" fontId="5"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Protection="0"/>
    <xf numFmtId="0" fontId="44" fillId="0" borderId="0" applyProtection="0"/>
    <xf numFmtId="0" fontId="44" fillId="0" borderId="0" applyProtection="0"/>
    <xf numFmtId="0" fontId="45" fillId="0" borderId="0" applyNumberFormat="0" applyFill="0" applyBorder="0" applyAlignment="0" applyProtection="0">
      <alignment vertical="center"/>
    </xf>
    <xf numFmtId="0" fontId="46" fillId="19" borderId="0" applyNumberFormat="0" applyBorder="0" applyAlignment="0" applyProtection="0"/>
    <xf numFmtId="0" fontId="46" fillId="20" borderId="0" applyNumberFormat="0" applyBorder="0" applyAlignment="0" applyProtection="0"/>
    <xf numFmtId="0" fontId="46" fillId="19" borderId="0" applyProtection="0"/>
    <xf numFmtId="0" fontId="46" fillId="19" borderId="0" applyProtection="0"/>
    <xf numFmtId="0" fontId="46" fillId="19" borderId="0" applyProtection="0"/>
    <xf numFmtId="0" fontId="47" fillId="19" borderId="0" applyNumberFormat="0" applyBorder="0" applyAlignment="0" applyProtection="0">
      <alignment vertical="center"/>
    </xf>
    <xf numFmtId="0" fontId="48" fillId="0" borderId="59" applyNumberFormat="0" applyFill="0" applyAlignment="0" applyProtection="0"/>
    <xf numFmtId="0" fontId="49" fillId="0" borderId="60" applyNumberFormat="0" applyFill="0" applyAlignment="0" applyProtection="0"/>
    <xf numFmtId="0" fontId="48" fillId="0" borderId="59" applyProtection="0"/>
    <xf numFmtId="0" fontId="48" fillId="0" borderId="59" applyProtection="0"/>
    <xf numFmtId="0" fontId="48" fillId="0" borderId="59" applyProtection="0"/>
    <xf numFmtId="0" fontId="50" fillId="0" borderId="59" applyNumberFormat="0" applyFill="0" applyAlignment="0" applyProtection="0">
      <alignment vertical="center"/>
    </xf>
    <xf numFmtId="0" fontId="51" fillId="0" borderId="61" applyNumberFormat="0" applyFill="0" applyAlignment="0" applyProtection="0"/>
    <xf numFmtId="0" fontId="52" fillId="0" borderId="61" applyNumberFormat="0" applyFill="0" applyAlignment="0" applyProtection="0"/>
    <xf numFmtId="0" fontId="51" fillId="0" borderId="61" applyProtection="0"/>
    <xf numFmtId="0" fontId="51" fillId="0" borderId="61" applyProtection="0"/>
    <xf numFmtId="0" fontId="51" fillId="0" borderId="61" applyProtection="0"/>
    <xf numFmtId="0" fontId="53" fillId="0" borderId="61" applyNumberFormat="0" applyFill="0" applyAlignment="0" applyProtection="0">
      <alignment vertical="center"/>
    </xf>
    <xf numFmtId="0" fontId="54" fillId="0" borderId="62" applyNumberFormat="0" applyFill="0" applyAlignment="0" applyProtection="0"/>
    <xf numFmtId="0" fontId="54" fillId="0" borderId="62" applyNumberFormat="0" applyFill="0" applyAlignment="0" applyProtection="0"/>
    <xf numFmtId="0" fontId="54" fillId="0" borderId="62" applyNumberFormat="0" applyFill="0" applyAlignment="0" applyProtection="0"/>
    <xf numFmtId="0" fontId="54" fillId="0" borderId="62" applyNumberFormat="0" applyFill="0" applyAlignment="0" applyProtection="0"/>
    <xf numFmtId="0" fontId="55" fillId="0" borderId="63" applyNumberFormat="0" applyFill="0" applyAlignment="0" applyProtection="0"/>
    <xf numFmtId="0" fontId="54" fillId="0" borderId="62" applyProtection="0"/>
    <xf numFmtId="0" fontId="54" fillId="0" borderId="62" applyProtection="0"/>
    <xf numFmtId="0" fontId="54" fillId="0" borderId="62" applyProtection="0"/>
    <xf numFmtId="0" fontId="56" fillId="0" borderId="62" applyNumberFormat="0" applyFill="0" applyAlignment="0" applyProtection="0">
      <alignment vertical="center"/>
    </xf>
    <xf numFmtId="0" fontId="54" fillId="0" borderId="0" applyNumberFormat="0" applyFill="0" applyBorder="0" applyAlignment="0" applyProtection="0"/>
    <xf numFmtId="0" fontId="55" fillId="0" borderId="0" applyNumberFormat="0" applyFill="0" applyBorder="0" applyAlignment="0" applyProtection="0"/>
    <xf numFmtId="0" fontId="54" fillId="0" borderId="0" applyProtection="0"/>
    <xf numFmtId="0" fontId="54" fillId="0" borderId="0" applyProtection="0"/>
    <xf numFmtId="0" fontId="54" fillId="0" borderId="0" applyProtection="0"/>
    <xf numFmtId="0" fontId="56" fillId="0" borderId="0" applyNumberFormat="0" applyFill="0" applyBorder="0" applyAlignment="0" applyProtection="0">
      <alignment vertical="center"/>
    </xf>
    <xf numFmtId="0" fontId="57"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xf numFmtId="0" fontId="2" fillId="0" borderId="0" applyNumberFormat="0" applyFill="0" applyBorder="0" applyAlignment="0" applyProtection="0"/>
    <xf numFmtId="0" fontId="6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171" fontId="1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2" fillId="0" borderId="0" applyNumberFormat="0" applyFill="0" applyBorder="0" applyAlignment="0" applyProtection="0"/>
    <xf numFmtId="0" fontId="61"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60" fillId="0" borderId="0" applyNumberFormat="0" applyFill="0" applyBorder="0" applyAlignment="0" applyProtection="0"/>
    <xf numFmtId="171" fontId="10" fillId="0" borderId="0" applyNumberFormat="0" applyFill="0" applyBorder="0" applyAlignment="0" applyProtection="0">
      <alignment vertical="top"/>
      <protection locked="0"/>
    </xf>
    <xf numFmtId="0" fontId="60" fillId="0" borderId="0" applyNumberFormat="0" applyFill="0" applyBorder="0" applyAlignment="0" applyProtection="0"/>
    <xf numFmtId="0" fontId="60" fillId="0" borderId="0" applyNumberFormat="0" applyFill="0" applyBorder="0" applyAlignment="0" applyProtection="0"/>
    <xf numFmtId="0" fontId="10"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4" fillId="0" borderId="0" applyNumberFormat="0" applyFill="0" applyBorder="0" applyAlignment="0" applyProtection="0">
      <alignment vertical="top"/>
      <protection locked="0"/>
    </xf>
    <xf numFmtId="0" fontId="64" fillId="0" borderId="0" applyNumberFormat="0" applyFill="0" applyBorder="0" applyAlignment="0" applyProtection="0">
      <alignment vertical="top"/>
      <protection locked="0"/>
    </xf>
    <xf numFmtId="0" fontId="2" fillId="0" borderId="0" applyNumberFormat="0" applyFill="0" applyBorder="0" applyAlignment="0" applyProtection="0"/>
    <xf numFmtId="0" fontId="65" fillId="0" borderId="0" applyNumberFormat="0" applyFill="0" applyBorder="0" applyAlignment="0" applyProtection="0">
      <alignment vertical="top"/>
      <protection locked="0"/>
    </xf>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5" borderId="56" applyProtection="0"/>
    <xf numFmtId="0" fontId="66" fillId="25" borderId="56" applyProtection="0"/>
    <xf numFmtId="0" fontId="66" fillId="25" borderId="56" applyProtection="0"/>
    <xf numFmtId="0" fontId="67" fillId="25" borderId="56" applyNumberFormat="0" applyAlignment="0" applyProtection="0">
      <alignment vertical="center"/>
    </xf>
    <xf numFmtId="0" fontId="68" fillId="0" borderId="64" applyNumberFormat="0" applyFill="0" applyAlignment="0" applyProtection="0"/>
    <xf numFmtId="0" fontId="69" fillId="0" borderId="65" applyNumberFormat="0" applyFill="0" applyAlignment="0" applyProtection="0"/>
    <xf numFmtId="0" fontId="68" fillId="0" borderId="64" applyProtection="0"/>
    <xf numFmtId="0" fontId="68" fillId="0" borderId="64" applyProtection="0"/>
    <xf numFmtId="0" fontId="68" fillId="0" borderId="64" applyProtection="0"/>
    <xf numFmtId="0" fontId="70" fillId="0" borderId="64" applyNumberFormat="0" applyFill="0" applyAlignment="0" applyProtection="0">
      <alignment vertical="center"/>
    </xf>
    <xf numFmtId="0" fontId="71" fillId="67" borderId="0" applyNumberFormat="0" applyBorder="0" applyAlignment="0" applyProtection="0"/>
    <xf numFmtId="0" fontId="71" fillId="68" borderId="0" applyNumberFormat="0" applyBorder="0" applyAlignment="0" applyProtection="0"/>
    <xf numFmtId="0" fontId="71" fillId="67" borderId="0" applyProtection="0"/>
    <xf numFmtId="0" fontId="71" fillId="67" borderId="0" applyProtection="0"/>
    <xf numFmtId="0" fontId="71" fillId="67" borderId="0" applyProtection="0"/>
    <xf numFmtId="0" fontId="72" fillId="67" borderId="0" applyNumberFormat="0" applyBorder="0" applyAlignment="0" applyProtection="0">
      <alignment vertical="center"/>
    </xf>
    <xf numFmtId="0" fontId="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7" fontId="8" fillId="0" borderId="0"/>
    <xf numFmtId="0" fontId="8" fillId="0" borderId="0"/>
    <xf numFmtId="167" fontId="8" fillId="0" borderId="0"/>
    <xf numFmtId="167" fontId="8" fillId="0" borderId="0"/>
    <xf numFmtId="167" fontId="8" fillId="0" borderId="0"/>
    <xf numFmtId="167" fontId="8" fillId="0" borderId="0"/>
    <xf numFmtId="0" fontId="8" fillId="0" borderId="0"/>
    <xf numFmtId="0" fontId="8" fillId="0" borderId="0"/>
    <xf numFmtId="0" fontId="31" fillId="0" borderId="0"/>
    <xf numFmtId="0" fontId="31" fillId="0" borderId="0"/>
    <xf numFmtId="0" fontId="5" fillId="0" borderId="0"/>
    <xf numFmtId="0" fontId="5" fillId="0" borderId="0"/>
    <xf numFmtId="0" fontId="5" fillId="0" borderId="0"/>
    <xf numFmtId="0" fontId="73" fillId="0" borderId="0"/>
    <xf numFmtId="0" fontId="5" fillId="0" borderId="0">
      <alignment vertical="center"/>
    </xf>
    <xf numFmtId="0" fontId="74" fillId="0" borderId="0">
      <alignment vertical="center"/>
    </xf>
    <xf numFmtId="0" fontId="5" fillId="0" borderId="0"/>
    <xf numFmtId="171" fontId="8" fillId="0" borderId="0"/>
    <xf numFmtId="171" fontId="8" fillId="0" borderId="0"/>
    <xf numFmtId="171" fontId="8" fillId="0" borderId="0"/>
    <xf numFmtId="171" fontId="8" fillId="0" borderId="0"/>
    <xf numFmtId="171" fontId="8" fillId="0" borderId="0"/>
    <xf numFmtId="171" fontId="8" fillId="0" borderId="0"/>
    <xf numFmtId="171" fontId="8" fillId="0" borderId="0"/>
    <xf numFmtId="171" fontId="8" fillId="0" borderId="0"/>
    <xf numFmtId="171" fontId="8" fillId="0" borderId="0"/>
    <xf numFmtId="171" fontId="8" fillId="0" borderId="0"/>
    <xf numFmtId="171" fontId="8" fillId="0" borderId="0"/>
    <xf numFmtId="171" fontId="8" fillId="0" borderId="0"/>
    <xf numFmtId="171" fontId="8" fillId="0" borderId="0"/>
    <xf numFmtId="171" fontId="8" fillId="0" borderId="0"/>
    <xf numFmtId="171" fontId="8" fillId="0" borderId="0"/>
    <xf numFmtId="0" fontId="7" fillId="0" borderId="0"/>
    <xf numFmtId="171" fontId="8" fillId="0" borderId="0"/>
    <xf numFmtId="171" fontId="8" fillId="0" borderId="0"/>
    <xf numFmtId="0" fontId="5" fillId="0" borderId="0"/>
    <xf numFmtId="0" fontId="5" fillId="0" borderId="0" applyProtection="0"/>
    <xf numFmtId="0" fontId="5" fillId="0" borderId="0" applyProtection="0"/>
    <xf numFmtId="0" fontId="5" fillId="0" borderId="0" applyProtection="0"/>
    <xf numFmtId="0" fontId="5" fillId="0" borderId="0"/>
    <xf numFmtId="0" fontId="5" fillId="0" borderId="0"/>
    <xf numFmtId="0" fontId="75" fillId="0" borderId="0"/>
    <xf numFmtId="171" fontId="8" fillId="0" borderId="0"/>
    <xf numFmtId="171" fontId="8" fillId="0" borderId="0"/>
    <xf numFmtId="171" fontId="8" fillId="0" borderId="0"/>
    <xf numFmtId="171" fontId="8" fillId="0" borderId="0"/>
    <xf numFmtId="171" fontId="8" fillId="0" borderId="0"/>
    <xf numFmtId="0" fontId="7" fillId="0" borderId="0"/>
    <xf numFmtId="171" fontId="8" fillId="0" borderId="0"/>
    <xf numFmtId="171" fontId="8" fillId="0" borderId="0"/>
    <xf numFmtId="0" fontId="75" fillId="0" borderId="0"/>
    <xf numFmtId="0" fontId="5" fillId="0" borderId="0"/>
    <xf numFmtId="171" fontId="8" fillId="0" borderId="0"/>
    <xf numFmtId="171" fontId="8" fillId="0" borderId="0"/>
    <xf numFmtId="171" fontId="8" fillId="0" borderId="0"/>
    <xf numFmtId="171" fontId="8" fillId="0" borderId="0"/>
    <xf numFmtId="171" fontId="5" fillId="0" borderId="0"/>
    <xf numFmtId="0" fontId="5" fillId="0" borderId="0"/>
    <xf numFmtId="0" fontId="5" fillId="0" borderId="0"/>
    <xf numFmtId="0" fontId="5" fillId="0" borderId="0"/>
    <xf numFmtId="0" fontId="8" fillId="0" borderId="0"/>
    <xf numFmtId="0" fontId="5" fillId="0" borderId="0"/>
    <xf numFmtId="0" fontId="5" fillId="0" borderId="0"/>
    <xf numFmtId="171" fontId="5" fillId="0" borderId="0"/>
    <xf numFmtId="0" fontId="31" fillId="0" borderId="0"/>
    <xf numFmtId="0" fontId="5" fillId="0" borderId="0"/>
    <xf numFmtId="0" fontId="31" fillId="0" borderId="0"/>
    <xf numFmtId="0" fontId="31" fillId="0" borderId="0"/>
    <xf numFmtId="0" fontId="31" fillId="0" borderId="0"/>
    <xf numFmtId="0" fontId="31" fillId="0" borderId="0"/>
    <xf numFmtId="0" fontId="5" fillId="0" borderId="0"/>
    <xf numFmtId="0" fontId="31" fillId="0" borderId="0"/>
    <xf numFmtId="0" fontId="31" fillId="0" borderId="0"/>
    <xf numFmtId="0" fontId="5" fillId="0" borderId="0"/>
    <xf numFmtId="0" fontId="31" fillId="0" borderId="0"/>
    <xf numFmtId="0" fontId="31" fillId="0" borderId="0"/>
    <xf numFmtId="0" fontId="31" fillId="0" borderId="0"/>
    <xf numFmtId="0" fontId="31" fillId="0" borderId="0"/>
    <xf numFmtId="0" fontId="5" fillId="0" borderId="0"/>
    <xf numFmtId="0" fontId="31" fillId="0" borderId="0"/>
    <xf numFmtId="0" fontId="31" fillId="0" borderId="0"/>
    <xf numFmtId="0" fontId="31" fillId="0" borderId="0"/>
    <xf numFmtId="0" fontId="3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1" fillId="0" borderId="0"/>
    <xf numFmtId="0" fontId="5"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5" fillId="0" borderId="0"/>
    <xf numFmtId="0" fontId="5" fillId="0" borderId="0"/>
    <xf numFmtId="0" fontId="8" fillId="0" borderId="0"/>
    <xf numFmtId="0" fontId="8" fillId="0" borderId="0"/>
    <xf numFmtId="0" fontId="5" fillId="0" borderId="0"/>
    <xf numFmtId="0" fontId="8" fillId="0" borderId="0"/>
    <xf numFmtId="0" fontId="5" fillId="0" borderId="0"/>
    <xf numFmtId="0" fontId="8" fillId="0" borderId="0"/>
    <xf numFmtId="0" fontId="8" fillId="0" borderId="0"/>
    <xf numFmtId="0" fontId="5" fillId="0" borderId="0"/>
    <xf numFmtId="0" fontId="8" fillId="0" borderId="0"/>
    <xf numFmtId="0" fontId="8" fillId="0" borderId="0"/>
    <xf numFmtId="0" fontId="8" fillId="0" borderId="0"/>
    <xf numFmtId="0" fontId="5" fillId="0" borderId="0"/>
    <xf numFmtId="0" fontId="5" fillId="0" borderId="0"/>
    <xf numFmtId="0" fontId="8" fillId="0" borderId="0"/>
    <xf numFmtId="0" fontId="31" fillId="0" borderId="0"/>
    <xf numFmtId="0" fontId="31" fillId="0" borderId="0"/>
    <xf numFmtId="0" fontId="5" fillId="0" borderId="0"/>
    <xf numFmtId="0" fontId="5" fillId="0" borderId="0"/>
    <xf numFmtId="0" fontId="8" fillId="0" borderId="0"/>
    <xf numFmtId="0" fontId="31" fillId="0" borderId="0"/>
    <xf numFmtId="0" fontId="31" fillId="0" borderId="0"/>
    <xf numFmtId="0" fontId="31" fillId="0" borderId="0"/>
    <xf numFmtId="0" fontId="31"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5" fillId="0" borderId="0"/>
    <xf numFmtId="0" fontId="5" fillId="0" borderId="0"/>
    <xf numFmtId="0" fontId="5" fillId="0" borderId="0"/>
    <xf numFmtId="0" fontId="8" fillId="0" borderId="0"/>
    <xf numFmtId="0" fontId="8" fillId="0" borderId="0"/>
    <xf numFmtId="0" fontId="31" fillId="0" borderId="0"/>
    <xf numFmtId="0" fontId="31" fillId="0" borderId="0"/>
    <xf numFmtId="0" fontId="5" fillId="69" borderId="66" applyProtection="0"/>
    <xf numFmtId="0" fontId="5" fillId="69" borderId="66" applyNumberFormat="0" applyFont="0" applyAlignment="0" applyProtection="0">
      <alignment vertical="center"/>
    </xf>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7" fillId="70" borderId="66" applyNumberFormat="0" applyFont="0" applyAlignment="0" applyProtection="0"/>
    <xf numFmtId="0" fontId="7" fillId="70" borderId="66" applyNumberFormat="0" applyFont="0" applyAlignment="0" applyProtection="0"/>
    <xf numFmtId="0" fontId="7" fillId="70" borderId="66" applyNumberFormat="0" applyFont="0" applyAlignment="0" applyProtection="0"/>
    <xf numFmtId="0" fontId="7" fillId="70" borderId="66" applyNumberFormat="0" applyFont="0" applyAlignment="0" applyProtection="0"/>
    <xf numFmtId="0" fontId="5" fillId="69" borderId="66" applyProtection="0"/>
    <xf numFmtId="0" fontId="5" fillId="69" borderId="66"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0" borderId="67" applyProtection="0"/>
    <xf numFmtId="0" fontId="76" fillId="60" borderId="67" applyProtection="0"/>
    <xf numFmtId="0" fontId="76" fillId="60" borderId="67" applyProtection="0"/>
    <xf numFmtId="0" fontId="77" fillId="60" borderId="67" applyNumberFormat="0" applyAlignment="0" applyProtection="0">
      <alignment vertical="center"/>
    </xf>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4" fontId="78" fillId="68" borderId="68" applyNumberFormat="0" applyProtection="0">
      <alignment vertical="center"/>
    </xf>
    <xf numFmtId="4" fontId="78" fillId="68" borderId="68" applyNumberFormat="0" applyProtection="0">
      <alignment vertical="center"/>
    </xf>
    <xf numFmtId="4" fontId="78" fillId="68" borderId="68" applyNumberFormat="0" applyProtection="0">
      <alignment vertical="center"/>
    </xf>
    <xf numFmtId="4" fontId="79" fillId="68" borderId="68" applyNumberFormat="0" applyProtection="0">
      <alignment vertical="center"/>
    </xf>
    <xf numFmtId="4" fontId="79" fillId="68" borderId="68" applyNumberFormat="0" applyProtection="0">
      <alignment vertical="center"/>
    </xf>
    <xf numFmtId="4" fontId="79" fillId="68" borderId="68" applyNumberFormat="0" applyProtection="0">
      <alignment vertical="center"/>
    </xf>
    <xf numFmtId="4" fontId="78" fillId="68" borderId="68" applyNumberFormat="0" applyProtection="0">
      <alignment horizontal="left" vertical="center" indent="1"/>
    </xf>
    <xf numFmtId="4" fontId="78" fillId="68" borderId="68" applyNumberFormat="0" applyProtection="0">
      <alignment horizontal="left" vertical="center" indent="1"/>
    </xf>
    <xf numFmtId="4" fontId="78" fillId="68" borderId="68" applyNumberFormat="0" applyProtection="0">
      <alignment horizontal="left" vertical="center" indent="1"/>
    </xf>
    <xf numFmtId="0" fontId="78" fillId="68" borderId="68" applyNumberFormat="0" applyProtection="0">
      <alignment horizontal="left" vertical="top" indent="1"/>
    </xf>
    <xf numFmtId="0" fontId="78" fillId="68" borderId="68" applyNumberFormat="0" applyProtection="0">
      <alignment horizontal="left" vertical="top" indent="1"/>
    </xf>
    <xf numFmtId="0" fontId="78" fillId="68" borderId="68" applyNumberFormat="0" applyProtection="0">
      <alignment horizontal="left" vertical="top" indent="1"/>
    </xf>
    <xf numFmtId="4" fontId="78" fillId="71" borderId="0" applyNumberFormat="0" applyProtection="0">
      <alignment horizontal="left" vertical="center" indent="1"/>
    </xf>
    <xf numFmtId="4" fontId="42" fillId="18" borderId="68" applyNumberFormat="0" applyProtection="0">
      <alignment horizontal="right" vertical="center"/>
    </xf>
    <xf numFmtId="4" fontId="42" fillId="18" borderId="68" applyNumberFormat="0" applyProtection="0">
      <alignment horizontal="right" vertical="center"/>
    </xf>
    <xf numFmtId="4" fontId="42" fillId="18" borderId="68" applyNumberFormat="0" applyProtection="0">
      <alignment horizontal="right" vertical="center"/>
    </xf>
    <xf numFmtId="4" fontId="42" fillId="30" borderId="68" applyNumberFormat="0" applyProtection="0">
      <alignment horizontal="right" vertical="center"/>
    </xf>
    <xf numFmtId="4" fontId="42" fillId="30" borderId="68" applyNumberFormat="0" applyProtection="0">
      <alignment horizontal="right" vertical="center"/>
    </xf>
    <xf numFmtId="4" fontId="42" fillId="30" borderId="68" applyNumberFormat="0" applyProtection="0">
      <alignment horizontal="right" vertical="center"/>
    </xf>
    <xf numFmtId="4" fontId="42" fillId="52" borderId="68" applyNumberFormat="0" applyProtection="0">
      <alignment horizontal="right" vertical="center"/>
    </xf>
    <xf numFmtId="4" fontId="42" fillId="52" borderId="68" applyNumberFormat="0" applyProtection="0">
      <alignment horizontal="right" vertical="center"/>
    </xf>
    <xf numFmtId="4" fontId="42" fillId="52" borderId="68" applyNumberFormat="0" applyProtection="0">
      <alignment horizontal="right" vertical="center"/>
    </xf>
    <xf numFmtId="4" fontId="42" fillId="34" borderId="68" applyNumberFormat="0" applyProtection="0">
      <alignment horizontal="right" vertical="center"/>
    </xf>
    <xf numFmtId="4" fontId="42" fillId="34" borderId="68" applyNumberFormat="0" applyProtection="0">
      <alignment horizontal="right" vertical="center"/>
    </xf>
    <xf numFmtId="4" fontId="42" fillId="34" borderId="68" applyNumberFormat="0" applyProtection="0">
      <alignment horizontal="right" vertical="center"/>
    </xf>
    <xf numFmtId="4" fontId="42" fillId="43" borderId="68" applyNumberFormat="0" applyProtection="0">
      <alignment horizontal="right" vertical="center"/>
    </xf>
    <xf numFmtId="4" fontId="42" fillId="43" borderId="68" applyNumberFormat="0" applyProtection="0">
      <alignment horizontal="right" vertical="center"/>
    </xf>
    <xf numFmtId="4" fontId="42" fillId="43" borderId="68" applyNumberFormat="0" applyProtection="0">
      <alignment horizontal="right" vertical="center"/>
    </xf>
    <xf numFmtId="4" fontId="42" fillId="59" borderId="68" applyNumberFormat="0" applyProtection="0">
      <alignment horizontal="right" vertical="center"/>
    </xf>
    <xf numFmtId="4" fontId="42" fillId="59" borderId="68" applyNumberFormat="0" applyProtection="0">
      <alignment horizontal="right" vertical="center"/>
    </xf>
    <xf numFmtId="4" fontId="42" fillId="59" borderId="68" applyNumberFormat="0" applyProtection="0">
      <alignment horizontal="right" vertical="center"/>
    </xf>
    <xf numFmtId="4" fontId="42" fillId="55" borderId="68" applyNumberFormat="0" applyProtection="0">
      <alignment horizontal="right" vertical="center"/>
    </xf>
    <xf numFmtId="4" fontId="42" fillId="55" borderId="68" applyNumberFormat="0" applyProtection="0">
      <alignment horizontal="right" vertical="center"/>
    </xf>
    <xf numFmtId="4" fontId="42" fillId="55" borderId="68" applyNumberFormat="0" applyProtection="0">
      <alignment horizontal="right" vertical="center"/>
    </xf>
    <xf numFmtId="4" fontId="42" fillId="72" borderId="68" applyNumberFormat="0" applyProtection="0">
      <alignment horizontal="right" vertical="center"/>
    </xf>
    <xf numFmtId="4" fontId="42" fillId="72" borderId="68" applyNumberFormat="0" applyProtection="0">
      <alignment horizontal="right" vertical="center"/>
    </xf>
    <xf numFmtId="4" fontId="42" fillId="72" borderId="68" applyNumberFormat="0" applyProtection="0">
      <alignment horizontal="right" vertical="center"/>
    </xf>
    <xf numFmtId="4" fontId="42" fillId="32" borderId="68" applyNumberFormat="0" applyProtection="0">
      <alignment horizontal="right" vertical="center"/>
    </xf>
    <xf numFmtId="4" fontId="42" fillId="32" borderId="68" applyNumberFormat="0" applyProtection="0">
      <alignment horizontal="right" vertical="center"/>
    </xf>
    <xf numFmtId="4" fontId="42" fillId="32" borderId="68" applyNumberFormat="0" applyProtection="0">
      <alignment horizontal="right" vertical="center"/>
    </xf>
    <xf numFmtId="4" fontId="78" fillId="73" borderId="69" applyNumberFormat="0" applyProtection="0">
      <alignment horizontal="left" vertical="center" indent="1"/>
    </xf>
    <xf numFmtId="4" fontId="42" fillId="74" borderId="0" applyNumberFormat="0" applyProtection="0">
      <alignment horizontal="left" vertical="center" indent="1"/>
    </xf>
    <xf numFmtId="4" fontId="80" fillId="75" borderId="0" applyNumberFormat="0" applyProtection="0">
      <alignment horizontal="left" vertical="center" indent="1"/>
    </xf>
    <xf numFmtId="4" fontId="80" fillId="75" borderId="0" applyNumberFormat="0" applyProtection="0">
      <alignment horizontal="left" vertical="center" indent="1"/>
    </xf>
    <xf numFmtId="4" fontId="42" fillId="71" borderId="68" applyNumberFormat="0" applyProtection="0">
      <alignment horizontal="right" vertical="center"/>
    </xf>
    <xf numFmtId="4" fontId="42" fillId="71" borderId="68" applyNumberFormat="0" applyProtection="0">
      <alignment horizontal="right" vertical="center"/>
    </xf>
    <xf numFmtId="4" fontId="42" fillId="71" borderId="68" applyNumberFormat="0" applyProtection="0">
      <alignment horizontal="right" vertical="center"/>
    </xf>
    <xf numFmtId="4" fontId="42" fillId="74" borderId="0" applyNumberFormat="0" applyProtection="0">
      <alignment horizontal="left" vertical="center" indent="1"/>
    </xf>
    <xf numFmtId="4" fontId="42" fillId="74" borderId="0" applyNumberFormat="0" applyProtection="0">
      <alignment horizontal="left" vertical="center" indent="1"/>
    </xf>
    <xf numFmtId="4" fontId="42" fillId="71" borderId="0" applyNumberFormat="0" applyProtection="0">
      <alignment horizontal="left" vertical="center" indent="1"/>
    </xf>
    <xf numFmtId="4" fontId="42" fillId="71" borderId="0" applyNumberFormat="0" applyProtection="0">
      <alignment horizontal="left" vertical="center" indent="1"/>
    </xf>
    <xf numFmtId="0" fontId="5" fillId="75" borderId="68" applyNumberFormat="0" applyProtection="0">
      <alignment horizontal="left" vertical="center" indent="1"/>
    </xf>
    <xf numFmtId="0" fontId="5" fillId="75" borderId="68" applyNumberFormat="0" applyProtection="0">
      <alignment horizontal="left" vertical="center" indent="1"/>
    </xf>
    <xf numFmtId="0" fontId="5" fillId="75" borderId="68" applyNumberFormat="0" applyProtection="0">
      <alignment horizontal="left" vertical="center" indent="1"/>
    </xf>
    <xf numFmtId="0" fontId="5" fillId="75" borderId="68" applyNumberFormat="0" applyProtection="0">
      <alignment horizontal="left" vertical="top" indent="1"/>
    </xf>
    <xf numFmtId="0" fontId="5" fillId="75" borderId="68" applyNumberFormat="0" applyProtection="0">
      <alignment horizontal="left" vertical="top" indent="1"/>
    </xf>
    <xf numFmtId="0" fontId="5" fillId="75" borderId="68" applyNumberFormat="0" applyProtection="0">
      <alignment horizontal="left" vertical="top" indent="1"/>
    </xf>
    <xf numFmtId="0" fontId="5" fillId="71" borderId="68" applyNumberFormat="0" applyProtection="0">
      <alignment horizontal="left" vertical="center" indent="1"/>
    </xf>
    <xf numFmtId="0" fontId="5" fillId="71" borderId="68" applyNumberFormat="0" applyProtection="0">
      <alignment horizontal="left" vertical="center" indent="1"/>
    </xf>
    <xf numFmtId="0" fontId="5" fillId="71" borderId="68" applyNumberFormat="0" applyProtection="0">
      <alignment horizontal="left" vertical="center" indent="1"/>
    </xf>
    <xf numFmtId="0" fontId="5" fillId="71" borderId="68" applyNumberFormat="0" applyProtection="0">
      <alignment horizontal="left" vertical="top" indent="1"/>
    </xf>
    <xf numFmtId="0" fontId="5" fillId="71" borderId="68" applyNumberFormat="0" applyProtection="0">
      <alignment horizontal="left" vertical="top" indent="1"/>
    </xf>
    <xf numFmtId="0" fontId="5" fillId="71" borderId="68" applyNumberFormat="0" applyProtection="0">
      <alignment horizontal="left" vertical="top" indent="1"/>
    </xf>
    <xf numFmtId="0" fontId="5" fillId="28" borderId="68" applyNumberFormat="0" applyProtection="0">
      <alignment horizontal="left" vertical="center" indent="1"/>
    </xf>
    <xf numFmtId="0" fontId="5" fillId="28" borderId="68" applyNumberFormat="0" applyProtection="0">
      <alignment horizontal="left" vertical="center" indent="1"/>
    </xf>
    <xf numFmtId="0" fontId="5" fillId="28" borderId="68" applyNumberFormat="0" applyProtection="0">
      <alignment horizontal="left" vertical="center" indent="1"/>
    </xf>
    <xf numFmtId="0" fontId="5" fillId="28" borderId="68" applyNumberFormat="0" applyProtection="0">
      <alignment horizontal="left" vertical="top" indent="1"/>
    </xf>
    <xf numFmtId="0" fontId="5" fillId="28" borderId="68" applyNumberFormat="0" applyProtection="0">
      <alignment horizontal="left" vertical="top" indent="1"/>
    </xf>
    <xf numFmtId="0" fontId="5" fillId="28" borderId="68" applyNumberFormat="0" applyProtection="0">
      <alignment horizontal="left" vertical="top" indent="1"/>
    </xf>
    <xf numFmtId="0" fontId="5" fillId="74" borderId="68" applyNumberFormat="0" applyProtection="0">
      <alignment horizontal="left" vertical="center" indent="1"/>
    </xf>
    <xf numFmtId="0" fontId="5" fillId="74" borderId="68" applyNumberFormat="0" applyProtection="0">
      <alignment horizontal="left" vertical="center" indent="1"/>
    </xf>
    <xf numFmtId="0" fontId="5" fillId="74" borderId="68" applyNumberFormat="0" applyProtection="0">
      <alignment horizontal="left" vertical="center" indent="1"/>
    </xf>
    <xf numFmtId="0" fontId="5" fillId="74" borderId="68" applyNumberFormat="0" applyProtection="0">
      <alignment horizontal="left" vertical="top" indent="1"/>
    </xf>
    <xf numFmtId="0" fontId="5" fillId="74" borderId="68" applyNumberFormat="0" applyProtection="0">
      <alignment horizontal="left" vertical="top" indent="1"/>
    </xf>
    <xf numFmtId="0" fontId="5" fillId="74" borderId="68" applyNumberFormat="0" applyProtection="0">
      <alignment horizontal="left" vertical="top" indent="1"/>
    </xf>
    <xf numFmtId="0" fontId="5" fillId="76" borderId="55" applyNumberFormat="0">
      <protection locked="0"/>
    </xf>
    <xf numFmtId="0" fontId="5" fillId="76" borderId="55" applyNumberFormat="0">
      <protection locked="0"/>
    </xf>
    <xf numFmtId="0" fontId="5" fillId="76" borderId="55" applyNumberFormat="0">
      <protection locked="0"/>
    </xf>
    <xf numFmtId="4" fontId="42" fillId="70" borderId="68" applyNumberFormat="0" applyProtection="0">
      <alignment vertical="center"/>
    </xf>
    <xf numFmtId="4" fontId="42" fillId="70" borderId="68" applyNumberFormat="0" applyProtection="0">
      <alignment vertical="center"/>
    </xf>
    <xf numFmtId="4" fontId="42" fillId="70" borderId="68" applyNumberFormat="0" applyProtection="0">
      <alignment vertical="center"/>
    </xf>
    <xf numFmtId="4" fontId="81" fillId="70" borderId="68" applyNumberFormat="0" applyProtection="0">
      <alignment vertical="center"/>
    </xf>
    <xf numFmtId="4" fontId="81" fillId="70" borderId="68" applyNumberFormat="0" applyProtection="0">
      <alignment vertical="center"/>
    </xf>
    <xf numFmtId="4" fontId="81" fillId="70" borderId="68" applyNumberFormat="0" applyProtection="0">
      <alignment vertical="center"/>
    </xf>
    <xf numFmtId="4" fontId="42" fillId="70" borderId="68" applyNumberFormat="0" applyProtection="0">
      <alignment horizontal="left" vertical="center" indent="1"/>
    </xf>
    <xf numFmtId="4" fontId="42" fillId="70" borderId="68" applyNumberFormat="0" applyProtection="0">
      <alignment horizontal="left" vertical="center" indent="1"/>
    </xf>
    <xf numFmtId="4" fontId="42" fillId="70" borderId="68" applyNumberFormat="0" applyProtection="0">
      <alignment horizontal="left" vertical="center" indent="1"/>
    </xf>
    <xf numFmtId="0" fontId="42" fillId="70" borderId="68" applyNumberFormat="0" applyProtection="0">
      <alignment horizontal="left" vertical="top" indent="1"/>
    </xf>
    <xf numFmtId="0" fontId="42" fillId="70" borderId="68" applyNumberFormat="0" applyProtection="0">
      <alignment horizontal="left" vertical="top" indent="1"/>
    </xf>
    <xf numFmtId="0" fontId="42" fillId="70" borderId="68" applyNumberFormat="0" applyProtection="0">
      <alignment horizontal="left" vertical="top" indent="1"/>
    </xf>
    <xf numFmtId="4" fontId="42" fillId="74" borderId="68" applyNumberFormat="0" applyProtection="0">
      <alignment horizontal="right" vertical="center"/>
    </xf>
    <xf numFmtId="4" fontId="42" fillId="74" borderId="68" applyNumberFormat="0" applyProtection="0">
      <alignment horizontal="right" vertical="center"/>
    </xf>
    <xf numFmtId="4" fontId="42" fillId="74" borderId="68" applyNumberFormat="0" applyProtection="0">
      <alignment horizontal="right" vertical="center"/>
    </xf>
    <xf numFmtId="4" fontId="81" fillId="74" borderId="68" applyNumberFormat="0" applyProtection="0">
      <alignment horizontal="right" vertical="center"/>
    </xf>
    <xf numFmtId="4" fontId="81" fillId="74" borderId="68" applyNumberFormat="0" applyProtection="0">
      <alignment horizontal="right" vertical="center"/>
    </xf>
    <xf numFmtId="4" fontId="81" fillId="74" borderId="68" applyNumberFormat="0" applyProtection="0">
      <alignment horizontal="right" vertical="center"/>
    </xf>
    <xf numFmtId="4" fontId="42" fillId="71" borderId="68" applyNumberFormat="0" applyProtection="0">
      <alignment horizontal="left" vertical="center" indent="1"/>
    </xf>
    <xf numFmtId="4" fontId="42" fillId="71" borderId="68" applyNumberFormat="0" applyProtection="0">
      <alignment horizontal="left" vertical="center" indent="1"/>
    </xf>
    <xf numFmtId="4" fontId="42" fillId="71" borderId="68" applyNumberFormat="0" applyProtection="0">
      <alignment horizontal="left" vertical="center" indent="1"/>
    </xf>
    <xf numFmtId="0" fontId="42" fillId="71" borderId="68" applyNumberFormat="0" applyProtection="0">
      <alignment horizontal="left" vertical="top" indent="1"/>
    </xf>
    <xf numFmtId="0" fontId="42" fillId="71" borderId="68" applyNumberFormat="0" applyProtection="0">
      <alignment horizontal="left" vertical="top" indent="1"/>
    </xf>
    <xf numFmtId="0" fontId="42" fillId="71" borderId="68" applyNumberFormat="0" applyProtection="0">
      <alignment horizontal="left" vertical="top" indent="1"/>
    </xf>
    <xf numFmtId="4" fontId="82" fillId="77" borderId="0" applyNumberFormat="0" applyProtection="0">
      <alignment horizontal="left" vertical="center" indent="1"/>
    </xf>
    <xf numFmtId="4" fontId="82" fillId="77" borderId="0" applyNumberFormat="0" applyProtection="0">
      <alignment horizontal="left" vertical="center" indent="1"/>
    </xf>
    <xf numFmtId="4" fontId="83" fillId="74" borderId="68" applyNumberFormat="0" applyProtection="0">
      <alignment horizontal="right" vertical="center"/>
    </xf>
    <xf numFmtId="4" fontId="83" fillId="74" borderId="68" applyNumberFormat="0" applyProtection="0">
      <alignment horizontal="right" vertical="center"/>
    </xf>
    <xf numFmtId="4" fontId="83" fillId="74" borderId="68" applyNumberFormat="0" applyProtection="0">
      <alignment horizontal="right" vertical="center"/>
    </xf>
    <xf numFmtId="0" fontId="84" fillId="0" borderId="0" applyNumberFormat="0" applyFill="0" applyBorder="0" applyAlignment="0" applyProtection="0"/>
    <xf numFmtId="0" fontId="5" fillId="0" borderId="0"/>
    <xf numFmtId="0" fontId="5" fillId="0" borderId="0"/>
    <xf numFmtId="0" fontId="85" fillId="0" borderId="0" applyNumberFormat="0" applyFill="0" applyBorder="0" applyAlignment="0" applyProtection="0"/>
    <xf numFmtId="0" fontId="86" fillId="0" borderId="0" applyNumberFormat="0" applyFill="0" applyBorder="0" applyAlignment="0" applyProtection="0"/>
    <xf numFmtId="0" fontId="85" fillId="0" borderId="0" applyProtection="0"/>
    <xf numFmtId="0" fontId="85" fillId="0" borderId="0" applyProtection="0"/>
    <xf numFmtId="0" fontId="85" fillId="0" borderId="0" applyProtection="0"/>
    <xf numFmtId="0" fontId="85" fillId="0" borderId="0" applyProtection="0"/>
    <xf numFmtId="0" fontId="85" fillId="0" borderId="0" applyProtection="0"/>
    <xf numFmtId="0" fontId="87" fillId="0" borderId="0" applyNumberFormat="0" applyFill="0" applyBorder="0" applyAlignment="0" applyProtection="0">
      <alignment vertical="center"/>
    </xf>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Protection="0"/>
    <xf numFmtId="0" fontId="43" fillId="0" borderId="70" applyProtection="0"/>
    <xf numFmtId="0" fontId="43" fillId="0" borderId="70" applyProtection="0"/>
    <xf numFmtId="0" fontId="88" fillId="0" borderId="70" applyNumberFormat="0" applyFill="0" applyAlignment="0" applyProtection="0">
      <alignment vertical="center"/>
    </xf>
    <xf numFmtId="0" fontId="89" fillId="0" borderId="0" applyNumberFormat="0" applyFill="0" applyBorder="0" applyAlignment="0" applyProtection="0"/>
    <xf numFmtId="0" fontId="89" fillId="0" borderId="0" applyNumberFormat="0" applyFill="0" applyBorder="0" applyAlignment="0" applyProtection="0"/>
    <xf numFmtId="0" fontId="89" fillId="0" borderId="0" applyProtection="0"/>
    <xf numFmtId="0" fontId="89" fillId="0" borderId="0" applyProtection="0"/>
    <xf numFmtId="0" fontId="89" fillId="0" borderId="0" applyProtection="0"/>
    <xf numFmtId="0" fontId="90" fillId="0" borderId="0" applyNumberFormat="0" applyFill="0" applyBorder="0" applyAlignment="0" applyProtection="0">
      <alignment vertical="center"/>
    </xf>
    <xf numFmtId="0" fontId="91" fillId="0" borderId="0">
      <alignment vertical="center"/>
    </xf>
    <xf numFmtId="0" fontId="92" fillId="0" borderId="0">
      <alignment vertical="center"/>
    </xf>
    <xf numFmtId="43" fontId="8" fillId="0" borderId="0" applyFont="0" applyFill="0" applyBorder="0" applyAlignment="0" applyProtection="0"/>
    <xf numFmtId="0" fontId="5" fillId="0" borderId="0"/>
    <xf numFmtId="0" fontId="8" fillId="0" borderId="0"/>
    <xf numFmtId="0" fontId="5" fillId="0" borderId="0"/>
    <xf numFmtId="0" fontId="8" fillId="0" borderId="0"/>
    <xf numFmtId="0" fontId="8" fillId="0" borderId="0"/>
    <xf numFmtId="0" fontId="93" fillId="0" borderId="0"/>
    <xf numFmtId="182" fontId="10" fillId="0" borderId="0" applyNumberFormat="0" applyFill="0" applyBorder="0" applyAlignment="0" applyProtection="0">
      <alignment vertical="top"/>
      <protection locked="0"/>
    </xf>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0"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1" borderId="56" applyNumberFormat="0" applyAlignment="0" applyProtection="0"/>
    <xf numFmtId="0" fontId="37" fillId="60" borderId="56" applyProtection="0"/>
    <xf numFmtId="0" fontId="37" fillId="60" borderId="56" applyProtection="0"/>
    <xf numFmtId="0" fontId="37" fillId="60" borderId="56" applyProtection="0"/>
    <xf numFmtId="0" fontId="37" fillId="60" borderId="56" applyProtection="0"/>
    <xf numFmtId="0" fontId="37" fillId="60" borderId="56" applyProtection="0"/>
    <xf numFmtId="0" fontId="37" fillId="60" borderId="56" applyProtection="0"/>
    <xf numFmtId="0" fontId="38" fillId="60" borderId="56" applyNumberFormat="0" applyAlignment="0" applyProtection="0">
      <alignment vertical="center"/>
    </xf>
    <xf numFmtId="0" fontId="38" fillId="60" borderId="56" applyNumberFormat="0" applyAlignment="0" applyProtection="0">
      <alignment vertical="center"/>
    </xf>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60"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7" fontId="10" fillId="0" borderId="0" applyNumberFormat="0" applyFill="0" applyBorder="0" applyAlignment="0" applyProtection="0">
      <alignment vertical="top"/>
      <protection locked="0"/>
    </xf>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5"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6" borderId="56" applyNumberFormat="0" applyAlignment="0" applyProtection="0"/>
    <xf numFmtId="0" fontId="66" fillId="25" borderId="56" applyProtection="0"/>
    <xf numFmtId="0" fontId="66" fillId="25" borderId="56" applyProtection="0"/>
    <xf numFmtId="0" fontId="66" fillId="25" borderId="56" applyProtection="0"/>
    <xf numFmtId="0" fontId="66" fillId="25" borderId="56" applyProtection="0"/>
    <xf numFmtId="0" fontId="66" fillId="25" borderId="56" applyProtection="0"/>
    <xf numFmtId="0" fontId="66" fillId="25" borderId="56" applyProtection="0"/>
    <xf numFmtId="0" fontId="67" fillId="25" borderId="56" applyNumberFormat="0" applyAlignment="0" applyProtection="0">
      <alignment vertical="center"/>
    </xf>
    <xf numFmtId="0" fontId="67" fillId="25" borderId="56" applyNumberFormat="0" applyAlignment="0" applyProtection="0">
      <alignment vertical="center"/>
    </xf>
    <xf numFmtId="0" fontId="5" fillId="0" borderId="0"/>
    <xf numFmtId="0" fontId="5" fillId="69" borderId="66" applyProtection="0"/>
    <xf numFmtId="0" fontId="5" fillId="69" borderId="66" applyNumberFormat="0" applyFont="0" applyAlignment="0" applyProtection="0">
      <alignment vertical="center"/>
    </xf>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69"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5" fillId="70" borderId="66" applyNumberFormat="0" applyFont="0" applyAlignment="0" applyProtection="0"/>
    <xf numFmtId="0" fontId="7" fillId="70" borderId="66" applyNumberFormat="0" applyFont="0" applyAlignment="0" applyProtection="0"/>
    <xf numFmtId="0" fontId="7" fillId="70" borderId="66" applyNumberFormat="0" applyFont="0" applyAlignment="0" applyProtection="0"/>
    <xf numFmtId="0" fontId="7" fillId="70" borderId="66" applyNumberFormat="0" applyFont="0" applyAlignment="0" applyProtection="0"/>
    <xf numFmtId="0" fontId="7" fillId="70" borderId="66" applyNumberFormat="0" applyFont="0" applyAlignment="0" applyProtection="0"/>
    <xf numFmtId="0" fontId="5" fillId="69" borderId="66" applyProtection="0"/>
    <xf numFmtId="0" fontId="5" fillId="69" borderId="66"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0"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1" borderId="67" applyNumberFormat="0" applyAlignment="0" applyProtection="0"/>
    <xf numFmtId="0" fontId="76" fillId="60" borderId="67" applyProtection="0"/>
    <xf numFmtId="0" fontId="76" fillId="60" borderId="67" applyProtection="0"/>
    <xf numFmtId="0" fontId="76" fillId="60" borderId="67" applyProtection="0"/>
    <xf numFmtId="0" fontId="77" fillId="60" borderId="67" applyNumberFormat="0" applyAlignment="0" applyProtection="0">
      <alignment vertical="center"/>
    </xf>
    <xf numFmtId="9" fontId="5" fillId="0" borderId="0" applyFont="0" applyFill="0" applyBorder="0" applyAlignment="0" applyProtection="0"/>
    <xf numFmtId="4" fontId="78" fillId="68" borderId="68" applyNumberFormat="0" applyProtection="0">
      <alignment vertical="center"/>
    </xf>
    <xf numFmtId="4" fontId="78" fillId="68" borderId="68" applyNumberFormat="0" applyProtection="0">
      <alignment vertical="center"/>
    </xf>
    <xf numFmtId="4" fontId="78" fillId="68" borderId="68" applyNumberFormat="0" applyProtection="0">
      <alignment vertical="center"/>
    </xf>
    <xf numFmtId="4" fontId="79" fillId="68" borderId="68" applyNumberFormat="0" applyProtection="0">
      <alignment vertical="center"/>
    </xf>
    <xf numFmtId="4" fontId="79" fillId="68" borderId="68" applyNumberFormat="0" applyProtection="0">
      <alignment vertical="center"/>
    </xf>
    <xf numFmtId="4" fontId="79" fillId="68" borderId="68" applyNumberFormat="0" applyProtection="0">
      <alignment vertical="center"/>
    </xf>
    <xf numFmtId="4" fontId="78" fillId="68" borderId="68" applyNumberFormat="0" applyProtection="0">
      <alignment horizontal="left" vertical="center" indent="1"/>
    </xf>
    <xf numFmtId="4" fontId="78" fillId="68" borderId="68" applyNumberFormat="0" applyProtection="0">
      <alignment horizontal="left" vertical="center" indent="1"/>
    </xf>
    <xf numFmtId="4" fontId="78" fillId="68" borderId="68" applyNumberFormat="0" applyProtection="0">
      <alignment horizontal="left" vertical="center" indent="1"/>
    </xf>
    <xf numFmtId="0" fontId="78" fillId="68" borderId="68" applyNumberFormat="0" applyProtection="0">
      <alignment horizontal="left" vertical="top" indent="1"/>
    </xf>
    <xf numFmtId="0" fontId="78" fillId="68" borderId="68" applyNumberFormat="0" applyProtection="0">
      <alignment horizontal="left" vertical="top" indent="1"/>
    </xf>
    <xf numFmtId="0" fontId="78" fillId="68" borderId="68" applyNumberFormat="0" applyProtection="0">
      <alignment horizontal="left" vertical="top" indent="1"/>
    </xf>
    <xf numFmtId="4" fontId="42" fillId="18" borderId="68" applyNumberFormat="0" applyProtection="0">
      <alignment horizontal="right" vertical="center"/>
    </xf>
    <xf numFmtId="4" fontId="42" fillId="18" borderId="68" applyNumberFormat="0" applyProtection="0">
      <alignment horizontal="right" vertical="center"/>
    </xf>
    <xf numFmtId="4" fontId="42" fillId="18" borderId="68" applyNumberFormat="0" applyProtection="0">
      <alignment horizontal="right" vertical="center"/>
    </xf>
    <xf numFmtId="4" fontId="42" fillId="30" borderId="68" applyNumberFormat="0" applyProtection="0">
      <alignment horizontal="right" vertical="center"/>
    </xf>
    <xf numFmtId="4" fontId="42" fillId="30" borderId="68" applyNumberFormat="0" applyProtection="0">
      <alignment horizontal="right" vertical="center"/>
    </xf>
    <xf numFmtId="4" fontId="42" fillId="30" borderId="68" applyNumberFormat="0" applyProtection="0">
      <alignment horizontal="right" vertical="center"/>
    </xf>
    <xf numFmtId="4" fontId="42" fillId="52" borderId="68" applyNumberFormat="0" applyProtection="0">
      <alignment horizontal="right" vertical="center"/>
    </xf>
    <xf numFmtId="4" fontId="42" fillId="52" borderId="68" applyNumberFormat="0" applyProtection="0">
      <alignment horizontal="right" vertical="center"/>
    </xf>
    <xf numFmtId="4" fontId="42" fillId="52" borderId="68" applyNumberFormat="0" applyProtection="0">
      <alignment horizontal="right" vertical="center"/>
    </xf>
    <xf numFmtId="4" fontId="42" fillId="34" borderId="68" applyNumberFormat="0" applyProtection="0">
      <alignment horizontal="right" vertical="center"/>
    </xf>
    <xf numFmtId="4" fontId="42" fillId="34" borderId="68" applyNumberFormat="0" applyProtection="0">
      <alignment horizontal="right" vertical="center"/>
    </xf>
    <xf numFmtId="4" fontId="42" fillId="34" borderId="68" applyNumberFormat="0" applyProtection="0">
      <alignment horizontal="right" vertical="center"/>
    </xf>
    <xf numFmtId="4" fontId="42" fillId="43" borderId="68" applyNumberFormat="0" applyProtection="0">
      <alignment horizontal="right" vertical="center"/>
    </xf>
    <xf numFmtId="4" fontId="42" fillId="43" borderId="68" applyNumberFormat="0" applyProtection="0">
      <alignment horizontal="right" vertical="center"/>
    </xf>
    <xf numFmtId="4" fontId="42" fillId="43" borderId="68" applyNumberFormat="0" applyProtection="0">
      <alignment horizontal="right" vertical="center"/>
    </xf>
    <xf numFmtId="4" fontId="42" fillId="59" borderId="68" applyNumberFormat="0" applyProtection="0">
      <alignment horizontal="right" vertical="center"/>
    </xf>
    <xf numFmtId="4" fontId="42" fillId="59" borderId="68" applyNumberFormat="0" applyProtection="0">
      <alignment horizontal="right" vertical="center"/>
    </xf>
    <xf numFmtId="4" fontId="42" fillId="59" borderId="68" applyNumberFormat="0" applyProtection="0">
      <alignment horizontal="right" vertical="center"/>
    </xf>
    <xf numFmtId="4" fontId="42" fillId="55" borderId="68" applyNumberFormat="0" applyProtection="0">
      <alignment horizontal="right" vertical="center"/>
    </xf>
    <xf numFmtId="4" fontId="42" fillId="55" borderId="68" applyNumberFormat="0" applyProtection="0">
      <alignment horizontal="right" vertical="center"/>
    </xf>
    <xf numFmtId="4" fontId="42" fillId="55" borderId="68" applyNumberFormat="0" applyProtection="0">
      <alignment horizontal="right" vertical="center"/>
    </xf>
    <xf numFmtId="4" fontId="42" fillId="72" borderId="68" applyNumberFormat="0" applyProtection="0">
      <alignment horizontal="right" vertical="center"/>
    </xf>
    <xf numFmtId="4" fontId="42" fillId="72" borderId="68" applyNumberFormat="0" applyProtection="0">
      <alignment horizontal="right" vertical="center"/>
    </xf>
    <xf numFmtId="4" fontId="42" fillId="72" borderId="68" applyNumberFormat="0" applyProtection="0">
      <alignment horizontal="right" vertical="center"/>
    </xf>
    <xf numFmtId="4" fontId="42" fillId="32" borderId="68" applyNumberFormat="0" applyProtection="0">
      <alignment horizontal="right" vertical="center"/>
    </xf>
    <xf numFmtId="4" fontId="42" fillId="32" borderId="68" applyNumberFormat="0" applyProtection="0">
      <alignment horizontal="right" vertical="center"/>
    </xf>
    <xf numFmtId="4" fontId="42" fillId="32" borderId="68" applyNumberFormat="0" applyProtection="0">
      <alignment horizontal="right" vertical="center"/>
    </xf>
    <xf numFmtId="4" fontId="42" fillId="71" borderId="68" applyNumberFormat="0" applyProtection="0">
      <alignment horizontal="right" vertical="center"/>
    </xf>
    <xf numFmtId="4" fontId="42" fillId="71" borderId="68" applyNumberFormat="0" applyProtection="0">
      <alignment horizontal="right" vertical="center"/>
    </xf>
    <xf numFmtId="4" fontId="42" fillId="71" borderId="68" applyNumberFormat="0" applyProtection="0">
      <alignment horizontal="right" vertical="center"/>
    </xf>
    <xf numFmtId="0" fontId="5" fillId="75" borderId="68" applyNumberFormat="0" applyProtection="0">
      <alignment horizontal="left" vertical="center" indent="1"/>
    </xf>
    <xf numFmtId="0" fontId="5" fillId="75" borderId="68" applyNumberFormat="0" applyProtection="0">
      <alignment horizontal="left" vertical="center" indent="1"/>
    </xf>
    <xf numFmtId="0" fontId="5" fillId="75" borderId="68" applyNumberFormat="0" applyProtection="0">
      <alignment horizontal="left" vertical="center" indent="1"/>
    </xf>
    <xf numFmtId="0" fontId="5" fillId="75" borderId="68" applyNumberFormat="0" applyProtection="0">
      <alignment horizontal="left" vertical="top" indent="1"/>
    </xf>
    <xf numFmtId="0" fontId="5" fillId="75" borderId="68" applyNumberFormat="0" applyProtection="0">
      <alignment horizontal="left" vertical="top" indent="1"/>
    </xf>
    <xf numFmtId="0" fontId="5" fillId="75" borderId="68" applyNumberFormat="0" applyProtection="0">
      <alignment horizontal="left" vertical="top" indent="1"/>
    </xf>
    <xf numFmtId="0" fontId="5" fillId="71" borderId="68" applyNumberFormat="0" applyProtection="0">
      <alignment horizontal="left" vertical="center" indent="1"/>
    </xf>
    <xf numFmtId="0" fontId="5" fillId="71" borderId="68" applyNumberFormat="0" applyProtection="0">
      <alignment horizontal="left" vertical="center" indent="1"/>
    </xf>
    <xf numFmtId="0" fontId="5" fillId="71" borderId="68" applyNumberFormat="0" applyProtection="0">
      <alignment horizontal="left" vertical="center" indent="1"/>
    </xf>
    <xf numFmtId="0" fontId="5" fillId="71" borderId="68" applyNumberFormat="0" applyProtection="0">
      <alignment horizontal="left" vertical="top" indent="1"/>
    </xf>
    <xf numFmtId="0" fontId="5" fillId="71" borderId="68" applyNumberFormat="0" applyProtection="0">
      <alignment horizontal="left" vertical="top" indent="1"/>
    </xf>
    <xf numFmtId="0" fontId="5" fillId="71" borderId="68" applyNumberFormat="0" applyProtection="0">
      <alignment horizontal="left" vertical="top" indent="1"/>
    </xf>
    <xf numFmtId="0" fontId="5" fillId="28" borderId="68" applyNumberFormat="0" applyProtection="0">
      <alignment horizontal="left" vertical="center" indent="1"/>
    </xf>
    <xf numFmtId="0" fontId="5" fillId="28" borderId="68" applyNumberFormat="0" applyProtection="0">
      <alignment horizontal="left" vertical="center" indent="1"/>
    </xf>
    <xf numFmtId="0" fontId="5" fillId="28" borderId="68" applyNumberFormat="0" applyProtection="0">
      <alignment horizontal="left" vertical="center" indent="1"/>
    </xf>
    <xf numFmtId="0" fontId="5" fillId="28" borderId="68" applyNumberFormat="0" applyProtection="0">
      <alignment horizontal="left" vertical="top" indent="1"/>
    </xf>
    <xf numFmtId="0" fontId="5" fillId="28" borderId="68" applyNumberFormat="0" applyProtection="0">
      <alignment horizontal="left" vertical="top" indent="1"/>
    </xf>
    <xf numFmtId="0" fontId="5" fillId="28" borderId="68" applyNumberFormat="0" applyProtection="0">
      <alignment horizontal="left" vertical="top" indent="1"/>
    </xf>
    <xf numFmtId="0" fontId="5" fillId="74" borderId="68" applyNumberFormat="0" applyProtection="0">
      <alignment horizontal="left" vertical="center" indent="1"/>
    </xf>
    <xf numFmtId="0" fontId="5" fillId="74" borderId="68" applyNumberFormat="0" applyProtection="0">
      <alignment horizontal="left" vertical="center" indent="1"/>
    </xf>
    <xf numFmtId="0" fontId="5" fillId="74" borderId="68" applyNumberFormat="0" applyProtection="0">
      <alignment horizontal="left" vertical="center" indent="1"/>
    </xf>
    <xf numFmtId="0" fontId="5" fillId="74" borderId="68" applyNumberFormat="0" applyProtection="0">
      <alignment horizontal="left" vertical="top" indent="1"/>
    </xf>
    <xf numFmtId="0" fontId="5" fillId="74" borderId="68" applyNumberFormat="0" applyProtection="0">
      <alignment horizontal="left" vertical="top" indent="1"/>
    </xf>
    <xf numFmtId="0" fontId="5" fillId="74" borderId="68" applyNumberFormat="0" applyProtection="0">
      <alignment horizontal="left" vertical="top" indent="1"/>
    </xf>
    <xf numFmtId="4" fontId="42" fillId="70" borderId="68" applyNumberFormat="0" applyProtection="0">
      <alignment vertical="center"/>
    </xf>
    <xf numFmtId="4" fontId="42" fillId="70" borderId="68" applyNumberFormat="0" applyProtection="0">
      <alignment vertical="center"/>
    </xf>
    <xf numFmtId="4" fontId="42" fillId="70" borderId="68" applyNumberFormat="0" applyProtection="0">
      <alignment vertical="center"/>
    </xf>
    <xf numFmtId="4" fontId="81" fillId="70" borderId="68" applyNumberFormat="0" applyProtection="0">
      <alignment vertical="center"/>
    </xf>
    <xf numFmtId="4" fontId="81" fillId="70" borderId="68" applyNumberFormat="0" applyProtection="0">
      <alignment vertical="center"/>
    </xf>
    <xf numFmtId="4" fontId="81" fillId="70" borderId="68" applyNumberFormat="0" applyProtection="0">
      <alignment vertical="center"/>
    </xf>
    <xf numFmtId="4" fontId="42" fillId="70" borderId="68" applyNumberFormat="0" applyProtection="0">
      <alignment horizontal="left" vertical="center" indent="1"/>
    </xf>
    <xf numFmtId="4" fontId="42" fillId="70" borderId="68" applyNumberFormat="0" applyProtection="0">
      <alignment horizontal="left" vertical="center" indent="1"/>
    </xf>
    <xf numFmtId="4" fontId="42" fillId="70" borderId="68" applyNumberFormat="0" applyProtection="0">
      <alignment horizontal="left" vertical="center" indent="1"/>
    </xf>
    <xf numFmtId="0" fontId="42" fillId="70" borderId="68" applyNumberFormat="0" applyProtection="0">
      <alignment horizontal="left" vertical="top" indent="1"/>
    </xf>
    <xf numFmtId="0" fontId="42" fillId="70" borderId="68" applyNumberFormat="0" applyProtection="0">
      <alignment horizontal="left" vertical="top" indent="1"/>
    </xf>
    <xf numFmtId="0" fontId="42" fillId="70" borderId="68" applyNumberFormat="0" applyProtection="0">
      <alignment horizontal="left" vertical="top" indent="1"/>
    </xf>
    <xf numFmtId="4" fontId="42" fillId="74" borderId="68" applyNumberFormat="0" applyProtection="0">
      <alignment horizontal="right" vertical="center"/>
    </xf>
    <xf numFmtId="4" fontId="42" fillId="74" borderId="68" applyNumberFormat="0" applyProtection="0">
      <alignment horizontal="right" vertical="center"/>
    </xf>
    <xf numFmtId="4" fontId="42" fillId="74" borderId="68" applyNumberFormat="0" applyProtection="0">
      <alignment horizontal="right" vertical="center"/>
    </xf>
    <xf numFmtId="4" fontId="81" fillId="74" borderId="68" applyNumberFormat="0" applyProtection="0">
      <alignment horizontal="right" vertical="center"/>
    </xf>
    <xf numFmtId="4" fontId="81" fillId="74" borderId="68" applyNumberFormat="0" applyProtection="0">
      <alignment horizontal="right" vertical="center"/>
    </xf>
    <xf numFmtId="4" fontId="81" fillId="74" borderId="68" applyNumberFormat="0" applyProtection="0">
      <alignment horizontal="right" vertical="center"/>
    </xf>
    <xf numFmtId="4" fontId="42" fillId="71" borderId="68" applyNumberFormat="0" applyProtection="0">
      <alignment horizontal="left" vertical="center" indent="1"/>
    </xf>
    <xf numFmtId="4" fontId="42" fillId="71" borderId="68" applyNumberFormat="0" applyProtection="0">
      <alignment horizontal="left" vertical="center" indent="1"/>
    </xf>
    <xf numFmtId="4" fontId="42" fillId="71" borderId="68" applyNumberFormat="0" applyProtection="0">
      <alignment horizontal="left" vertical="center" indent="1"/>
    </xf>
    <xf numFmtId="0" fontId="42" fillId="71" borderId="68" applyNumberFormat="0" applyProtection="0">
      <alignment horizontal="left" vertical="top" indent="1"/>
    </xf>
    <xf numFmtId="0" fontId="42" fillId="71" borderId="68" applyNumberFormat="0" applyProtection="0">
      <alignment horizontal="left" vertical="top" indent="1"/>
    </xf>
    <xf numFmtId="0" fontId="42" fillId="71" borderId="68" applyNumberFormat="0" applyProtection="0">
      <alignment horizontal="left" vertical="top" indent="1"/>
    </xf>
    <xf numFmtId="4" fontId="83" fillId="74" borderId="68" applyNumberFormat="0" applyProtection="0">
      <alignment horizontal="right" vertical="center"/>
    </xf>
    <xf numFmtId="4" fontId="83" fillId="74" borderId="68" applyNumberFormat="0" applyProtection="0">
      <alignment horizontal="right" vertical="center"/>
    </xf>
    <xf numFmtId="4" fontId="83" fillId="74" borderId="68" applyNumberFormat="0" applyProtection="0">
      <alignment horizontal="right" vertical="center"/>
    </xf>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NumberFormat="0" applyFill="0" applyAlignment="0" applyProtection="0"/>
    <xf numFmtId="0" fontId="43" fillId="0" borderId="70" applyProtection="0"/>
    <xf numFmtId="0" fontId="43" fillId="0" borderId="70" applyProtection="0"/>
    <xf numFmtId="0" fontId="43" fillId="0" borderId="70" applyProtection="0"/>
    <xf numFmtId="0" fontId="88" fillId="0" borderId="70" applyNumberFormat="0" applyFill="0" applyAlignment="0" applyProtection="0">
      <alignment vertical="center"/>
    </xf>
    <xf numFmtId="0" fontId="24" fillId="0" borderId="0" applyNumberFormat="0" applyFill="0" applyBorder="0" applyAlignment="0" applyProtection="0">
      <alignment vertical="top"/>
      <protection locked="0"/>
    </xf>
    <xf numFmtId="0" fontId="54" fillId="0" borderId="62" applyNumberFormat="0" applyFill="0" applyAlignment="0" applyProtection="0"/>
    <xf numFmtId="0" fontId="54" fillId="0" borderId="62" applyNumberFormat="0" applyFill="0" applyAlignment="0" applyProtection="0"/>
    <xf numFmtId="0" fontId="54" fillId="0" borderId="62" applyNumberFormat="0" applyFill="0" applyAlignment="0" applyProtection="0"/>
    <xf numFmtId="0" fontId="54" fillId="0" borderId="62" applyNumberFormat="0" applyFill="0" applyAlignment="0" applyProtection="0"/>
    <xf numFmtId="0" fontId="55" fillId="0" borderId="63" applyNumberFormat="0" applyFill="0" applyAlignment="0" applyProtection="0"/>
    <xf numFmtId="0" fontId="54" fillId="0" borderId="62" applyProtection="0"/>
    <xf numFmtId="0" fontId="54" fillId="0" borderId="62" applyProtection="0"/>
    <xf numFmtId="0" fontId="54" fillId="0" borderId="62" applyProtection="0"/>
    <xf numFmtId="0" fontId="56" fillId="0" borderId="62" applyNumberFormat="0" applyFill="0" applyAlignment="0" applyProtection="0">
      <alignment vertical="center"/>
    </xf>
    <xf numFmtId="0" fontId="5" fillId="76" borderId="55" applyNumberFormat="0">
      <protection locked="0"/>
    </xf>
    <xf numFmtId="0" fontId="5" fillId="76" borderId="55" applyNumberFormat="0">
      <protection locked="0"/>
    </xf>
    <xf numFmtId="0" fontId="5" fillId="76" borderId="55" applyNumberFormat="0">
      <protection locked="0"/>
    </xf>
    <xf numFmtId="43" fontId="8" fillId="0" borderId="0" applyFont="0" applyFill="0" applyBorder="0" applyAlignment="0" applyProtection="0"/>
    <xf numFmtId="182" fontId="7" fillId="0" borderId="0"/>
    <xf numFmtId="0" fontId="2"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6" fontId="8" fillId="0" borderId="0" applyFont="0" applyFill="0" applyBorder="0" applyAlignment="0" applyProtection="0"/>
  </cellStyleXfs>
  <cellXfs count="943">
    <xf numFmtId="0" fontId="0" fillId="0" borderId="0" xfId="0"/>
    <xf numFmtId="0" fontId="3" fillId="0" borderId="0" xfId="0" applyFont="1" applyAlignment="1">
      <alignment vertical="center"/>
    </xf>
    <xf numFmtId="0" fontId="11" fillId="0" borderId="2" xfId="0" applyFont="1" applyBorder="1" applyAlignment="1">
      <alignment vertical="center"/>
    </xf>
    <xf numFmtId="0" fontId="12" fillId="0" borderId="0" xfId="0" applyFont="1" applyAlignment="1">
      <alignment vertical="center"/>
    </xf>
    <xf numFmtId="0" fontId="11" fillId="0" borderId="0" xfId="0" applyFont="1" applyAlignment="1">
      <alignment vertical="center"/>
    </xf>
    <xf numFmtId="168" fontId="4" fillId="0" borderId="0" xfId="7" applyNumberFormat="1" applyFont="1" applyAlignment="1">
      <alignment vertical="center"/>
    </xf>
    <xf numFmtId="0" fontId="17" fillId="0" borderId="0" xfId="0" applyFont="1" applyAlignment="1">
      <alignment horizontal="left" vertical="center"/>
    </xf>
    <xf numFmtId="0" fontId="1" fillId="0" borderId="0" xfId="0" applyFont="1"/>
    <xf numFmtId="0" fontId="16" fillId="8" borderId="12" xfId="0" applyFont="1" applyFill="1" applyBorder="1" applyAlignment="1">
      <alignment horizontal="center" vertical="center" wrapText="1"/>
    </xf>
    <xf numFmtId="3" fontId="15" fillId="3" borderId="13" xfId="0" applyNumberFormat="1" applyFont="1" applyFill="1" applyBorder="1" applyAlignment="1">
      <alignment horizontal="left"/>
    </xf>
    <xf numFmtId="0" fontId="0" fillId="0" borderId="0" xfId="0" applyAlignment="1">
      <alignment vertical="center"/>
    </xf>
    <xf numFmtId="167" fontId="13" fillId="3" borderId="5" xfId="2" applyNumberFormat="1" applyFont="1" applyFill="1" applyBorder="1" applyAlignment="1" applyProtection="1">
      <alignment horizontal="left"/>
      <protection locked="0"/>
    </xf>
    <xf numFmtId="0" fontId="10" fillId="0" borderId="0" xfId="4" applyNumberFormat="1" applyAlignment="1" applyProtection="1">
      <alignment vertical="center"/>
    </xf>
    <xf numFmtId="0" fontId="18" fillId="3" borderId="0" xfId="4" applyNumberFormat="1" applyFont="1" applyFill="1" applyAlignment="1" applyProtection="1">
      <alignment horizontal="center" vertical="center"/>
    </xf>
    <xf numFmtId="0" fontId="18" fillId="3" borderId="0" xfId="4" applyNumberFormat="1" applyFont="1" applyFill="1" applyAlignment="1" applyProtection="1">
      <alignment horizontal="left" vertical="center"/>
    </xf>
    <xf numFmtId="0" fontId="15" fillId="0" borderId="0" xfId="0" applyFont="1" applyAlignment="1">
      <alignment vertical="top" wrapText="1"/>
    </xf>
    <xf numFmtId="0" fontId="16" fillId="8" borderId="23" xfId="9" applyFont="1" applyFill="1" applyBorder="1" applyAlignment="1">
      <alignment horizontal="center" vertical="center" wrapText="1"/>
    </xf>
    <xf numFmtId="0" fontId="9" fillId="0" borderId="0" xfId="0" applyFont="1" applyAlignment="1">
      <alignment vertical="center"/>
    </xf>
    <xf numFmtId="0" fontId="19" fillId="0" borderId="0" xfId="0" applyFont="1" applyAlignment="1">
      <alignment vertical="top" wrapText="1"/>
    </xf>
    <xf numFmtId="49" fontId="0" fillId="0" borderId="0" xfId="0" applyNumberFormat="1" applyAlignment="1">
      <alignment vertical="center"/>
    </xf>
    <xf numFmtId="4" fontId="16" fillId="8" borderId="1" xfId="10" applyNumberFormat="1" applyFont="1" applyFill="1" applyBorder="1" applyAlignment="1">
      <alignment horizontal="left" vertical="center" wrapText="1"/>
    </xf>
    <xf numFmtId="4" fontId="16" fillId="8" borderId="23" xfId="10" applyNumberFormat="1" applyFont="1" applyFill="1" applyBorder="1" applyAlignment="1">
      <alignment horizontal="center" vertical="center" wrapText="1"/>
    </xf>
    <xf numFmtId="4" fontId="16" fillId="0" borderId="0" xfId="10" applyNumberFormat="1" applyFont="1" applyAlignment="1">
      <alignment horizontal="center" vertical="center" wrapText="1"/>
    </xf>
    <xf numFmtId="167" fontId="26" fillId="0" borderId="21" xfId="2" applyNumberFormat="1" applyFont="1" applyBorder="1" applyAlignment="1">
      <alignment horizontal="left" vertical="center" wrapText="1"/>
    </xf>
    <xf numFmtId="167" fontId="26" fillId="0" borderId="21" xfId="2" applyNumberFormat="1" applyFont="1" applyBorder="1" applyAlignment="1">
      <alignment horizontal="center" vertical="center" wrapText="1"/>
    </xf>
    <xf numFmtId="4" fontId="16" fillId="8" borderId="1" xfId="10" applyNumberFormat="1" applyFont="1" applyFill="1" applyBorder="1" applyAlignment="1">
      <alignment horizontal="center" vertical="center" wrapText="1"/>
    </xf>
    <xf numFmtId="167" fontId="22" fillId="0" borderId="37" xfId="2" applyNumberFormat="1" applyFont="1" applyBorder="1" applyAlignment="1">
      <alignment horizontal="left" vertical="center" wrapText="1"/>
    </xf>
    <xf numFmtId="167" fontId="22" fillId="0" borderId="38" xfId="2" applyNumberFormat="1" applyFont="1" applyBorder="1" applyAlignment="1">
      <alignment horizontal="center" vertical="center" wrapText="1"/>
    </xf>
    <xf numFmtId="167" fontId="22" fillId="0" borderId="39" xfId="2" applyNumberFormat="1" applyFont="1" applyBorder="1" applyAlignment="1">
      <alignment horizontal="left" vertical="center" wrapText="1"/>
    </xf>
    <xf numFmtId="167" fontId="22" fillId="0" borderId="40" xfId="2" applyNumberFormat="1" applyFont="1" applyBorder="1" applyAlignment="1">
      <alignment horizontal="center" vertical="center" wrapText="1"/>
    </xf>
    <xf numFmtId="167" fontId="22" fillId="0" borderId="0" xfId="2" applyNumberFormat="1" applyFont="1" applyAlignment="1">
      <alignment horizontal="center" vertical="center" wrapText="1"/>
    </xf>
    <xf numFmtId="0" fontId="23" fillId="0" borderId="0" xfId="1" applyNumberFormat="1" applyFont="1" applyAlignment="1">
      <alignment vertical="center" wrapText="1"/>
    </xf>
    <xf numFmtId="0" fontId="23" fillId="0" borderId="0" xfId="1" applyNumberFormat="1" applyFont="1" applyAlignment="1">
      <alignment horizontal="left" vertical="center" wrapText="1"/>
    </xf>
    <xf numFmtId="0" fontId="0" fillId="0" borderId="0" xfId="0" applyAlignment="1">
      <alignment vertical="top" wrapText="1"/>
    </xf>
    <xf numFmtId="0" fontId="0" fillId="0" borderId="0" xfId="0" applyAlignment="1">
      <alignment vertical="center" wrapText="1"/>
    </xf>
    <xf numFmtId="3" fontId="15" fillId="3" borderId="13" xfId="0" applyNumberFormat="1" applyFont="1" applyFill="1" applyBorder="1" applyAlignment="1">
      <alignment horizontal="center" vertical="center"/>
    </xf>
    <xf numFmtId="3" fontId="15" fillId="0" borderId="13" xfId="0" applyNumberFormat="1" applyFont="1" applyBorder="1" applyAlignment="1">
      <alignment horizontal="center" vertical="center"/>
    </xf>
    <xf numFmtId="1" fontId="15" fillId="0" borderId="13" xfId="3" applyNumberFormat="1" applyFont="1" applyFill="1" applyBorder="1" applyAlignment="1">
      <alignment horizontal="center" vertical="center"/>
    </xf>
    <xf numFmtId="10" fontId="15" fillId="0" borderId="13" xfId="0" applyNumberFormat="1" applyFont="1" applyBorder="1" applyAlignment="1">
      <alignment horizontal="center" vertical="center"/>
    </xf>
    <xf numFmtId="0" fontId="25" fillId="0" borderId="0" xfId="2" applyFont="1" applyAlignment="1">
      <alignment horizontal="left" vertical="center" wrapText="1"/>
    </xf>
    <xf numFmtId="0" fontId="16" fillId="8" borderId="1" xfId="9" applyFont="1" applyFill="1" applyBorder="1" applyAlignment="1">
      <alignment horizontal="left" vertical="center" wrapText="1"/>
    </xf>
    <xf numFmtId="0" fontId="18" fillId="0" borderId="0" xfId="800" applyFont="1" applyBorder="1" applyAlignment="1" applyProtection="1">
      <alignment horizontal="left" vertical="center"/>
    </xf>
    <xf numFmtId="167" fontId="19" fillId="3" borderId="0" xfId="0" applyNumberFormat="1" applyFont="1" applyFill="1"/>
    <xf numFmtId="0" fontId="15" fillId="0" borderId="0" xfId="0" applyFont="1"/>
    <xf numFmtId="177" fontId="19" fillId="3" borderId="0" xfId="7" applyNumberFormat="1" applyFont="1" applyFill="1" applyBorder="1" applyAlignment="1">
      <alignment vertical="center"/>
    </xf>
    <xf numFmtId="176" fontId="19" fillId="3" borderId="0" xfId="7" applyNumberFormat="1" applyFont="1" applyFill="1" applyBorder="1"/>
    <xf numFmtId="0" fontId="21" fillId="0" borderId="0" xfId="0" applyFont="1" applyAlignment="1">
      <alignment horizontal="center" vertical="center"/>
    </xf>
    <xf numFmtId="0" fontId="21" fillId="8" borderId="0" xfId="0" applyFont="1" applyFill="1" applyAlignment="1">
      <alignment horizontal="center" vertical="center"/>
    </xf>
    <xf numFmtId="4" fontId="16" fillId="3" borderId="0" xfId="1890" applyNumberFormat="1" applyFont="1" applyFill="1" applyAlignment="1">
      <alignment vertical="center" wrapText="1"/>
    </xf>
    <xf numFmtId="167" fontId="20" fillId="0" borderId="0" xfId="0" applyNumberFormat="1" applyFont="1" applyAlignment="1">
      <alignment horizontal="left" vertical="center" wrapText="1"/>
    </xf>
    <xf numFmtId="167" fontId="20" fillId="3" borderId="0" xfId="0" applyNumberFormat="1" applyFont="1" applyFill="1" applyAlignment="1">
      <alignment horizontal="left" vertical="center" wrapText="1"/>
    </xf>
    <xf numFmtId="167" fontId="19" fillId="3" borderId="0" xfId="0" applyNumberFormat="1" applyFont="1" applyFill="1" applyAlignment="1">
      <alignment vertical="center"/>
    </xf>
    <xf numFmtId="167" fontId="29" fillId="3" borderId="79" xfId="0" applyNumberFormat="1" applyFont="1" applyFill="1" applyBorder="1" applyAlignment="1">
      <alignment horizontal="left" vertical="center" wrapText="1"/>
    </xf>
    <xf numFmtId="167" fontId="14" fillId="3" borderId="79" xfId="0" applyNumberFormat="1" applyFont="1" applyFill="1" applyBorder="1" applyAlignment="1">
      <alignment horizontal="left" vertical="center" wrapText="1"/>
    </xf>
    <xf numFmtId="167" fontId="29" fillId="3" borderId="79" xfId="0" quotePrefix="1" applyNumberFormat="1" applyFont="1" applyFill="1" applyBorder="1" applyAlignment="1">
      <alignment horizontal="left" vertical="center" wrapText="1"/>
    </xf>
    <xf numFmtId="0" fontId="29" fillId="0" borderId="74" xfId="0" applyFont="1" applyBorder="1" applyAlignment="1">
      <alignment horizontal="left" vertical="center"/>
    </xf>
    <xf numFmtId="0" fontId="14" fillId="0" borderId="74" xfId="0" applyFont="1" applyBorder="1" applyAlignment="1">
      <alignment horizontal="left" vertical="center"/>
    </xf>
    <xf numFmtId="167" fontId="95" fillId="3" borderId="0" xfId="0" applyNumberFormat="1" applyFont="1" applyFill="1" applyAlignment="1">
      <alignment horizontal="left" vertical="center" wrapText="1"/>
    </xf>
    <xf numFmtId="167" fontId="29" fillId="3" borderId="77" xfId="0" applyNumberFormat="1" applyFont="1" applyFill="1" applyBorder="1" applyAlignment="1">
      <alignment horizontal="left" vertical="center" wrapText="1"/>
    </xf>
    <xf numFmtId="0" fontId="21" fillId="8" borderId="78" xfId="0" applyFont="1" applyFill="1" applyBorder="1" applyAlignment="1" applyProtection="1">
      <alignment vertical="center"/>
      <protection locked="0"/>
    </xf>
    <xf numFmtId="167" fontId="19" fillId="3" borderId="79" xfId="0" applyNumberFormat="1" applyFont="1" applyFill="1" applyBorder="1" applyAlignment="1">
      <alignment horizontal="left" vertical="center" wrapText="1"/>
    </xf>
    <xf numFmtId="0" fontId="29" fillId="0" borderId="79" xfId="0" applyFont="1" applyBorder="1" applyAlignment="1">
      <alignment horizontal="left" vertical="center"/>
    </xf>
    <xf numFmtId="167" fontId="19" fillId="3" borderId="74" xfId="0" applyNumberFormat="1" applyFont="1" applyFill="1" applyBorder="1" applyAlignment="1">
      <alignment vertical="center" wrapText="1"/>
    </xf>
    <xf numFmtId="167" fontId="29" fillId="3" borderId="79" xfId="0" applyNumberFormat="1" applyFont="1" applyFill="1" applyBorder="1" applyAlignment="1">
      <alignment vertical="center" wrapText="1"/>
    </xf>
    <xf numFmtId="0" fontId="97" fillId="81" borderId="96" xfId="0" applyFont="1" applyFill="1" applyBorder="1" applyAlignment="1">
      <alignment horizontal="center" vertical="center" wrapText="1"/>
    </xf>
    <xf numFmtId="3" fontId="98" fillId="82" borderId="97" xfId="0" applyNumberFormat="1" applyFont="1" applyFill="1" applyBorder="1" applyAlignment="1">
      <alignment horizontal="center" vertical="center"/>
    </xf>
    <xf numFmtId="3" fontId="98" fillId="0" borderId="97" xfId="0" applyNumberFormat="1" applyFont="1" applyBorder="1" applyAlignment="1">
      <alignment horizontal="center" vertical="center"/>
    </xf>
    <xf numFmtId="3" fontId="98" fillId="82" borderId="98" xfId="0" applyNumberFormat="1" applyFont="1" applyFill="1" applyBorder="1" applyAlignment="1">
      <alignment horizontal="center" vertical="center"/>
    </xf>
    <xf numFmtId="3" fontId="98" fillId="0" borderId="98" xfId="0" applyNumberFormat="1" applyFont="1" applyBorder="1" applyAlignment="1">
      <alignment horizontal="center" vertical="center"/>
    </xf>
    <xf numFmtId="0" fontId="97" fillId="81" borderId="90" xfId="0" applyFont="1" applyFill="1" applyBorder="1" applyAlignment="1">
      <alignment horizontal="left" vertical="center" wrapText="1"/>
    </xf>
    <xf numFmtId="0" fontId="98" fillId="0" borderId="92" xfId="0" applyFont="1" applyBorder="1" applyAlignment="1">
      <alignment horizontal="left" vertical="center" wrapText="1"/>
    </xf>
    <xf numFmtId="0" fontId="98" fillId="0" borderId="97" xfId="0" applyFont="1" applyBorder="1" applyAlignment="1">
      <alignment horizontal="left" vertical="center" wrapText="1"/>
    </xf>
    <xf numFmtId="0" fontId="98" fillId="0" borderId="98" xfId="0" applyFont="1" applyBorder="1" applyAlignment="1">
      <alignment horizontal="left" vertical="center"/>
    </xf>
    <xf numFmtId="167" fontId="26" fillId="0" borderId="0" xfId="2" applyNumberFormat="1" applyFont="1" applyAlignment="1">
      <alignment horizontal="left" vertical="center" wrapText="1"/>
    </xf>
    <xf numFmtId="167" fontId="26" fillId="0" borderId="0" xfId="2" applyNumberFormat="1" applyFont="1" applyAlignment="1">
      <alignment horizontal="center" vertical="center" wrapText="1"/>
    </xf>
    <xf numFmtId="0" fontId="99" fillId="84" borderId="99" xfId="0" applyFont="1" applyFill="1" applyBorder="1" applyAlignment="1">
      <alignment vertical="center"/>
    </xf>
    <xf numFmtId="0" fontId="99" fillId="84" borderId="0" xfId="0" applyFont="1" applyFill="1" applyAlignment="1">
      <alignment vertical="center"/>
    </xf>
    <xf numFmtId="0" fontId="98" fillId="84" borderId="107" xfId="0" applyFont="1" applyFill="1" applyBorder="1" applyAlignment="1">
      <alignment horizontal="left" vertical="center" wrapText="1"/>
    </xf>
    <xf numFmtId="0" fontId="100" fillId="0" borderId="0" xfId="0" applyFont="1" applyAlignment="1">
      <alignment horizontal="left" vertical="center" readingOrder="1"/>
    </xf>
    <xf numFmtId="3" fontId="19" fillId="0" borderId="13" xfId="0" applyNumberFormat="1" applyFont="1" applyBorder="1" applyAlignment="1">
      <alignment horizontal="center" vertical="center"/>
    </xf>
    <xf numFmtId="0" fontId="19" fillId="0" borderId="94" xfId="0" applyFont="1" applyBorder="1" applyAlignment="1">
      <alignment horizontal="left" vertical="center" wrapText="1"/>
    </xf>
    <xf numFmtId="167" fontId="30" fillId="3" borderId="79" xfId="0" applyNumberFormat="1" applyFont="1" applyFill="1" applyBorder="1" applyAlignment="1">
      <alignment horizontal="left" vertical="center" wrapText="1"/>
    </xf>
    <xf numFmtId="167" fontId="30" fillId="3" borderId="79" xfId="0" quotePrefix="1" applyNumberFormat="1" applyFont="1" applyFill="1" applyBorder="1" applyAlignment="1">
      <alignment horizontal="left" vertical="center" wrapText="1"/>
    </xf>
    <xf numFmtId="167" fontId="30" fillId="3" borderId="74" xfId="0" applyNumberFormat="1" applyFont="1" applyFill="1" applyBorder="1" applyAlignment="1">
      <alignment vertical="center" wrapText="1"/>
    </xf>
    <xf numFmtId="0" fontId="102" fillId="0" borderId="0" xfId="0" applyFont="1" applyAlignment="1">
      <alignment horizontal="left" vertical="center" readingOrder="1"/>
    </xf>
    <xf numFmtId="170" fontId="98" fillId="82" borderId="97" xfId="3" applyNumberFormat="1" applyFont="1" applyFill="1" applyBorder="1" applyAlignment="1">
      <alignment horizontal="center" vertical="center"/>
    </xf>
    <xf numFmtId="167" fontId="25" fillId="0" borderId="71" xfId="2" applyNumberFormat="1" applyFont="1" applyBorder="1" applyAlignment="1">
      <alignment horizontal="left" vertical="center" wrapText="1"/>
    </xf>
    <xf numFmtId="3" fontId="25" fillId="0" borderId="72" xfId="1" applyNumberFormat="1" applyFont="1" applyBorder="1" applyAlignment="1" applyProtection="1">
      <alignment horizontal="center" vertical="center"/>
      <protection locked="0"/>
    </xf>
    <xf numFmtId="2" fontId="19" fillId="0" borderId="0" xfId="0" applyNumberFormat="1" applyFont="1" applyAlignment="1">
      <alignment horizontal="center" vertical="center" wrapText="1"/>
    </xf>
    <xf numFmtId="3" fontId="0" fillId="0" borderId="0" xfId="0" applyNumberFormat="1" applyAlignment="1">
      <alignment vertical="center"/>
    </xf>
    <xf numFmtId="173" fontId="98" fillId="0" borderId="97" xfId="0" applyNumberFormat="1" applyFont="1" applyBorder="1" applyAlignment="1">
      <alignment horizontal="center" vertical="center"/>
    </xf>
    <xf numFmtId="169" fontId="98" fillId="0" borderId="97" xfId="0" applyNumberFormat="1" applyFont="1" applyBorder="1" applyAlignment="1">
      <alignment horizontal="center" vertical="center"/>
    </xf>
    <xf numFmtId="169" fontId="98" fillId="0" borderId="98" xfId="0" applyNumberFormat="1" applyFont="1" applyBorder="1" applyAlignment="1">
      <alignment horizontal="center" vertical="center"/>
    </xf>
    <xf numFmtId="173" fontId="98" fillId="0" borderId="98" xfId="0" applyNumberFormat="1" applyFont="1" applyBorder="1" applyAlignment="1">
      <alignment horizontal="center" vertical="center"/>
    </xf>
    <xf numFmtId="0" fontId="16" fillId="81" borderId="96" xfId="0" applyFont="1" applyFill="1" applyBorder="1" applyAlignment="1">
      <alignment horizontal="center" vertical="center" wrapText="1"/>
    </xf>
    <xf numFmtId="170" fontId="101" fillId="78" borderId="39" xfId="3" applyNumberFormat="1" applyFont="1" applyFill="1" applyBorder="1" applyAlignment="1" applyProtection="1">
      <alignment horizontal="center" vertical="center"/>
      <protection locked="0"/>
    </xf>
    <xf numFmtId="0" fontId="107" fillId="0" borderId="0" xfId="0" applyFont="1" applyAlignment="1">
      <alignment vertical="center"/>
    </xf>
    <xf numFmtId="167" fontId="108" fillId="0" borderId="0" xfId="5" applyNumberFormat="1" applyFont="1" applyAlignment="1">
      <alignment horizontal="left" vertical="center" wrapText="1"/>
    </xf>
    <xf numFmtId="2" fontId="108" fillId="0" borderId="0" xfId="3" applyNumberFormat="1" applyFont="1" applyFill="1" applyBorder="1" applyAlignment="1">
      <alignment horizontal="center" vertical="center"/>
    </xf>
    <xf numFmtId="0" fontId="103" fillId="7" borderId="119" xfId="0" applyFont="1" applyFill="1" applyBorder="1" applyAlignment="1">
      <alignment horizontal="center" vertical="center"/>
    </xf>
    <xf numFmtId="0" fontId="103" fillId="7" borderId="55" xfId="0" applyFont="1" applyFill="1" applyBorder="1" applyAlignment="1">
      <alignment horizontal="center" vertical="center"/>
    </xf>
    <xf numFmtId="0" fontId="103" fillId="7" borderId="118" xfId="0" applyFont="1" applyFill="1" applyBorder="1" applyAlignment="1">
      <alignment horizontal="center" vertical="center"/>
    </xf>
    <xf numFmtId="0" fontId="104" fillId="0" borderId="0" xfId="0" applyFont="1" applyAlignment="1">
      <alignment vertical="center"/>
    </xf>
    <xf numFmtId="0" fontId="104" fillId="0" borderId="0" xfId="0" applyFont="1" applyAlignment="1">
      <alignment horizontal="center" vertical="center" wrapText="1"/>
    </xf>
    <xf numFmtId="0" fontId="104" fillId="0" borderId="0" xfId="0" applyFont="1" applyAlignment="1">
      <alignment horizontal="center" vertical="center"/>
    </xf>
    <xf numFmtId="0" fontId="108" fillId="88" borderId="55" xfId="5" applyFont="1" applyFill="1" applyBorder="1" applyAlignment="1">
      <alignment horizontal="left" vertical="center" wrapText="1"/>
    </xf>
    <xf numFmtId="0" fontId="108" fillId="88" borderId="55" xfId="5" applyFont="1" applyFill="1" applyBorder="1" applyAlignment="1">
      <alignment horizontal="center" vertical="center" wrapText="1"/>
    </xf>
    <xf numFmtId="0" fontId="108" fillId="88" borderId="118" xfId="5" applyFont="1" applyFill="1" applyBorder="1" applyAlignment="1">
      <alignment horizontal="center" vertical="center" wrapText="1"/>
    </xf>
    <xf numFmtId="166" fontId="107" fillId="0" borderId="0" xfId="1894" applyFont="1" applyFill="1" applyBorder="1" applyAlignment="1">
      <alignment vertical="center" textRotation="45"/>
    </xf>
    <xf numFmtId="3" fontId="108" fillId="0" borderId="0" xfId="0" applyNumberFormat="1" applyFont="1" applyAlignment="1">
      <alignment horizontal="left" vertical="center"/>
    </xf>
    <xf numFmtId="0" fontId="108" fillId="0" borderId="0" xfId="5" applyFont="1" applyAlignment="1">
      <alignment horizontal="left" vertical="center" wrapText="1"/>
    </xf>
    <xf numFmtId="9" fontId="108" fillId="88" borderId="55" xfId="5" applyNumberFormat="1" applyFont="1" applyFill="1" applyBorder="1" applyAlignment="1">
      <alignment horizontal="center" vertical="center" wrapText="1"/>
    </xf>
    <xf numFmtId="9" fontId="108" fillId="88" borderId="118" xfId="5" applyNumberFormat="1" applyFont="1" applyFill="1" applyBorder="1" applyAlignment="1">
      <alignment horizontal="center" vertical="center" wrapText="1"/>
    </xf>
    <xf numFmtId="0" fontId="111" fillId="0" borderId="0" xfId="0" applyFont="1" applyAlignment="1">
      <alignment horizontal="center" vertical="center"/>
    </xf>
    <xf numFmtId="3" fontId="108" fillId="88" borderId="55" xfId="5" applyNumberFormat="1" applyFont="1" applyFill="1" applyBorder="1" applyAlignment="1">
      <alignment horizontal="center" vertical="center" wrapText="1"/>
    </xf>
    <xf numFmtId="3" fontId="108" fillId="88" borderId="118" xfId="5" applyNumberFormat="1" applyFont="1" applyFill="1" applyBorder="1" applyAlignment="1">
      <alignment horizontal="center" vertical="center" wrapText="1"/>
    </xf>
    <xf numFmtId="0" fontId="106" fillId="0" borderId="0" xfId="0" applyFont="1" applyAlignment="1">
      <alignment horizontal="center" vertical="center"/>
    </xf>
    <xf numFmtId="4" fontId="108" fillId="88" borderId="55" xfId="5" applyNumberFormat="1" applyFont="1" applyFill="1" applyBorder="1" applyAlignment="1">
      <alignment horizontal="center" vertical="center" wrapText="1"/>
    </xf>
    <xf numFmtId="4" fontId="108" fillId="88" borderId="118" xfId="5" applyNumberFormat="1" applyFont="1" applyFill="1" applyBorder="1" applyAlignment="1">
      <alignment horizontal="center" vertical="center" wrapText="1"/>
    </xf>
    <xf numFmtId="0" fontId="107" fillId="0" borderId="0" xfId="0" applyFont="1" applyAlignment="1">
      <alignment horizontal="center" vertical="center" wrapText="1"/>
    </xf>
    <xf numFmtId="0" fontId="107" fillId="0" borderId="0" xfId="0" applyFont="1" applyAlignment="1">
      <alignment horizontal="center" vertical="center"/>
    </xf>
    <xf numFmtId="3" fontId="108" fillId="89" borderId="55" xfId="5" applyNumberFormat="1" applyFont="1" applyFill="1" applyBorder="1" applyAlignment="1">
      <alignment horizontal="center" vertical="center" wrapText="1"/>
    </xf>
    <xf numFmtId="3" fontId="108" fillId="89" borderId="118" xfId="5" applyNumberFormat="1" applyFont="1" applyFill="1" applyBorder="1" applyAlignment="1">
      <alignment horizontal="center" vertical="center" wrapText="1"/>
    </xf>
    <xf numFmtId="4" fontId="108" fillId="89" borderId="55" xfId="5" applyNumberFormat="1" applyFont="1" applyFill="1" applyBorder="1" applyAlignment="1">
      <alignment horizontal="center" vertical="center" wrapText="1"/>
    </xf>
    <xf numFmtId="4" fontId="108" fillId="89" borderId="118" xfId="5" applyNumberFormat="1" applyFont="1" applyFill="1" applyBorder="1" applyAlignment="1">
      <alignment horizontal="center" vertical="center" wrapText="1"/>
    </xf>
    <xf numFmtId="3" fontId="108" fillId="88" borderId="125" xfId="5" applyNumberFormat="1" applyFont="1" applyFill="1" applyBorder="1" applyAlignment="1">
      <alignment horizontal="center" vertical="center" wrapText="1"/>
    </xf>
    <xf numFmtId="3" fontId="108" fillId="88" borderId="126" xfId="5" applyNumberFormat="1" applyFont="1" applyFill="1" applyBorder="1" applyAlignment="1">
      <alignment horizontal="center" vertical="center" wrapText="1"/>
    </xf>
    <xf numFmtId="4" fontId="108" fillId="88" borderId="125" xfId="5" applyNumberFormat="1" applyFont="1" applyFill="1" applyBorder="1" applyAlignment="1">
      <alignment horizontal="center" vertical="center" wrapText="1"/>
    </xf>
    <xf numFmtId="4" fontId="108" fillId="88" borderId="126" xfId="5" applyNumberFormat="1" applyFont="1" applyFill="1" applyBorder="1" applyAlignment="1">
      <alignment horizontal="center" vertical="center" wrapText="1"/>
    </xf>
    <xf numFmtId="0" fontId="108" fillId="88" borderId="121" xfId="5" applyFont="1" applyFill="1" applyBorder="1" applyAlignment="1">
      <alignment horizontal="left" vertical="center" wrapText="1"/>
    </xf>
    <xf numFmtId="9" fontId="108" fillId="88" borderId="121" xfId="5" applyNumberFormat="1" applyFont="1" applyFill="1" applyBorder="1" applyAlignment="1">
      <alignment horizontal="center" vertical="center" wrapText="1"/>
    </xf>
    <xf numFmtId="9" fontId="108" fillId="88" borderId="122" xfId="5" applyNumberFormat="1" applyFont="1" applyFill="1" applyBorder="1" applyAlignment="1">
      <alignment horizontal="center" vertical="center" wrapText="1"/>
    </xf>
    <xf numFmtId="0" fontId="108" fillId="88" borderId="132" xfId="5" applyFont="1" applyFill="1" applyBorder="1" applyAlignment="1">
      <alignment horizontal="left" vertical="center" wrapText="1"/>
    </xf>
    <xf numFmtId="0" fontId="108" fillId="88" borderId="132" xfId="5" applyFont="1" applyFill="1" applyBorder="1" applyAlignment="1">
      <alignment horizontal="center" vertical="center" wrapText="1"/>
    </xf>
    <xf numFmtId="0" fontId="108" fillId="88" borderId="133" xfId="5" applyFont="1" applyFill="1" applyBorder="1" applyAlignment="1">
      <alignment horizontal="center" vertical="center" wrapText="1"/>
    </xf>
    <xf numFmtId="0" fontId="108" fillId="88" borderId="124" xfId="5" applyFont="1" applyFill="1" applyBorder="1" applyAlignment="1">
      <alignment horizontal="left" vertical="center" wrapText="1"/>
    </xf>
    <xf numFmtId="0" fontId="108" fillId="88" borderId="129" xfId="5" applyFont="1" applyFill="1" applyBorder="1" applyAlignment="1">
      <alignment horizontal="left" vertical="center" wrapText="1"/>
    </xf>
    <xf numFmtId="0" fontId="108" fillId="88" borderId="139" xfId="5" applyFont="1" applyFill="1" applyBorder="1" applyAlignment="1">
      <alignment horizontal="left" vertical="center" wrapText="1"/>
    </xf>
    <xf numFmtId="9" fontId="22" fillId="78" borderId="39" xfId="3" applyFont="1" applyFill="1" applyBorder="1" applyAlignment="1">
      <alignment horizontal="center" vertical="center" wrapText="1"/>
    </xf>
    <xf numFmtId="0" fontId="112" fillId="0" borderId="55" xfId="0" applyFont="1" applyBorder="1" applyAlignment="1">
      <alignment horizontal="left" vertical="center"/>
    </xf>
    <xf numFmtId="0" fontId="112" fillId="86" borderId="55" xfId="3" applyNumberFormat="1" applyFont="1" applyFill="1" applyBorder="1" applyAlignment="1">
      <alignment horizontal="center" vertical="center"/>
    </xf>
    <xf numFmtId="0" fontId="107" fillId="0" borderId="143" xfId="0" applyFont="1" applyBorder="1" applyAlignment="1">
      <alignment horizontal="left" vertical="center"/>
    </xf>
    <xf numFmtId="0" fontId="112" fillId="0" borderId="143" xfId="0" applyFont="1" applyBorder="1" applyAlignment="1">
      <alignment horizontal="left" vertical="center"/>
    </xf>
    <xf numFmtId="0" fontId="112" fillId="86" borderId="143" xfId="3" applyNumberFormat="1" applyFont="1" applyFill="1" applyBorder="1" applyAlignment="1">
      <alignment horizontal="center" vertical="center"/>
    </xf>
    <xf numFmtId="0" fontId="112" fillId="0" borderId="144" xfId="0" applyFont="1" applyBorder="1" applyAlignment="1">
      <alignment horizontal="right" vertical="center"/>
    </xf>
    <xf numFmtId="0" fontId="112" fillId="0" borderId="121" xfId="0" applyFont="1" applyBorder="1" applyAlignment="1">
      <alignment horizontal="left" vertical="center"/>
    </xf>
    <xf numFmtId="0" fontId="112" fillId="86" borderId="121" xfId="3" applyNumberFormat="1" applyFont="1" applyFill="1" applyBorder="1" applyAlignment="1">
      <alignment horizontal="center" vertical="center"/>
    </xf>
    <xf numFmtId="0" fontId="112" fillId="0" borderId="122" xfId="0" applyFont="1" applyBorder="1" applyAlignment="1">
      <alignment horizontal="right" vertical="center"/>
    </xf>
    <xf numFmtId="0" fontId="114" fillId="0" borderId="143" xfId="0" applyFont="1" applyBorder="1" applyAlignment="1">
      <alignment horizontal="center" vertical="center"/>
    </xf>
    <xf numFmtId="0" fontId="115" fillId="88" borderId="118" xfId="5" applyFont="1" applyFill="1" applyBorder="1" applyAlignment="1">
      <alignment horizontal="center" vertical="center" wrapText="1"/>
    </xf>
    <xf numFmtId="0" fontId="115" fillId="88" borderId="55" xfId="5" applyFont="1" applyFill="1" applyBorder="1" applyAlignment="1">
      <alignment horizontal="center" vertical="center" wrapText="1"/>
    </xf>
    <xf numFmtId="3" fontId="25" fillId="78" borderId="72" xfId="1" applyNumberFormat="1" applyFont="1" applyFill="1" applyBorder="1" applyAlignment="1" applyProtection="1">
      <alignment horizontal="center" vertical="center"/>
      <protection locked="0"/>
    </xf>
    <xf numFmtId="166" fontId="107" fillId="0" borderId="0" xfId="1894" applyFont="1" applyFill="1" applyBorder="1" applyAlignment="1">
      <alignment vertical="center"/>
    </xf>
    <xf numFmtId="187" fontId="108" fillId="88" borderId="55" xfId="5" applyNumberFormat="1" applyFont="1" applyFill="1" applyBorder="1" applyAlignment="1">
      <alignment horizontal="center" vertical="center" wrapText="1"/>
    </xf>
    <xf numFmtId="3" fontId="98" fillId="85" borderId="97" xfId="0" applyNumberFormat="1" applyFont="1" applyFill="1" applyBorder="1" applyAlignment="1">
      <alignment horizontal="center" vertical="center"/>
    </xf>
    <xf numFmtId="3" fontId="98" fillId="85" borderId="98" xfId="0" applyNumberFormat="1" applyFont="1" applyFill="1" applyBorder="1" applyAlignment="1">
      <alignment horizontal="center" vertical="center"/>
    </xf>
    <xf numFmtId="170" fontId="98" fillId="85" borderId="97" xfId="3" applyNumberFormat="1" applyFont="1" applyFill="1" applyBorder="1" applyAlignment="1">
      <alignment horizontal="center" vertical="center"/>
    </xf>
    <xf numFmtId="170" fontId="98" fillId="85" borderId="149" xfId="3" applyNumberFormat="1" applyFont="1" applyFill="1" applyBorder="1" applyAlignment="1">
      <alignment horizontal="center" vertical="center"/>
    </xf>
    <xf numFmtId="170" fontId="108" fillId="88" borderId="55" xfId="5" applyNumberFormat="1" applyFont="1" applyFill="1" applyBorder="1" applyAlignment="1">
      <alignment horizontal="center" vertical="center" wrapText="1"/>
    </xf>
    <xf numFmtId="170" fontId="108" fillId="88" borderId="118" xfId="5" applyNumberFormat="1" applyFont="1" applyFill="1" applyBorder="1" applyAlignment="1">
      <alignment horizontal="center" vertical="center" wrapText="1"/>
    </xf>
    <xf numFmtId="10" fontId="108" fillId="88" borderId="55" xfId="5" applyNumberFormat="1" applyFont="1" applyFill="1" applyBorder="1" applyAlignment="1">
      <alignment horizontal="center" vertical="center" wrapText="1"/>
    </xf>
    <xf numFmtId="10" fontId="108" fillId="88" borderId="118" xfId="5" applyNumberFormat="1" applyFont="1" applyFill="1" applyBorder="1" applyAlignment="1">
      <alignment horizontal="center" vertical="center" wrapText="1"/>
    </xf>
    <xf numFmtId="3" fontId="98" fillId="82" borderId="150" xfId="0" applyNumberFormat="1" applyFont="1" applyFill="1" applyBorder="1" applyAlignment="1">
      <alignment horizontal="center" vertical="center"/>
    </xf>
    <xf numFmtId="173" fontId="98" fillId="0" borderId="152" xfId="0" applyNumberFormat="1" applyFont="1" applyBorder="1" applyAlignment="1">
      <alignment horizontal="center" vertical="center"/>
    </xf>
    <xf numFmtId="3" fontId="98" fillId="82" borderId="153" xfId="0" applyNumberFormat="1" applyFont="1" applyFill="1" applyBorder="1" applyAlignment="1">
      <alignment horizontal="center" vertical="center"/>
    </xf>
    <xf numFmtId="0" fontId="41" fillId="0" borderId="0" xfId="0" applyFont="1"/>
    <xf numFmtId="0" fontId="116" fillId="3" borderId="0" xfId="2" applyFont="1" applyFill="1"/>
    <xf numFmtId="0" fontId="117" fillId="0" borderId="0" xfId="0" applyFont="1" applyAlignment="1">
      <alignment horizontal="left" vertical="center"/>
    </xf>
    <xf numFmtId="0" fontId="116" fillId="3" borderId="0" xfId="2" applyFont="1" applyFill="1" applyAlignment="1">
      <alignment wrapText="1"/>
    </xf>
    <xf numFmtId="0" fontId="116" fillId="7" borderId="0" xfId="2" applyFont="1" applyFill="1"/>
    <xf numFmtId="0" fontId="116" fillId="7" borderId="0" xfId="2" applyFont="1" applyFill="1" applyAlignment="1">
      <alignment wrapText="1"/>
    </xf>
    <xf numFmtId="171" fontId="5" fillId="0" borderId="0" xfId="13" applyAlignment="1">
      <alignment vertical="center"/>
    </xf>
    <xf numFmtId="0" fontId="119" fillId="0" borderId="0" xfId="14" applyFont="1" applyFill="1" applyBorder="1" applyAlignment="1">
      <alignment horizontal="left" vertical="center"/>
    </xf>
    <xf numFmtId="0" fontId="120" fillId="0" borderId="7" xfId="0" applyFont="1" applyBorder="1" applyAlignment="1">
      <alignment vertical="center"/>
    </xf>
    <xf numFmtId="171" fontId="121" fillId="0" borderId="0" xfId="13" applyFont="1" applyAlignment="1">
      <alignment vertical="center"/>
    </xf>
    <xf numFmtId="0" fontId="124" fillId="0" borderId="0" xfId="0" applyFont="1" applyAlignment="1">
      <alignment vertical="center"/>
    </xf>
    <xf numFmtId="0" fontId="125" fillId="0" borderId="9" xfId="0" applyFont="1" applyBorder="1" applyAlignment="1">
      <alignment horizontal="left" vertical="top" wrapText="1"/>
    </xf>
    <xf numFmtId="0" fontId="124" fillId="0" borderId="0" xfId="0" applyFont="1" applyAlignment="1">
      <alignment vertical="center" wrapText="1"/>
    </xf>
    <xf numFmtId="0" fontId="125" fillId="0" borderId="10" xfId="0" applyFont="1" applyBorder="1" applyAlignment="1">
      <alignment horizontal="left" vertical="top" wrapText="1"/>
    </xf>
    <xf numFmtId="0" fontId="124" fillId="0" borderId="0" xfId="0" applyFont="1"/>
    <xf numFmtId="0" fontId="125" fillId="0" borderId="11" xfId="0" applyFont="1" applyBorder="1" applyAlignment="1">
      <alignment horizontal="left" vertical="top" wrapText="1"/>
    </xf>
    <xf numFmtId="0" fontId="41" fillId="0" borderId="0" xfId="0" applyFont="1" applyAlignment="1">
      <alignment vertical="center"/>
    </xf>
    <xf numFmtId="0" fontId="126" fillId="0" borderId="0" xfId="0" applyFont="1" applyAlignment="1">
      <alignment vertical="center"/>
    </xf>
    <xf numFmtId="0" fontId="126" fillId="3" borderId="0" xfId="0" applyFont="1" applyFill="1" applyAlignment="1">
      <alignment vertical="center"/>
    </xf>
    <xf numFmtId="4" fontId="126" fillId="0" borderId="0" xfId="0" applyNumberFormat="1" applyFont="1" applyAlignment="1">
      <alignment vertical="center"/>
    </xf>
    <xf numFmtId="0" fontId="10" fillId="0" borderId="0" xfId="4" applyNumberFormat="1" applyFill="1" applyBorder="1" applyAlignment="1" applyProtection="1">
      <alignment vertical="center"/>
    </xf>
    <xf numFmtId="0" fontId="127" fillId="0" borderId="0" xfId="0" applyFont="1" applyAlignment="1">
      <alignment vertical="center"/>
    </xf>
    <xf numFmtId="0" fontId="128" fillId="0" borderId="2" xfId="0" applyFont="1" applyBorder="1" applyAlignment="1" applyProtection="1">
      <alignment vertical="center"/>
      <protection locked="0"/>
    </xf>
    <xf numFmtId="0" fontId="128" fillId="0" borderId="0" xfId="0" applyFont="1" applyAlignment="1">
      <alignment vertical="center"/>
    </xf>
    <xf numFmtId="0" fontId="129" fillId="3" borderId="15" xfId="0" applyFont="1" applyFill="1" applyBorder="1" applyAlignment="1">
      <alignment vertical="center"/>
    </xf>
    <xf numFmtId="0" fontId="129" fillId="3" borderId="16" xfId="0" applyFont="1" applyFill="1" applyBorder="1" applyAlignment="1">
      <alignment vertical="center"/>
    </xf>
    <xf numFmtId="0" fontId="129" fillId="7" borderId="16" xfId="0" applyFont="1" applyFill="1" applyBorder="1" applyAlignment="1">
      <alignment vertical="center"/>
    </xf>
    <xf numFmtId="0" fontId="129" fillId="3" borderId="17" xfId="0" applyFont="1" applyFill="1" applyBorder="1" applyAlignment="1">
      <alignment vertical="center"/>
    </xf>
    <xf numFmtId="0" fontId="129" fillId="3" borderId="19" xfId="0" applyFont="1" applyFill="1" applyBorder="1" applyAlignment="1">
      <alignment vertical="center"/>
    </xf>
    <xf numFmtId="0" fontId="129" fillId="3" borderId="0" xfId="0" applyFont="1" applyFill="1" applyAlignment="1">
      <alignment vertical="center"/>
    </xf>
    <xf numFmtId="0" fontId="129" fillId="7" borderId="0" xfId="0" applyFont="1" applyFill="1" applyAlignment="1">
      <alignment vertical="center"/>
    </xf>
    <xf numFmtId="0" fontId="129" fillId="3" borderId="20" xfId="0" applyFont="1" applyFill="1" applyBorder="1" applyAlignment="1">
      <alignment vertical="center"/>
    </xf>
    <xf numFmtId="0" fontId="126" fillId="0" borderId="19" xfId="0" applyFont="1" applyBorder="1" applyAlignment="1">
      <alignment vertical="center"/>
    </xf>
    <xf numFmtId="0" fontId="126" fillId="7" borderId="0" xfId="0" applyFont="1" applyFill="1" applyAlignment="1">
      <alignment vertical="center"/>
    </xf>
    <xf numFmtId="0" fontId="126" fillId="0" borderId="20" xfId="0" applyFont="1" applyBorder="1" applyAlignment="1">
      <alignment vertical="center"/>
    </xf>
    <xf numFmtId="0" fontId="126" fillId="0" borderId="108" xfId="0" applyFont="1" applyBorder="1" applyAlignment="1">
      <alignment vertical="center"/>
    </xf>
    <xf numFmtId="0" fontId="126" fillId="0" borderId="53" xfId="0" applyFont="1" applyBorder="1" applyAlignment="1">
      <alignment vertical="center"/>
    </xf>
    <xf numFmtId="0" fontId="126" fillId="7" borderId="53" xfId="0" applyFont="1" applyFill="1" applyBorder="1" applyAlignment="1">
      <alignment vertical="center"/>
    </xf>
    <xf numFmtId="0" fontId="126" fillId="0" borderId="109" xfId="0" applyFont="1" applyBorder="1" applyAlignment="1">
      <alignment vertical="center"/>
    </xf>
    <xf numFmtId="0" fontId="131" fillId="3" borderId="0" xfId="0" applyFont="1" applyFill="1"/>
    <xf numFmtId="0" fontId="126" fillId="0" borderId="0" xfId="0" applyFont="1"/>
    <xf numFmtId="0" fontId="126" fillId="3" borderId="0" xfId="0" applyFont="1" applyFill="1"/>
    <xf numFmtId="0" fontId="41" fillId="7" borderId="0" xfId="0" applyFont="1" applyFill="1"/>
    <xf numFmtId="0" fontId="132" fillId="0" borderId="0" xfId="0" applyFont="1"/>
    <xf numFmtId="0" fontId="41" fillId="0" borderId="117" xfId="0" applyFont="1" applyBorder="1"/>
    <xf numFmtId="0" fontId="118" fillId="0" borderId="55" xfId="0" applyFont="1" applyBorder="1"/>
    <xf numFmtId="0" fontId="118" fillId="0" borderId="118" xfId="0" applyFont="1" applyBorder="1"/>
    <xf numFmtId="0" fontId="134" fillId="7" borderId="130" xfId="0" applyFont="1" applyFill="1" applyBorder="1" applyAlignment="1">
      <alignment horizontal="left" vertical="center"/>
    </xf>
    <xf numFmtId="0" fontId="135" fillId="0" borderId="140" xfId="0" applyFont="1" applyBorder="1" applyAlignment="1">
      <alignment horizontal="center" vertical="center"/>
    </xf>
    <xf numFmtId="1" fontId="136" fillId="86" borderId="121" xfId="1" applyNumberFormat="1" applyFont="1" applyFill="1" applyBorder="1" applyAlignment="1">
      <alignment horizontal="center" vertical="center"/>
    </xf>
    <xf numFmtId="167" fontId="137" fillId="0" borderId="122" xfId="1" applyFont="1" applyBorder="1" applyAlignment="1">
      <alignment horizontal="center" vertical="center"/>
    </xf>
    <xf numFmtId="167" fontId="136" fillId="0" borderId="154" xfId="5" applyNumberFormat="1" applyFont="1" applyBorder="1" applyAlignment="1">
      <alignment horizontal="left" vertical="center" wrapText="1"/>
    </xf>
    <xf numFmtId="0" fontId="135" fillId="86" borderId="154" xfId="0" applyFont="1" applyFill="1" applyBorder="1" applyAlignment="1">
      <alignment horizontal="center" vertical="center"/>
    </xf>
    <xf numFmtId="3" fontId="136" fillId="3" borderId="133" xfId="0" applyNumberFormat="1" applyFont="1" applyFill="1" applyBorder="1" applyAlignment="1">
      <alignment horizontal="right" vertical="center"/>
    </xf>
    <xf numFmtId="167" fontId="136" fillId="0" borderId="55" xfId="5" applyNumberFormat="1" applyFont="1" applyBorder="1" applyAlignment="1">
      <alignment horizontal="left" vertical="center" wrapText="1"/>
    </xf>
    <xf numFmtId="0" fontId="135" fillId="86" borderId="55" xfId="0" applyFont="1" applyFill="1" applyBorder="1" applyAlignment="1">
      <alignment horizontal="center" vertical="center"/>
    </xf>
    <xf numFmtId="3" fontId="136" fillId="3" borderId="156" xfId="0" applyNumberFormat="1" applyFont="1" applyFill="1" applyBorder="1" applyAlignment="1">
      <alignment horizontal="right" vertical="center"/>
    </xf>
    <xf numFmtId="167" fontId="136" fillId="0" borderId="155" xfId="5" applyNumberFormat="1" applyFont="1" applyBorder="1" applyAlignment="1">
      <alignment horizontal="left" vertical="center" wrapText="1"/>
    </xf>
    <xf numFmtId="0" fontId="135" fillId="86" borderId="155" xfId="0" applyFont="1" applyFill="1" applyBorder="1" applyAlignment="1">
      <alignment horizontal="center" vertical="center"/>
    </xf>
    <xf numFmtId="3" fontId="136" fillId="3" borderId="136" xfId="0" applyNumberFormat="1" applyFont="1" applyFill="1" applyBorder="1" applyAlignment="1">
      <alignment horizontal="right" vertical="center"/>
    </xf>
    <xf numFmtId="3" fontId="136" fillId="3" borderId="137" xfId="0" applyNumberFormat="1" applyFont="1" applyFill="1" applyBorder="1" applyAlignment="1">
      <alignment horizontal="right" vertical="center"/>
    </xf>
    <xf numFmtId="3" fontId="136" fillId="3" borderId="126" xfId="0" applyNumberFormat="1" applyFont="1" applyFill="1" applyBorder="1" applyAlignment="1">
      <alignment horizontal="right" vertical="center"/>
    </xf>
    <xf numFmtId="167" fontId="136" fillId="0" borderId="143" xfId="5" applyNumberFormat="1" applyFont="1" applyBorder="1" applyAlignment="1">
      <alignment horizontal="left" vertical="center" wrapText="1"/>
    </xf>
    <xf numFmtId="0" fontId="135" fillId="86" borderId="143" xfId="0" applyFont="1" applyFill="1" applyBorder="1" applyAlignment="1">
      <alignment horizontal="center" vertical="center"/>
    </xf>
    <xf numFmtId="3" fontId="136" fillId="3" borderId="118" xfId="0" applyNumberFormat="1" applyFont="1" applyFill="1" applyBorder="1" applyAlignment="1">
      <alignment horizontal="right" vertical="center"/>
    </xf>
    <xf numFmtId="167" fontId="136" fillId="0" borderId="121" xfId="5" applyNumberFormat="1" applyFont="1" applyBorder="1" applyAlignment="1">
      <alignment horizontal="left" vertical="center" wrapText="1"/>
    </xf>
    <xf numFmtId="0" fontId="135" fillId="86" borderId="121" xfId="0" applyFont="1" applyFill="1" applyBorder="1" applyAlignment="1">
      <alignment horizontal="center" vertical="center"/>
    </xf>
    <xf numFmtId="3" fontId="136" fillId="3" borderId="122" xfId="0" applyNumberFormat="1" applyFont="1" applyFill="1" applyBorder="1" applyAlignment="1">
      <alignment horizontal="right" vertical="center"/>
    </xf>
    <xf numFmtId="167" fontId="136" fillId="0" borderId="132" xfId="1" applyFont="1" applyBorder="1" applyAlignment="1">
      <alignment horizontal="left" vertical="center" wrapText="1"/>
    </xf>
    <xf numFmtId="0" fontId="135" fillId="86" borderId="132" xfId="0" applyFont="1" applyFill="1" applyBorder="1" applyAlignment="1">
      <alignment horizontal="center" vertical="center"/>
    </xf>
    <xf numFmtId="0" fontId="135" fillId="0" borderId="133" xfId="0" applyFont="1" applyBorder="1" applyAlignment="1">
      <alignment horizontal="right" vertical="center"/>
    </xf>
    <xf numFmtId="167" fontId="136" fillId="0" borderId="55" xfId="1" applyFont="1" applyBorder="1" applyAlignment="1">
      <alignment horizontal="left" vertical="center" wrapText="1"/>
    </xf>
    <xf numFmtId="0" fontId="135" fillId="0" borderId="118" xfId="0" applyFont="1" applyBorder="1" applyAlignment="1">
      <alignment horizontal="right" vertical="center"/>
    </xf>
    <xf numFmtId="0" fontId="136" fillId="0" borderId="55" xfId="5" applyFont="1" applyBorder="1" applyAlignment="1">
      <alignment horizontal="left" vertical="center" wrapText="1"/>
    </xf>
    <xf numFmtId="3" fontId="135" fillId="86" borderId="121" xfId="0" applyNumberFormat="1" applyFont="1" applyFill="1" applyBorder="1" applyAlignment="1">
      <alignment horizontal="center" vertical="center"/>
    </xf>
    <xf numFmtId="0" fontId="135" fillId="0" borderId="122" xfId="0" applyFont="1" applyBorder="1" applyAlignment="1">
      <alignment horizontal="right" vertical="center"/>
    </xf>
    <xf numFmtId="0" fontId="136" fillId="0" borderId="132" xfId="0" applyFont="1" applyBorder="1" applyAlignment="1">
      <alignment horizontal="left" vertical="center"/>
    </xf>
    <xf numFmtId="2" fontId="135" fillId="86" borderId="132" xfId="0" applyNumberFormat="1" applyFont="1" applyFill="1" applyBorder="1" applyAlignment="1">
      <alignment horizontal="center" vertical="center"/>
    </xf>
    <xf numFmtId="0" fontId="136" fillId="3" borderId="133" xfId="0" applyFont="1" applyFill="1" applyBorder="1" applyAlignment="1">
      <alignment horizontal="right" vertical="center"/>
    </xf>
    <xf numFmtId="0" fontId="136" fillId="0" borderId="55" xfId="0" applyFont="1" applyBorder="1" applyAlignment="1">
      <alignment horizontal="left" vertical="center"/>
    </xf>
    <xf numFmtId="2" fontId="135" fillId="86" borderId="55" xfId="0" applyNumberFormat="1" applyFont="1" applyFill="1" applyBorder="1" applyAlignment="1">
      <alignment horizontal="center" vertical="center"/>
    </xf>
    <xf numFmtId="0" fontId="136" fillId="3" borderId="118" xfId="0" applyFont="1" applyFill="1" applyBorder="1" applyAlignment="1">
      <alignment horizontal="right" vertical="center"/>
    </xf>
    <xf numFmtId="10" fontId="135" fillId="86" borderId="55" xfId="0" applyNumberFormat="1" applyFont="1" applyFill="1" applyBorder="1" applyAlignment="1">
      <alignment horizontal="center" vertical="center"/>
    </xf>
    <xf numFmtId="0" fontId="136" fillId="0" borderId="121" xfId="0" applyFont="1" applyBorder="1" applyAlignment="1">
      <alignment horizontal="left" vertical="center"/>
    </xf>
    <xf numFmtId="10" fontId="135" fillId="86" borderId="121" xfId="0" applyNumberFormat="1" applyFont="1" applyFill="1" applyBorder="1" applyAlignment="1">
      <alignment horizontal="center" vertical="center"/>
    </xf>
    <xf numFmtId="0" fontId="135" fillId="0" borderId="132" xfId="0" applyFont="1" applyBorder="1" applyAlignment="1">
      <alignment horizontal="left" vertical="center"/>
    </xf>
    <xf numFmtId="10" fontId="135" fillId="86" borderId="132" xfId="0" applyNumberFormat="1" applyFont="1" applyFill="1" applyBorder="1" applyAlignment="1">
      <alignment horizontal="center" vertical="center"/>
    </xf>
    <xf numFmtId="0" fontId="135" fillId="0" borderId="55" xfId="0" applyFont="1" applyBorder="1" applyAlignment="1">
      <alignment horizontal="left" vertical="center"/>
    </xf>
    <xf numFmtId="170" fontId="135" fillId="86" borderId="55" xfId="3" applyNumberFormat="1" applyFont="1" applyFill="1" applyBorder="1" applyAlignment="1">
      <alignment horizontal="center" vertical="center"/>
    </xf>
    <xf numFmtId="0" fontId="135" fillId="0" borderId="121" xfId="0" applyFont="1" applyBorder="1" applyAlignment="1">
      <alignment horizontal="left" vertical="center"/>
    </xf>
    <xf numFmtId="170" fontId="135" fillId="86" borderId="121" xfId="3" applyNumberFormat="1" applyFont="1" applyFill="1" applyBorder="1" applyAlignment="1">
      <alignment horizontal="center" vertical="center"/>
    </xf>
    <xf numFmtId="3" fontId="135" fillId="86" borderId="132" xfId="0" applyNumberFormat="1" applyFont="1" applyFill="1" applyBorder="1" applyAlignment="1">
      <alignment horizontal="center" vertical="center"/>
    </xf>
    <xf numFmtId="3" fontId="135" fillId="86" borderId="55" xfId="0" applyNumberFormat="1" applyFont="1" applyFill="1" applyBorder="1" applyAlignment="1">
      <alignment horizontal="center" vertical="center"/>
    </xf>
    <xf numFmtId="0" fontId="134" fillId="7" borderId="120" xfId="0" applyFont="1" applyFill="1" applyBorder="1" applyAlignment="1">
      <alignment horizontal="left" vertical="center"/>
    </xf>
    <xf numFmtId="3" fontId="135" fillId="86" borderId="125" xfId="0" applyNumberFormat="1" applyFont="1" applyFill="1" applyBorder="1" applyAlignment="1">
      <alignment horizontal="center" vertical="center"/>
    </xf>
    <xf numFmtId="0" fontId="135" fillId="0" borderId="126" xfId="0" applyFont="1" applyBorder="1" applyAlignment="1">
      <alignment horizontal="right" vertical="center"/>
    </xf>
    <xf numFmtId="0" fontId="135" fillId="0" borderId="125" xfId="0" applyFont="1" applyBorder="1" applyAlignment="1">
      <alignment horizontal="left" vertical="center"/>
    </xf>
    <xf numFmtId="173" fontId="135" fillId="86" borderId="55" xfId="3" applyNumberFormat="1" applyFont="1" applyFill="1" applyBorder="1" applyAlignment="1">
      <alignment horizontal="center" vertical="center"/>
    </xf>
    <xf numFmtId="0" fontId="139" fillId="0" borderId="0" xfId="1891" applyFont="1" applyFill="1"/>
    <xf numFmtId="0" fontId="127" fillId="0" borderId="0" xfId="0" applyFont="1" applyProtection="1">
      <protection locked="0"/>
    </xf>
    <xf numFmtId="0" fontId="140" fillId="0" borderId="0" xfId="0" applyFont="1" applyProtection="1">
      <protection locked="0"/>
    </xf>
    <xf numFmtId="0" fontId="141" fillId="0" borderId="0" xfId="0" applyFont="1" applyProtection="1">
      <protection locked="0"/>
    </xf>
    <xf numFmtId="0" fontId="5" fillId="0" borderId="0" xfId="0" applyFont="1" applyProtection="1">
      <protection locked="0"/>
    </xf>
    <xf numFmtId="0" fontId="142" fillId="0" borderId="0" xfId="0" applyFont="1" applyProtection="1">
      <protection locked="0"/>
    </xf>
    <xf numFmtId="0" fontId="143" fillId="0" borderId="0" xfId="8" applyFont="1" applyAlignment="1" applyProtection="1">
      <alignment horizontal="center" vertical="center"/>
      <protection locked="0"/>
    </xf>
    <xf numFmtId="167" fontId="10" fillId="0" borderId="0" xfId="4" applyBorder="1" applyAlignment="1" applyProtection="1">
      <alignment horizontal="left" vertical="center"/>
      <protection locked="0"/>
    </xf>
    <xf numFmtId="0" fontId="121" fillId="0" borderId="0" xfId="0" applyFont="1" applyProtection="1">
      <protection locked="0"/>
    </xf>
    <xf numFmtId="0" fontId="144" fillId="0" borderId="0" xfId="0" applyFont="1" applyProtection="1">
      <protection locked="0"/>
    </xf>
    <xf numFmtId="0" fontId="145" fillId="3" borderId="0" xfId="0" applyFont="1" applyFill="1" applyProtection="1">
      <protection locked="0"/>
    </xf>
    <xf numFmtId="4" fontId="146" fillId="0" borderId="0" xfId="10" applyNumberFormat="1" applyFont="1" applyAlignment="1" applyProtection="1">
      <alignment horizontal="center" vertical="center" wrapText="1"/>
      <protection locked="0"/>
    </xf>
    <xf numFmtId="0" fontId="142" fillId="0" borderId="0" xfId="0" applyFont="1" applyAlignment="1" applyProtection="1">
      <alignment horizontal="center" vertical="center"/>
      <protection locked="0"/>
    </xf>
    <xf numFmtId="0" fontId="147" fillId="3" borderId="0" xfId="0" applyFont="1" applyFill="1" applyProtection="1">
      <protection locked="0"/>
    </xf>
    <xf numFmtId="9" fontId="127" fillId="0" borderId="0" xfId="3" applyFont="1" applyProtection="1">
      <protection locked="0"/>
    </xf>
    <xf numFmtId="173" fontId="140" fillId="0" borderId="0" xfId="0" applyNumberFormat="1" applyFont="1" applyProtection="1">
      <protection locked="0"/>
    </xf>
    <xf numFmtId="0" fontId="148" fillId="5" borderId="1" xfId="0" applyFont="1" applyFill="1" applyBorder="1" applyAlignment="1" applyProtection="1">
      <alignment horizontal="center" vertical="center"/>
      <protection locked="0"/>
    </xf>
    <xf numFmtId="4" fontId="149" fillId="4" borderId="1" xfId="2" applyNumberFormat="1" applyFont="1" applyFill="1" applyBorder="1" applyAlignment="1" applyProtection="1">
      <alignment horizontal="center" vertical="center"/>
      <protection locked="0"/>
    </xf>
    <xf numFmtId="0" fontId="140" fillId="0" borderId="0" xfId="0" applyFont="1"/>
    <xf numFmtId="168" fontId="142" fillId="0" borderId="0" xfId="6" applyNumberFormat="1" applyFont="1" applyFill="1" applyAlignment="1" applyProtection="1">
      <alignment horizontal="center" vertical="center"/>
      <protection locked="0"/>
    </xf>
    <xf numFmtId="0" fontId="133" fillId="0" borderId="0" xfId="0" applyFont="1" applyAlignment="1">
      <alignment vertical="center"/>
    </xf>
    <xf numFmtId="4" fontId="148" fillId="8" borderId="1" xfId="10" applyNumberFormat="1" applyFont="1" applyFill="1" applyBorder="1" applyAlignment="1" applyProtection="1">
      <alignment horizontal="left" vertical="center" wrapText="1"/>
      <protection locked="0"/>
    </xf>
    <xf numFmtId="49" fontId="150" fillId="0" borderId="4" xfId="10" applyNumberFormat="1" applyFont="1" applyBorder="1" applyAlignment="1" applyProtection="1">
      <alignment horizontal="center" vertical="center" wrapText="1"/>
      <protection locked="0"/>
    </xf>
    <xf numFmtId="0" fontId="151" fillId="3" borderId="0" xfId="0" applyFont="1" applyFill="1" applyProtection="1">
      <protection locked="0"/>
    </xf>
    <xf numFmtId="49" fontId="148" fillId="5" borderId="27" xfId="10" applyNumberFormat="1" applyFont="1" applyFill="1" applyBorder="1" applyAlignment="1" applyProtection="1">
      <alignment horizontal="center" vertical="center" wrapText="1"/>
      <protection locked="0"/>
    </xf>
    <xf numFmtId="0" fontId="152" fillId="0" borderId="0" xfId="0" applyFont="1" applyAlignment="1" applyProtection="1">
      <alignment vertical="center"/>
      <protection locked="0"/>
    </xf>
    <xf numFmtId="0" fontId="133" fillId="0" borderId="0" xfId="0" applyFont="1"/>
    <xf numFmtId="0" fontId="153" fillId="0" borderId="0" xfId="0" applyFont="1" applyProtection="1">
      <protection locked="0"/>
    </xf>
    <xf numFmtId="0" fontId="152" fillId="0" borderId="0" xfId="0" applyFont="1" applyProtection="1">
      <protection locked="0"/>
    </xf>
    <xf numFmtId="49" fontId="121" fillId="0" borderId="0" xfId="0" applyNumberFormat="1" applyFont="1" applyProtection="1">
      <protection locked="0"/>
    </xf>
    <xf numFmtId="176" fontId="142" fillId="0" borderId="0" xfId="6" applyNumberFormat="1" applyFont="1" applyFill="1" applyAlignment="1" applyProtection="1">
      <alignment horizontal="center" vertical="center"/>
      <protection locked="0"/>
    </xf>
    <xf numFmtId="0" fontId="148" fillId="5" borderId="27" xfId="10" applyNumberFormat="1" applyFont="1" applyFill="1" applyBorder="1" applyAlignment="1" applyProtection="1">
      <alignment horizontal="center" vertical="center" wrapText="1"/>
      <protection locked="0"/>
    </xf>
    <xf numFmtId="0" fontId="139" fillId="0" borderId="0" xfId="1891" applyFont="1" applyFill="1" applyAlignment="1" applyProtection="1">
      <alignment horizontal="center" vertical="center"/>
      <protection locked="0"/>
    </xf>
    <xf numFmtId="0" fontId="140" fillId="0" borderId="0" xfId="0" applyFont="1" applyAlignment="1">
      <alignment horizontal="right"/>
    </xf>
    <xf numFmtId="0" fontId="139" fillId="0" borderId="0" xfId="1891" applyFont="1" applyAlignment="1" applyProtection="1">
      <alignment horizontal="center" vertical="center"/>
      <protection locked="0"/>
    </xf>
    <xf numFmtId="168" fontId="142" fillId="0" borderId="0" xfId="6" applyNumberFormat="1" applyFont="1" applyAlignment="1" applyProtection="1">
      <alignment horizontal="center" vertical="center"/>
      <protection locked="0"/>
    </xf>
    <xf numFmtId="4" fontId="148" fillId="8" borderId="0" xfId="10" applyNumberFormat="1" applyFont="1" applyFill="1" applyAlignment="1" applyProtection="1">
      <alignment horizontal="left" vertical="center" wrapText="1"/>
      <protection locked="0"/>
    </xf>
    <xf numFmtId="0" fontId="154" fillId="0" borderId="27" xfId="10" applyNumberFormat="1" applyFont="1" applyBorder="1" applyAlignment="1" applyProtection="1">
      <alignment horizontal="center" vertical="center" wrapText="1"/>
      <protection locked="0"/>
    </xf>
    <xf numFmtId="4" fontId="148" fillId="8" borderId="113" xfId="10" applyNumberFormat="1" applyFont="1" applyFill="1" applyBorder="1" applyAlignment="1" applyProtection="1">
      <alignment horizontal="left" vertical="center" wrapText="1"/>
      <protection locked="0"/>
    </xf>
    <xf numFmtId="49" fontId="127" fillId="0" borderId="0" xfId="0" applyNumberFormat="1" applyFont="1" applyProtection="1">
      <protection locked="0"/>
    </xf>
    <xf numFmtId="0" fontId="41" fillId="0" borderId="0" xfId="0" applyFont="1" applyProtection="1">
      <protection locked="0"/>
    </xf>
    <xf numFmtId="0" fontId="144" fillId="0" borderId="0" xfId="0" applyFont="1"/>
    <xf numFmtId="0" fontId="121" fillId="0" borderId="0" xfId="0" applyFont="1"/>
    <xf numFmtId="0" fontId="155" fillId="3" borderId="0" xfId="0" applyFont="1" applyFill="1" applyProtection="1">
      <protection locked="0"/>
    </xf>
    <xf numFmtId="49" fontId="41" fillId="0" borderId="0" xfId="0" applyNumberFormat="1" applyFont="1" applyProtection="1">
      <protection locked="0"/>
    </xf>
    <xf numFmtId="177" fontId="127" fillId="0" borderId="0" xfId="7" applyNumberFormat="1" applyFont="1" applyProtection="1">
      <protection locked="0"/>
    </xf>
    <xf numFmtId="0" fontId="128" fillId="0" borderId="53" xfId="0" applyFont="1" applyBorder="1" applyAlignment="1">
      <alignment vertical="center"/>
    </xf>
    <xf numFmtId="0" fontId="128" fillId="0" borderId="53" xfId="0" applyFont="1" applyBorder="1" applyAlignment="1" applyProtection="1">
      <alignment vertical="center"/>
      <protection locked="0"/>
    </xf>
    <xf numFmtId="4" fontId="127" fillId="0" borderId="53" xfId="0" applyNumberFormat="1" applyFont="1" applyBorder="1" applyProtection="1">
      <protection locked="0"/>
    </xf>
    <xf numFmtId="4" fontId="127" fillId="0" borderId="0" xfId="0" applyNumberFormat="1" applyFont="1" applyProtection="1">
      <protection locked="0"/>
    </xf>
    <xf numFmtId="0" fontId="118" fillId="0" borderId="0" xfId="3" applyNumberFormat="1" applyFont="1" applyProtection="1">
      <protection locked="0"/>
    </xf>
    <xf numFmtId="170" fontId="41" fillId="0" borderId="0" xfId="3" applyNumberFormat="1" applyFont="1" applyProtection="1">
      <protection locked="0"/>
    </xf>
    <xf numFmtId="170" fontId="41" fillId="0" borderId="0" xfId="3" applyNumberFormat="1" applyFont="1" applyFill="1" applyProtection="1">
      <protection locked="0"/>
    </xf>
    <xf numFmtId="0" fontId="128" fillId="0" borderId="0" xfId="0" applyFont="1" applyAlignment="1" applyProtection="1">
      <alignment vertical="center"/>
      <protection locked="0"/>
    </xf>
    <xf numFmtId="170" fontId="127" fillId="0" borderId="0" xfId="3" applyNumberFormat="1" applyFont="1" applyFill="1" applyProtection="1">
      <protection locked="0"/>
    </xf>
    <xf numFmtId="167" fontId="148" fillId="8" borderId="1" xfId="1" applyFont="1" applyFill="1" applyBorder="1" applyAlignment="1" applyProtection="1">
      <alignment horizontal="center" vertical="center" wrapText="1"/>
      <protection locked="0"/>
    </xf>
    <xf numFmtId="2" fontId="148" fillId="8" borderId="1" xfId="1" applyNumberFormat="1" applyFont="1" applyFill="1" applyBorder="1" applyAlignment="1">
      <alignment horizontal="center" vertical="center" wrapText="1"/>
    </xf>
    <xf numFmtId="2" fontId="156" fillId="0" borderId="22" xfId="2" applyNumberFormat="1" applyFont="1" applyBorder="1" applyAlignment="1" applyProtection="1">
      <alignment horizontal="left" vertical="center"/>
      <protection locked="0"/>
    </xf>
    <xf numFmtId="170" fontId="156" fillId="0" borderId="22" xfId="11" applyNumberFormat="1" applyFont="1" applyFill="1" applyBorder="1" applyAlignment="1" applyProtection="1">
      <alignment horizontal="center" vertical="center" wrapText="1"/>
    </xf>
    <xf numFmtId="169" fontId="116" fillId="3" borderId="4" xfId="1" applyNumberFormat="1" applyFont="1" applyFill="1" applyBorder="1" applyAlignment="1">
      <alignment horizontal="center" vertical="center"/>
    </xf>
    <xf numFmtId="0" fontId="157" fillId="0" borderId="0" xfId="0" applyFont="1" applyProtection="1">
      <protection locked="0"/>
    </xf>
    <xf numFmtId="2" fontId="156" fillId="0" borderId="4" xfId="2" applyNumberFormat="1" applyFont="1" applyBorder="1" applyAlignment="1" applyProtection="1">
      <alignment horizontal="left" vertical="center"/>
      <protection locked="0"/>
    </xf>
    <xf numFmtId="0" fontId="127" fillId="0" borderId="0" xfId="0" applyFont="1" applyAlignment="1" applyProtection="1">
      <alignment vertical="top"/>
      <protection locked="0"/>
    </xf>
    <xf numFmtId="169" fontId="116" fillId="0" borderId="0" xfId="6" quotePrefix="1" applyNumberFormat="1" applyFont="1" applyBorder="1" applyAlignment="1" applyProtection="1">
      <alignment horizontal="center" vertical="top"/>
      <protection locked="0"/>
    </xf>
    <xf numFmtId="180" fontId="158" fillId="0" borderId="0" xfId="10" applyNumberFormat="1" applyFont="1" applyAlignment="1" applyProtection="1">
      <alignment horizontal="center" vertical="center" wrapText="1"/>
      <protection locked="0"/>
    </xf>
    <xf numFmtId="167" fontId="149" fillId="10" borderId="52" xfId="2" applyNumberFormat="1" applyFont="1" applyFill="1" applyBorder="1" applyAlignment="1" applyProtection="1">
      <alignment horizontal="left" vertical="center"/>
      <protection locked="0"/>
    </xf>
    <xf numFmtId="170" fontId="149" fillId="10" borderId="52" xfId="11" applyNumberFormat="1" applyFont="1" applyFill="1" applyBorder="1" applyAlignment="1" applyProtection="1">
      <alignment horizontal="center" vertical="center" wrapText="1"/>
    </xf>
    <xf numFmtId="169" fontId="149" fillId="10" borderId="52" xfId="11" applyNumberFormat="1" applyFont="1" applyFill="1" applyBorder="1" applyAlignment="1" applyProtection="1">
      <alignment horizontal="center" vertical="center" wrapText="1"/>
    </xf>
    <xf numFmtId="169" fontId="142" fillId="0" borderId="0" xfId="0" applyNumberFormat="1" applyFont="1" applyAlignment="1" applyProtection="1">
      <alignment horizontal="center" vertical="center"/>
      <protection locked="0"/>
    </xf>
    <xf numFmtId="170" fontId="142" fillId="0" borderId="0" xfId="3" applyNumberFormat="1" applyFont="1" applyFill="1" applyAlignment="1" applyProtection="1">
      <alignment horizontal="center" vertical="center"/>
      <protection locked="0"/>
    </xf>
    <xf numFmtId="0" fontId="125" fillId="0" borderId="0" xfId="0" applyFont="1" applyAlignment="1" applyProtection="1">
      <alignment horizontal="left" vertical="top" wrapText="1"/>
      <protection locked="0"/>
    </xf>
    <xf numFmtId="9" fontId="156" fillId="0" borderId="4" xfId="2" applyNumberFormat="1" applyFont="1" applyBorder="1" applyAlignment="1" applyProtection="1">
      <alignment horizontal="center" vertical="center"/>
      <protection locked="0"/>
    </xf>
    <xf numFmtId="173" fontId="156" fillId="0" borderId="4" xfId="2" applyNumberFormat="1" applyFont="1" applyBorder="1" applyAlignment="1" applyProtection="1">
      <alignment horizontal="center" vertical="center"/>
      <protection locked="0"/>
    </xf>
    <xf numFmtId="2" fontId="156" fillId="0" borderId="0" xfId="2" applyNumberFormat="1" applyFont="1" applyAlignment="1" applyProtection="1">
      <alignment vertical="center"/>
      <protection locked="0"/>
    </xf>
    <xf numFmtId="173" fontId="156" fillId="0" borderId="73" xfId="2" applyNumberFormat="1" applyFont="1" applyBorder="1" applyAlignment="1" applyProtection="1">
      <alignment horizontal="center" vertical="center"/>
      <protection locked="0"/>
    </xf>
    <xf numFmtId="0" fontId="146" fillId="0" borderId="0" xfId="0" applyFont="1" applyProtection="1">
      <protection locked="0"/>
    </xf>
    <xf numFmtId="167" fontId="149" fillId="10" borderId="84" xfId="2" applyNumberFormat="1" applyFont="1" applyFill="1" applyBorder="1" applyAlignment="1" applyProtection="1">
      <alignment vertical="center"/>
      <protection locked="0"/>
    </xf>
    <xf numFmtId="167" fontId="149" fillId="10" borderId="85" xfId="2" applyNumberFormat="1" applyFont="1" applyFill="1" applyBorder="1" applyAlignment="1" applyProtection="1">
      <alignment vertical="center"/>
      <protection locked="0"/>
    </xf>
    <xf numFmtId="173" fontId="149" fillId="78" borderId="86" xfId="2" applyNumberFormat="1" applyFont="1" applyFill="1" applyBorder="1" applyAlignment="1" applyProtection="1">
      <alignment horizontal="center" vertical="center"/>
      <protection locked="0"/>
    </xf>
    <xf numFmtId="2" fontId="156" fillId="0" borderId="87" xfId="2" applyNumberFormat="1" applyFont="1" applyBorder="1" applyAlignment="1" applyProtection="1">
      <alignment horizontal="left" vertical="center"/>
      <protection locked="0"/>
    </xf>
    <xf numFmtId="2" fontId="156" fillId="0" borderId="88" xfId="2" applyNumberFormat="1" applyFont="1" applyBorder="1" applyAlignment="1" applyProtection="1">
      <alignment horizontal="left" vertical="center"/>
      <protection locked="0"/>
    </xf>
    <xf numFmtId="173" fontId="149" fillId="0" borderId="6" xfId="2" applyNumberFormat="1" applyFont="1" applyBorder="1" applyAlignment="1" applyProtection="1">
      <alignment horizontal="center" vertical="center"/>
      <protection locked="0"/>
    </xf>
    <xf numFmtId="173" fontId="158" fillId="0" borderId="0" xfId="0" applyNumberFormat="1" applyFont="1" applyAlignment="1" applyProtection="1">
      <alignment horizontal="center" vertical="center"/>
      <protection locked="0"/>
    </xf>
    <xf numFmtId="2" fontId="127" fillId="0" borderId="0" xfId="0" applyNumberFormat="1" applyFont="1" applyProtection="1">
      <protection locked="0"/>
    </xf>
    <xf numFmtId="2" fontId="128" fillId="0" borderId="0" xfId="0" applyNumberFormat="1" applyFont="1" applyAlignment="1">
      <alignment vertical="center"/>
    </xf>
    <xf numFmtId="2" fontId="148" fillId="8" borderId="1" xfId="1" applyNumberFormat="1" applyFont="1" applyFill="1" applyBorder="1" applyAlignment="1" applyProtection="1">
      <alignment horizontal="center" vertical="center" wrapText="1"/>
      <protection locked="0"/>
    </xf>
    <xf numFmtId="170" fontId="124" fillId="0" borderId="22" xfId="3" applyNumberFormat="1" applyFont="1" applyBorder="1" applyAlignment="1">
      <alignment horizontal="center" vertical="center"/>
    </xf>
    <xf numFmtId="9" fontId="124" fillId="0" borderId="22" xfId="3" applyFont="1" applyBorder="1" applyAlignment="1">
      <alignment horizontal="center" vertical="center"/>
    </xf>
    <xf numFmtId="2" fontId="149" fillId="10" borderId="52" xfId="2" applyNumberFormat="1" applyFont="1" applyFill="1" applyBorder="1" applyAlignment="1" applyProtection="1">
      <alignment horizontal="left" vertical="center"/>
      <protection locked="0"/>
    </xf>
    <xf numFmtId="9" fontId="149" fillId="10" borderId="21" xfId="3" applyFont="1" applyFill="1" applyBorder="1" applyAlignment="1" applyProtection="1">
      <alignment horizontal="center" vertical="center" wrapText="1"/>
    </xf>
    <xf numFmtId="169" fontId="149" fillId="10" borderId="52" xfId="2" applyNumberFormat="1" applyFont="1" applyFill="1" applyBorder="1" applyAlignment="1" applyProtection="1">
      <alignment horizontal="center" vertical="center"/>
      <protection locked="0"/>
    </xf>
    <xf numFmtId="2" fontId="122" fillId="0" borderId="0" xfId="0" applyNumberFormat="1" applyFont="1" applyAlignment="1" applyProtection="1">
      <alignment horizontal="left" vertical="top" wrapText="1"/>
      <protection locked="0"/>
    </xf>
    <xf numFmtId="169" fontId="149" fillId="79" borderId="52" xfId="2" applyNumberFormat="1" applyFont="1" applyFill="1" applyBorder="1" applyAlignment="1" applyProtection="1">
      <alignment horizontal="center" vertical="center"/>
      <protection locked="0"/>
    </xf>
    <xf numFmtId="169" fontId="149" fillId="10" borderId="0" xfId="2" applyNumberFormat="1" applyFont="1" applyFill="1" applyAlignment="1" applyProtection="1">
      <alignment horizontal="center" vertical="center"/>
      <protection locked="0"/>
    </xf>
    <xf numFmtId="2" fontId="159" fillId="0" borderId="0" xfId="0" applyNumberFormat="1" applyFont="1" applyProtection="1">
      <protection locked="0"/>
    </xf>
    <xf numFmtId="2" fontId="125" fillId="0" borderId="0" xfId="0" applyNumberFormat="1" applyFont="1" applyProtection="1">
      <protection locked="0"/>
    </xf>
    <xf numFmtId="2" fontId="126" fillId="0" borderId="0" xfId="0" applyNumberFormat="1" applyFont="1" applyProtection="1">
      <protection locked="0"/>
    </xf>
    <xf numFmtId="2" fontId="126" fillId="0" borderId="0" xfId="6" applyNumberFormat="1" applyFont="1" applyBorder="1" applyProtection="1">
      <protection locked="0"/>
    </xf>
    <xf numFmtId="2" fontId="122" fillId="0" borderId="0" xfId="11" applyNumberFormat="1" applyFont="1" applyFill="1" applyBorder="1" applyAlignment="1" applyProtection="1">
      <alignment horizontal="center" vertical="center" wrapText="1"/>
      <protection locked="0"/>
    </xf>
    <xf numFmtId="2" fontId="147" fillId="3" borderId="0" xfId="0" applyNumberFormat="1" applyFont="1" applyFill="1" applyProtection="1">
      <protection locked="0"/>
    </xf>
    <xf numFmtId="2" fontId="122" fillId="0" borderId="0" xfId="3" applyNumberFormat="1" applyFont="1" applyFill="1" applyBorder="1" applyAlignment="1" applyProtection="1">
      <alignment horizontal="center" vertical="center" wrapText="1"/>
    </xf>
    <xf numFmtId="2" fontId="158" fillId="0" borderId="0" xfId="3" applyNumberFormat="1" applyFont="1" applyFill="1" applyBorder="1" applyAlignment="1" applyProtection="1">
      <alignment horizontal="center" vertical="center" wrapText="1"/>
    </xf>
    <xf numFmtId="2" fontId="142" fillId="0" borderId="0" xfId="0" applyNumberFormat="1" applyFont="1" applyProtection="1">
      <protection locked="0"/>
    </xf>
    <xf numFmtId="2" fontId="41" fillId="0" borderId="0" xfId="0" applyNumberFormat="1" applyFont="1"/>
    <xf numFmtId="2" fontId="128" fillId="0" borderId="0" xfId="0" applyNumberFormat="1" applyFont="1" applyAlignment="1">
      <alignment horizontal="center" vertical="center"/>
    </xf>
    <xf numFmtId="2" fontId="41" fillId="0" borderId="0" xfId="7" applyNumberFormat="1" applyFont="1"/>
    <xf numFmtId="170" fontId="156" fillId="0" borderId="22" xfId="3" applyNumberFormat="1" applyFont="1" applyFill="1" applyBorder="1" applyAlignment="1" applyProtection="1">
      <alignment horizontal="center" vertical="center" wrapText="1"/>
    </xf>
    <xf numFmtId="173" fontId="156" fillId="3" borderId="22" xfId="0" applyNumberFormat="1" applyFont="1" applyFill="1" applyBorder="1" applyAlignment="1">
      <alignment horizontal="center" vertical="center"/>
    </xf>
    <xf numFmtId="9" fontId="124" fillId="0" borderId="22" xfId="3" applyFont="1" applyFill="1" applyBorder="1" applyAlignment="1">
      <alignment horizontal="center" vertical="center"/>
    </xf>
    <xf numFmtId="173" fontId="127" fillId="0" borderId="0" xfId="0" applyNumberFormat="1" applyFont="1" applyProtection="1">
      <protection locked="0"/>
    </xf>
    <xf numFmtId="173" fontId="156" fillId="3" borderId="4" xfId="0" applyNumberFormat="1" applyFont="1" applyFill="1" applyBorder="1" applyAlignment="1">
      <alignment horizontal="center" vertical="center"/>
    </xf>
    <xf numFmtId="2" fontId="149" fillId="10" borderId="21" xfId="11" applyNumberFormat="1" applyFont="1" applyFill="1" applyBorder="1" applyAlignment="1" applyProtection="1">
      <alignment horizontal="center" vertical="center" wrapText="1"/>
    </xf>
    <xf numFmtId="2" fontId="156" fillId="0" borderId="83" xfId="2" applyNumberFormat="1" applyFont="1" applyBorder="1" applyAlignment="1" applyProtection="1">
      <alignment horizontal="left" vertical="center"/>
      <protection locked="0"/>
    </xf>
    <xf numFmtId="2" fontId="160" fillId="0" borderId="0" xfId="0" applyNumberFormat="1" applyFont="1" applyProtection="1">
      <protection locked="0"/>
    </xf>
    <xf numFmtId="2" fontId="160" fillId="0" borderId="0" xfId="6" applyNumberFormat="1" applyFont="1" applyBorder="1" applyProtection="1">
      <protection locked="0"/>
    </xf>
    <xf numFmtId="167" fontId="161" fillId="3" borderId="5" xfId="2" applyNumberFormat="1" applyFont="1" applyFill="1" applyBorder="1" applyAlignment="1" applyProtection="1">
      <alignment horizontal="left"/>
      <protection locked="0"/>
    </xf>
    <xf numFmtId="2" fontId="124" fillId="0" borderId="0" xfId="0" quotePrefix="1" applyNumberFormat="1" applyFont="1" applyAlignment="1">
      <alignment vertical="center" wrapText="1"/>
    </xf>
    <xf numFmtId="167" fontId="161" fillId="3" borderId="0" xfId="2" applyNumberFormat="1" applyFont="1" applyFill="1" applyAlignment="1" applyProtection="1">
      <alignment horizontal="left"/>
      <protection locked="0"/>
    </xf>
    <xf numFmtId="2" fontId="122" fillId="0" borderId="0" xfId="11" applyNumberFormat="1" applyFont="1" applyFill="1" applyBorder="1" applyAlignment="1" applyProtection="1">
      <alignment horizontal="left" vertical="center"/>
      <protection locked="0"/>
    </xf>
    <xf numFmtId="167" fontId="162" fillId="3" borderId="5" xfId="2" applyNumberFormat="1" applyFont="1" applyFill="1" applyBorder="1" applyAlignment="1" applyProtection="1">
      <alignment horizontal="left"/>
      <protection locked="0"/>
    </xf>
    <xf numFmtId="169" fontId="122" fillId="0" borderId="0" xfId="11" applyNumberFormat="1" applyFont="1" applyFill="1" applyBorder="1" applyAlignment="1" applyProtection="1">
      <alignment horizontal="left" vertical="center"/>
      <protection locked="0"/>
    </xf>
    <xf numFmtId="169" fontId="158" fillId="0" borderId="0" xfId="0" applyNumberFormat="1" applyFont="1" applyAlignment="1" applyProtection="1">
      <alignment horizontal="center" vertical="center"/>
      <protection locked="0"/>
    </xf>
    <xf numFmtId="0" fontId="124" fillId="0" borderId="0" xfId="0" quotePrefix="1" applyFont="1" applyAlignment="1" applyProtection="1">
      <alignment vertical="center" wrapText="1"/>
      <protection locked="0"/>
    </xf>
    <xf numFmtId="170" fontId="158" fillId="0" borderId="0" xfId="3" applyNumberFormat="1" applyFont="1" applyFill="1" applyBorder="1" applyAlignment="1" applyProtection="1">
      <alignment horizontal="center" vertical="center" wrapText="1"/>
      <protection locked="0"/>
    </xf>
    <xf numFmtId="0" fontId="124" fillId="0" borderId="0" xfId="0" quotePrefix="1" applyFont="1" applyAlignment="1" applyProtection="1">
      <alignment vertical="center"/>
      <protection locked="0"/>
    </xf>
    <xf numFmtId="0" fontId="142" fillId="0" borderId="0" xfId="0" quotePrefix="1" applyFont="1" applyAlignment="1" applyProtection="1">
      <alignment vertical="center"/>
      <protection locked="0"/>
    </xf>
    <xf numFmtId="0" fontId="141" fillId="0" borderId="0" xfId="0" quotePrefix="1" applyFont="1" applyAlignment="1" applyProtection="1">
      <alignment vertical="center"/>
      <protection locked="0"/>
    </xf>
    <xf numFmtId="169" fontId="122" fillId="0" borderId="0" xfId="11" applyNumberFormat="1" applyFont="1" applyFill="1" applyBorder="1" applyAlignment="1" applyProtection="1">
      <alignment horizontal="center" vertical="center" wrapText="1"/>
      <protection locked="0"/>
    </xf>
    <xf numFmtId="173" fontId="163" fillId="0" borderId="0" xfId="0" applyNumberFormat="1" applyFont="1" applyAlignment="1" applyProtection="1">
      <alignment horizontal="center" vertical="center"/>
      <protection locked="0"/>
    </xf>
    <xf numFmtId="173" fontId="164" fillId="0" borderId="0" xfId="0" applyNumberFormat="1" applyFont="1" applyAlignment="1" applyProtection="1">
      <alignment horizontal="center" vertical="center"/>
      <protection locked="0"/>
    </xf>
    <xf numFmtId="0" fontId="130" fillId="0" borderId="0" xfId="0" applyFont="1" applyAlignment="1" applyProtection="1">
      <alignment wrapText="1"/>
      <protection locked="0"/>
    </xf>
    <xf numFmtId="4" fontId="165" fillId="0" borderId="0" xfId="0" applyNumberFormat="1" applyFont="1" applyAlignment="1" applyProtection="1">
      <alignment horizontal="center" vertical="center"/>
      <protection locked="0"/>
    </xf>
    <xf numFmtId="175" fontId="165" fillId="0" borderId="0" xfId="0" applyNumberFormat="1" applyFont="1" applyAlignment="1" applyProtection="1">
      <alignment horizontal="center"/>
      <protection locked="0"/>
    </xf>
    <xf numFmtId="0" fontId="165" fillId="0" borderId="0" xfId="0" applyFont="1" applyAlignment="1" applyProtection="1">
      <alignment horizontal="center"/>
      <protection locked="0"/>
    </xf>
    <xf numFmtId="0" fontId="153" fillId="0" borderId="0" xfId="0" applyFont="1" applyAlignment="1" applyProtection="1">
      <alignment vertical="center"/>
      <protection locked="0"/>
    </xf>
    <xf numFmtId="0" fontId="166" fillId="0" borderId="0" xfId="0" applyFont="1" applyAlignment="1" applyProtection="1">
      <alignment vertical="center"/>
      <protection locked="0"/>
    </xf>
    <xf numFmtId="0" fontId="41" fillId="0" borderId="0" xfId="0" applyFont="1" applyAlignment="1">
      <alignment wrapText="1"/>
    </xf>
    <xf numFmtId="0" fontId="10" fillId="0" borderId="0" xfId="14" applyFont="1" applyBorder="1" applyAlignment="1" applyProtection="1">
      <alignment horizontal="left" vertical="center"/>
    </xf>
    <xf numFmtId="0" fontId="10" fillId="3" borderId="0" xfId="14" applyNumberFormat="1" applyFont="1" applyFill="1" applyAlignment="1" applyProtection="1">
      <alignment horizontal="left" vertical="center"/>
    </xf>
    <xf numFmtId="168" fontId="41" fillId="0" borderId="0" xfId="7" applyNumberFormat="1" applyFont="1" applyAlignment="1">
      <alignment wrapText="1"/>
    </xf>
    <xf numFmtId="3" fontId="41" fillId="0" borderId="0" xfId="0" applyNumberFormat="1" applyFont="1"/>
    <xf numFmtId="0" fontId="128" fillId="0" borderId="2" xfId="0" applyFont="1" applyBorder="1" applyAlignment="1">
      <alignment vertical="center"/>
    </xf>
    <xf numFmtId="4" fontId="148" fillId="8" borderId="1" xfId="10" applyNumberFormat="1" applyFont="1" applyFill="1" applyBorder="1" applyAlignment="1">
      <alignment horizontal="left" vertical="center" wrapText="1"/>
    </xf>
    <xf numFmtId="173" fontId="148" fillId="8" borderId="1" xfId="10" applyNumberFormat="1" applyFont="1" applyFill="1" applyBorder="1" applyAlignment="1">
      <alignment horizontal="center" vertical="center" wrapText="1"/>
    </xf>
    <xf numFmtId="170" fontId="148" fillId="8" borderId="1" xfId="10" applyNumberFormat="1" applyFont="1" applyFill="1" applyBorder="1" applyAlignment="1">
      <alignment horizontal="center" vertical="center" wrapText="1"/>
    </xf>
    <xf numFmtId="4" fontId="168" fillId="0" borderId="41" xfId="36" applyNumberFormat="1" applyFont="1" applyBorder="1" applyAlignment="1">
      <alignment horizontal="left" vertical="center" wrapText="1"/>
    </xf>
    <xf numFmtId="176" fontId="168" fillId="0" borderId="42" xfId="0" applyNumberFormat="1" applyFont="1" applyBorder="1" applyAlignment="1">
      <alignment vertical="center"/>
    </xf>
    <xf numFmtId="170" fontId="168" fillId="0" borderId="43" xfId="0" applyNumberFormat="1" applyFont="1" applyBorder="1" applyAlignment="1">
      <alignment vertical="center" wrapText="1"/>
    </xf>
    <xf numFmtId="174" fontId="41" fillId="0" borderId="0" xfId="0" applyNumberFormat="1" applyFont="1"/>
    <xf numFmtId="4" fontId="169" fillId="10" borderId="44" xfId="36" applyNumberFormat="1" applyFont="1" applyFill="1" applyBorder="1" applyAlignment="1">
      <alignment horizontal="left" vertical="center" wrapText="1"/>
    </xf>
    <xf numFmtId="176" fontId="169" fillId="10" borderId="45" xfId="0" applyNumberFormat="1" applyFont="1" applyFill="1" applyBorder="1" applyAlignment="1">
      <alignment vertical="center"/>
    </xf>
    <xf numFmtId="170" fontId="169" fillId="10" borderId="45" xfId="3" applyNumberFormat="1" applyFont="1" applyFill="1" applyBorder="1" applyAlignment="1">
      <alignment vertical="center" wrapText="1"/>
    </xf>
    <xf numFmtId="176" fontId="41" fillId="0" borderId="0" xfId="0" applyNumberFormat="1" applyFont="1"/>
    <xf numFmtId="10" fontId="41" fillId="0" borderId="0" xfId="0" applyNumberFormat="1" applyFont="1" applyAlignment="1">
      <alignment wrapText="1"/>
    </xf>
    <xf numFmtId="4" fontId="168" fillId="0" borderId="46" xfId="36" applyNumberFormat="1" applyFont="1" applyBorder="1" applyAlignment="1">
      <alignment horizontal="left" vertical="center" wrapText="1"/>
    </xf>
    <xf numFmtId="176" fontId="168" fillId="0" borderId="47" xfId="0" applyNumberFormat="1" applyFont="1" applyBorder="1" applyAlignment="1">
      <alignment vertical="center"/>
    </xf>
    <xf numFmtId="0" fontId="116" fillId="0" borderId="4" xfId="2" applyFont="1" applyBorder="1" applyAlignment="1">
      <alignment vertical="center" wrapText="1"/>
    </xf>
    <xf numFmtId="179" fontId="169" fillId="10" borderId="45" xfId="0" applyNumberFormat="1" applyFont="1" applyFill="1" applyBorder="1" applyAlignment="1">
      <alignment vertical="center"/>
    </xf>
    <xf numFmtId="4" fontId="169" fillId="14" borderId="44" xfId="36" applyNumberFormat="1" applyFont="1" applyFill="1" applyBorder="1" applyAlignment="1">
      <alignment horizontal="left" vertical="center" wrapText="1"/>
    </xf>
    <xf numFmtId="176" fontId="169" fillId="14" borderId="45" xfId="0" applyNumberFormat="1" applyFont="1" applyFill="1" applyBorder="1" applyAlignment="1">
      <alignment vertical="center"/>
    </xf>
    <xf numFmtId="170" fontId="169" fillId="14" borderId="45" xfId="3" applyNumberFormat="1" applyFont="1" applyFill="1" applyBorder="1" applyAlignment="1">
      <alignment vertical="center" wrapText="1"/>
    </xf>
    <xf numFmtId="43" fontId="41" fillId="0" borderId="0" xfId="0" applyNumberFormat="1" applyFont="1"/>
    <xf numFmtId="179" fontId="168" fillId="0" borderId="47" xfId="0" applyNumberFormat="1" applyFont="1" applyBorder="1" applyAlignment="1">
      <alignment vertical="center"/>
    </xf>
    <xf numFmtId="0" fontId="170" fillId="0" borderId="0" xfId="0" applyFont="1"/>
    <xf numFmtId="176" fontId="170" fillId="0" borderId="0" xfId="0" applyNumberFormat="1" applyFont="1"/>
    <xf numFmtId="0" fontId="170" fillId="0" borderId="0" xfId="0" applyFont="1" applyAlignment="1">
      <alignment wrapText="1"/>
    </xf>
    <xf numFmtId="170" fontId="169" fillId="10" borderId="45" xfId="3" applyNumberFormat="1" applyFont="1" applyFill="1" applyBorder="1" applyAlignment="1">
      <alignment vertical="center"/>
    </xf>
    <xf numFmtId="4" fontId="169" fillId="0" borderId="0" xfId="36" applyNumberFormat="1" applyFont="1" applyAlignment="1">
      <alignment horizontal="left" vertical="center" wrapText="1"/>
    </xf>
    <xf numFmtId="176" fontId="169" fillId="0" borderId="0" xfId="0" applyNumberFormat="1" applyFont="1" applyAlignment="1">
      <alignment vertical="center"/>
    </xf>
    <xf numFmtId="177" fontId="169" fillId="0" borderId="0" xfId="0" applyNumberFormat="1" applyFont="1" applyAlignment="1">
      <alignment vertical="center"/>
    </xf>
    <xf numFmtId="9" fontId="169" fillId="0" borderId="0" xfId="3" applyFont="1" applyFill="1" applyBorder="1" applyAlignment="1">
      <alignment vertical="center" wrapText="1"/>
    </xf>
    <xf numFmtId="170" fontId="169" fillId="14" borderId="45" xfId="3" applyNumberFormat="1" applyFont="1" applyFill="1" applyBorder="1" applyAlignment="1">
      <alignment vertical="center"/>
    </xf>
    <xf numFmtId="179" fontId="168" fillId="0" borderId="42" xfId="0" applyNumberFormat="1" applyFont="1" applyBorder="1" applyAlignment="1">
      <alignment vertical="center"/>
    </xf>
    <xf numFmtId="4" fontId="169" fillId="13" borderId="44" xfId="36" applyNumberFormat="1" applyFont="1" applyFill="1" applyBorder="1" applyAlignment="1">
      <alignment horizontal="left" vertical="center" wrapText="1"/>
    </xf>
    <xf numFmtId="176" fontId="169" fillId="13" borderId="45" xfId="0" applyNumberFormat="1" applyFont="1" applyFill="1" applyBorder="1" applyAlignment="1">
      <alignment vertical="center"/>
    </xf>
    <xf numFmtId="170" fontId="169" fillId="13" borderId="45" xfId="3" applyNumberFormat="1" applyFont="1" applyFill="1" applyBorder="1" applyAlignment="1">
      <alignment vertical="center" wrapText="1"/>
    </xf>
    <xf numFmtId="179" fontId="168" fillId="0" borderId="42" xfId="22" applyNumberFormat="1" applyFont="1" applyBorder="1" applyAlignment="1">
      <alignment horizontal="center" vertical="center"/>
    </xf>
    <xf numFmtId="170" fontId="169" fillId="10" borderId="45" xfId="0" applyNumberFormat="1" applyFont="1" applyFill="1" applyBorder="1" applyAlignment="1">
      <alignment vertical="center"/>
    </xf>
    <xf numFmtId="4" fontId="169" fillId="11" borderId="44" xfId="36" applyNumberFormat="1" applyFont="1" applyFill="1" applyBorder="1" applyAlignment="1">
      <alignment horizontal="left" vertical="center" wrapText="1"/>
    </xf>
    <xf numFmtId="179" fontId="169" fillId="11" borderId="45" xfId="22" applyNumberFormat="1" applyFont="1" applyFill="1" applyBorder="1" applyAlignment="1">
      <alignment vertical="center"/>
    </xf>
    <xf numFmtId="170" fontId="169" fillId="11" borderId="45" xfId="22" applyNumberFormat="1" applyFont="1" applyFill="1" applyBorder="1" applyAlignment="1">
      <alignment vertical="center"/>
    </xf>
    <xf numFmtId="179" fontId="168" fillId="0" borderId="48" xfId="22" applyNumberFormat="1" applyFont="1" applyBorder="1" applyAlignment="1">
      <alignment vertical="center"/>
    </xf>
    <xf numFmtId="178" fontId="41" fillId="0" borderId="0" xfId="0" applyNumberFormat="1" applyFont="1"/>
    <xf numFmtId="179" fontId="168" fillId="0" borderId="42" xfId="22" applyNumberFormat="1" applyFont="1" applyFill="1" applyBorder="1" applyAlignment="1">
      <alignment horizontal="center" vertical="center"/>
    </xf>
    <xf numFmtId="165" fontId="168" fillId="0" borderId="42" xfId="22" applyNumberFormat="1" applyFont="1" applyFill="1" applyBorder="1" applyAlignment="1">
      <alignment horizontal="center" vertical="center"/>
    </xf>
    <xf numFmtId="176" fontId="126" fillId="0" borderId="0" xfId="0" applyNumberFormat="1" applyFont="1"/>
    <xf numFmtId="10" fontId="126" fillId="0" borderId="0" xfId="0" applyNumberFormat="1" applyFont="1" applyAlignment="1">
      <alignment wrapText="1"/>
    </xf>
    <xf numFmtId="10" fontId="41" fillId="0" borderId="0" xfId="3" applyNumberFormat="1" applyFont="1"/>
    <xf numFmtId="173" fontId="168" fillId="0" borderId="42" xfId="0" applyNumberFormat="1" applyFont="1" applyBorder="1" applyAlignment="1">
      <alignment vertical="center"/>
    </xf>
    <xf numFmtId="170" fontId="168" fillId="0" borderId="42" xfId="3" applyNumberFormat="1" applyFont="1" applyBorder="1" applyAlignment="1">
      <alignment horizontal="right" vertical="center"/>
    </xf>
    <xf numFmtId="176" fontId="168" fillId="0" borderId="48" xfId="0" applyNumberFormat="1" applyFont="1" applyBorder="1" applyAlignment="1">
      <alignment vertical="center"/>
    </xf>
    <xf numFmtId="176" fontId="169" fillId="11" borderId="45" xfId="0" applyNumberFormat="1" applyFont="1" applyFill="1" applyBorder="1" applyAlignment="1">
      <alignment vertical="center"/>
    </xf>
    <xf numFmtId="170" fontId="169" fillId="11" borderId="45" xfId="3" applyNumberFormat="1" applyFont="1" applyFill="1" applyBorder="1" applyAlignment="1">
      <alignment vertical="center"/>
    </xf>
    <xf numFmtId="4" fontId="148" fillId="8" borderId="49" xfId="10" applyNumberFormat="1" applyFont="1" applyFill="1" applyBorder="1" applyAlignment="1">
      <alignment vertical="center" wrapText="1"/>
    </xf>
    <xf numFmtId="170" fontId="169" fillId="11" borderId="45" xfId="3" applyNumberFormat="1" applyFont="1" applyFill="1" applyBorder="1" applyAlignment="1">
      <alignment vertical="center" wrapText="1"/>
    </xf>
    <xf numFmtId="173" fontId="169" fillId="11" borderId="45" xfId="3" applyNumberFormat="1" applyFont="1" applyFill="1" applyBorder="1" applyAlignment="1">
      <alignment vertical="center"/>
    </xf>
    <xf numFmtId="2" fontId="126" fillId="0" borderId="0" xfId="0" applyNumberFormat="1" applyFont="1"/>
    <xf numFmtId="2" fontId="126" fillId="0" borderId="0" xfId="0" applyNumberFormat="1" applyFont="1" applyAlignment="1">
      <alignment wrapText="1"/>
    </xf>
    <xf numFmtId="0" fontId="127" fillId="0" borderId="0" xfId="0" applyFont="1"/>
    <xf numFmtId="0" fontId="16" fillId="90" borderId="96" xfId="0" applyFont="1" applyFill="1" applyBorder="1" applyAlignment="1">
      <alignment horizontal="center" vertical="center" wrapText="1"/>
    </xf>
    <xf numFmtId="0" fontId="116" fillId="0" borderId="0" xfId="0" applyFont="1" applyAlignment="1">
      <alignment vertical="center"/>
    </xf>
    <xf numFmtId="0" fontId="142" fillId="0" borderId="0" xfId="0" applyFont="1" applyAlignment="1">
      <alignment vertical="center"/>
    </xf>
    <xf numFmtId="167" fontId="10" fillId="0" borderId="0" xfId="4" applyBorder="1" applyAlignment="1" applyProtection="1">
      <alignment horizontal="left" vertical="center"/>
    </xf>
    <xf numFmtId="0" fontId="142" fillId="0" borderId="0" xfId="0" applyFont="1" applyAlignment="1">
      <alignment horizontal="left" vertical="center"/>
    </xf>
    <xf numFmtId="0" fontId="148" fillId="8" borderId="12" xfId="0" applyFont="1" applyFill="1" applyBorder="1" applyAlignment="1">
      <alignment horizontal="center" vertical="center" wrapText="1"/>
    </xf>
    <xf numFmtId="0" fontId="118" fillId="0" borderId="0" xfId="0" applyFont="1" applyAlignment="1">
      <alignment vertical="center"/>
    </xf>
    <xf numFmtId="3" fontId="116" fillId="3" borderId="13" xfId="0" applyNumberFormat="1" applyFont="1" applyFill="1" applyBorder="1" applyAlignment="1">
      <alignment horizontal="left"/>
    </xf>
    <xf numFmtId="3" fontId="116" fillId="0" borderId="13" xfId="0" applyNumberFormat="1" applyFont="1" applyBorder="1" applyAlignment="1">
      <alignment horizontal="center" vertical="center"/>
    </xf>
    <xf numFmtId="1" fontId="116" fillId="0" borderId="13" xfId="3" applyNumberFormat="1" applyFont="1" applyFill="1" applyBorder="1" applyAlignment="1">
      <alignment horizontal="center" vertical="center"/>
    </xf>
    <xf numFmtId="10" fontId="116" fillId="0" borderId="13" xfId="0" applyNumberFormat="1" applyFont="1" applyBorder="1" applyAlignment="1">
      <alignment horizontal="center" vertical="center"/>
    </xf>
    <xf numFmtId="3" fontId="5" fillId="0" borderId="13" xfId="0" applyNumberFormat="1" applyFont="1" applyBorder="1" applyAlignment="1">
      <alignment horizontal="center" vertical="center"/>
    </xf>
    <xf numFmtId="3" fontId="116" fillId="3" borderId="13" xfId="0" applyNumberFormat="1" applyFont="1" applyFill="1" applyBorder="1" applyAlignment="1">
      <alignment horizontal="center" vertical="center"/>
    </xf>
    <xf numFmtId="0" fontId="41" fillId="3" borderId="0" xfId="0" applyFont="1" applyFill="1" applyAlignment="1">
      <alignment vertical="center"/>
    </xf>
    <xf numFmtId="3" fontId="171" fillId="82" borderId="13" xfId="0" applyNumberFormat="1" applyFont="1" applyFill="1" applyBorder="1" applyAlignment="1" applyProtection="1">
      <alignment horizontal="center" vertical="center"/>
      <protection locked="0"/>
    </xf>
    <xf numFmtId="0" fontId="142" fillId="3" borderId="0" xfId="0" applyFont="1" applyFill="1" applyAlignment="1">
      <alignment horizontal="left" vertical="center"/>
    </xf>
    <xf numFmtId="0" fontId="41" fillId="3" borderId="0" xfId="0" applyFont="1" applyFill="1"/>
    <xf numFmtId="170" fontId="5" fillId="3" borderId="13" xfId="3" applyNumberFormat="1" applyFont="1" applyFill="1" applyBorder="1" applyAlignment="1">
      <alignment horizontal="center" vertical="center"/>
    </xf>
    <xf numFmtId="3" fontId="116" fillId="78" borderId="13" xfId="0" applyNumberFormat="1" applyFont="1" applyFill="1" applyBorder="1" applyAlignment="1" applyProtection="1">
      <alignment horizontal="center" vertical="center"/>
      <protection locked="0"/>
    </xf>
    <xf numFmtId="3" fontId="116" fillId="0" borderId="13" xfId="0" applyNumberFormat="1" applyFont="1" applyBorder="1" applyAlignment="1">
      <alignment horizontal="left"/>
    </xf>
    <xf numFmtId="4" fontId="116" fillId="78" borderId="13" xfId="0" applyNumberFormat="1" applyFont="1" applyFill="1" applyBorder="1" applyAlignment="1" applyProtection="1">
      <alignment horizontal="center" vertical="center"/>
      <protection locked="0"/>
    </xf>
    <xf numFmtId="3" fontId="116" fillId="0" borderId="13" xfId="0" applyNumberFormat="1" applyFont="1" applyBorder="1" applyAlignment="1">
      <alignment horizontal="left" vertical="center"/>
    </xf>
    <xf numFmtId="9" fontId="116" fillId="78" borderId="13" xfId="3" applyFont="1" applyFill="1" applyBorder="1" applyAlignment="1" applyProtection="1">
      <alignment horizontal="center" vertical="center"/>
      <protection locked="0"/>
    </xf>
    <xf numFmtId="4" fontId="116" fillId="0" borderId="13" xfId="0" applyNumberFormat="1" applyFont="1" applyBorder="1" applyAlignment="1">
      <alignment horizontal="center" vertical="center"/>
    </xf>
    <xf numFmtId="10" fontId="116" fillId="0" borderId="13" xfId="3" applyNumberFormat="1" applyFont="1" applyFill="1" applyBorder="1" applyAlignment="1">
      <alignment horizontal="center" vertical="center"/>
    </xf>
    <xf numFmtId="173" fontId="41" fillId="0" borderId="0" xfId="0" applyNumberFormat="1" applyFont="1" applyAlignment="1">
      <alignment vertical="center"/>
    </xf>
    <xf numFmtId="169" fontId="116" fillId="0" borderId="13" xfId="0" applyNumberFormat="1" applyFont="1" applyBorder="1" applyAlignment="1">
      <alignment horizontal="center" vertical="center"/>
    </xf>
    <xf numFmtId="3" fontId="116" fillId="3" borderId="0" xfId="0" applyNumberFormat="1" applyFont="1" applyFill="1" applyAlignment="1">
      <alignment horizontal="left"/>
    </xf>
    <xf numFmtId="3" fontId="116" fillId="3" borderId="0" xfId="0" applyNumberFormat="1" applyFont="1" applyFill="1" applyAlignment="1">
      <alignment horizontal="right"/>
    </xf>
    <xf numFmtId="0" fontId="148" fillId="6" borderId="1" xfId="10" applyNumberFormat="1" applyFont="1" applyFill="1" applyBorder="1" applyAlignment="1">
      <alignment horizontal="center" vertical="center" wrapText="1"/>
    </xf>
    <xf numFmtId="173" fontId="148" fillId="6" borderId="1" xfId="10" applyNumberFormat="1" applyFont="1" applyFill="1" applyBorder="1" applyAlignment="1">
      <alignment horizontal="center" vertical="center" wrapText="1"/>
    </xf>
    <xf numFmtId="184" fontId="148" fillId="6" borderId="1" xfId="10" applyNumberFormat="1" applyFont="1" applyFill="1" applyBorder="1" applyAlignment="1">
      <alignment horizontal="center" vertical="center" wrapText="1"/>
    </xf>
    <xf numFmtId="0" fontId="116" fillId="0" borderId="0" xfId="0" applyFont="1"/>
    <xf numFmtId="0" fontId="5" fillId="0" borderId="4" xfId="2" applyFont="1" applyBorder="1" applyAlignment="1">
      <alignment vertical="center" wrapText="1"/>
    </xf>
    <xf numFmtId="172" fontId="116" fillId="0" borderId="4" xfId="17" applyNumberFormat="1" applyFont="1" applyBorder="1" applyAlignment="1">
      <alignment horizontal="center" vertical="center" wrapText="1"/>
    </xf>
    <xf numFmtId="181" fontId="116" fillId="0" borderId="4" xfId="17" applyNumberFormat="1" applyFont="1" applyBorder="1" applyAlignment="1">
      <alignment horizontal="center" vertical="center" wrapText="1"/>
    </xf>
    <xf numFmtId="9" fontId="116" fillId="78" borderId="4" xfId="2" applyNumberFormat="1" applyFont="1" applyFill="1" applyBorder="1" applyAlignment="1" applyProtection="1">
      <alignment horizontal="center" vertical="center" wrapText="1"/>
      <protection locked="0"/>
    </xf>
    <xf numFmtId="173" fontId="116" fillId="0" borderId="4" xfId="2" applyNumberFormat="1" applyFont="1" applyBorder="1" applyAlignment="1">
      <alignment horizontal="center" vertical="center" wrapText="1"/>
    </xf>
    <xf numFmtId="0" fontId="128" fillId="79" borderId="2" xfId="0" applyFont="1" applyFill="1" applyBorder="1" applyAlignment="1">
      <alignment vertical="center"/>
    </xf>
    <xf numFmtId="173" fontId="154" fillId="79" borderId="4" xfId="2" applyNumberFormat="1" applyFont="1" applyFill="1" applyBorder="1" applyAlignment="1">
      <alignment horizontal="center" vertical="center" wrapText="1"/>
    </xf>
    <xf numFmtId="3" fontId="116" fillId="0" borderId="0" xfId="1" applyNumberFormat="1" applyFont="1" applyAlignment="1">
      <alignment vertical="center"/>
    </xf>
    <xf numFmtId="169" fontId="116" fillId="0" borderId="0" xfId="1" applyNumberFormat="1" applyFont="1" applyAlignment="1">
      <alignment horizontal="center" vertical="center"/>
    </xf>
    <xf numFmtId="3" fontId="116" fillId="0" borderId="0" xfId="1" applyNumberFormat="1" applyFont="1" applyAlignment="1">
      <alignment horizontal="center" vertical="center"/>
    </xf>
    <xf numFmtId="2" fontId="116" fillId="0" borderId="0" xfId="1" applyNumberFormat="1" applyFont="1" applyAlignment="1">
      <alignment horizontal="center" vertical="center"/>
    </xf>
    <xf numFmtId="0" fontId="116" fillId="0" borderId="4" xfId="2" applyFont="1" applyBorder="1" applyAlignment="1" applyProtection="1">
      <alignment horizontal="center" vertical="center" wrapText="1"/>
      <protection locked="0"/>
    </xf>
    <xf numFmtId="9" fontId="116" fillId="0" borderId="4" xfId="2" applyNumberFormat="1" applyFont="1" applyBorder="1" applyAlignment="1" applyProtection="1">
      <alignment horizontal="center" vertical="center" wrapText="1"/>
      <protection locked="0"/>
    </xf>
    <xf numFmtId="0" fontId="116" fillId="0" borderId="6" xfId="2" applyFont="1" applyBorder="1" applyAlignment="1">
      <alignment vertical="center" wrapText="1"/>
    </xf>
    <xf numFmtId="9" fontId="116" fillId="0" borderId="6" xfId="2" applyNumberFormat="1" applyFont="1" applyBorder="1" applyAlignment="1">
      <alignment vertical="center" wrapText="1"/>
    </xf>
    <xf numFmtId="185" fontId="116" fillId="0" borderId="6" xfId="2" applyNumberFormat="1" applyFont="1" applyBorder="1" applyAlignment="1">
      <alignment vertical="center" wrapText="1"/>
    </xf>
    <xf numFmtId="2" fontId="116" fillId="0" borderId="6" xfId="2" applyNumberFormat="1" applyFont="1" applyBorder="1" applyAlignment="1">
      <alignment vertical="center" wrapText="1"/>
    </xf>
    <xf numFmtId="0" fontId="116" fillId="78" borderId="4" xfId="2" applyFont="1" applyFill="1" applyBorder="1" applyAlignment="1" applyProtection="1">
      <alignment horizontal="center" vertical="center" wrapText="1"/>
      <protection locked="0"/>
    </xf>
    <xf numFmtId="9" fontId="116" fillId="78" borderId="4" xfId="3" applyFont="1" applyFill="1" applyBorder="1" applyAlignment="1" applyProtection="1">
      <alignment horizontal="center" vertical="center" wrapText="1"/>
      <protection locked="0"/>
    </xf>
    <xf numFmtId="168" fontId="41" fillId="0" borderId="0" xfId="7" applyNumberFormat="1" applyFont="1" applyAlignment="1">
      <alignment vertical="center"/>
    </xf>
    <xf numFmtId="168" fontId="41" fillId="0" borderId="0" xfId="24" applyNumberFormat="1" applyFont="1" applyAlignment="1">
      <alignment vertical="center"/>
    </xf>
    <xf numFmtId="0" fontId="172" fillId="0" borderId="0" xfId="0" applyFont="1" applyAlignment="1">
      <alignment horizontal="left" vertical="center" wrapText="1"/>
    </xf>
    <xf numFmtId="0" fontId="116" fillId="0" borderId="0" xfId="2" applyFont="1"/>
    <xf numFmtId="0" fontId="116" fillId="0" borderId="0" xfId="2" applyFont="1" applyAlignment="1">
      <alignment vertical="center"/>
    </xf>
    <xf numFmtId="167" fontId="5" fillId="0" borderId="0" xfId="1" applyAlignment="1">
      <alignment vertical="center"/>
    </xf>
    <xf numFmtId="167" fontId="10" fillId="0" borderId="0" xfId="4" applyBorder="1" applyAlignment="1" applyProtection="1">
      <alignment horizontal="center"/>
    </xf>
    <xf numFmtId="0" fontId="173" fillId="0" borderId="0" xfId="0" applyFont="1" applyAlignment="1">
      <alignment horizontal="left" vertical="center"/>
    </xf>
    <xf numFmtId="0" fontId="124" fillId="0" borderId="14" xfId="1" applyNumberFormat="1" applyFont="1" applyBorder="1" applyAlignment="1">
      <alignment horizontal="center" vertical="center"/>
    </xf>
    <xf numFmtId="0" fontId="142" fillId="0" borderId="0" xfId="2" applyFont="1"/>
    <xf numFmtId="0" fontId="124" fillId="0" borderId="18" xfId="1" applyNumberFormat="1" applyFont="1" applyBorder="1" applyAlignment="1">
      <alignment horizontal="center" vertical="center"/>
    </xf>
    <xf numFmtId="0" fontId="142" fillId="0" borderId="0" xfId="2" applyFont="1" applyAlignment="1">
      <alignment vertical="center"/>
    </xf>
    <xf numFmtId="0" fontId="116" fillId="0" borderId="18" xfId="1" applyNumberFormat="1" applyFont="1" applyBorder="1" applyAlignment="1">
      <alignment horizontal="center" vertical="center"/>
    </xf>
    <xf numFmtId="0" fontId="142" fillId="0" borderId="18" xfId="1" applyNumberFormat="1" applyFont="1" applyBorder="1" applyAlignment="1">
      <alignment horizontal="center" vertical="center"/>
    </xf>
    <xf numFmtId="0" fontId="124" fillId="0" borderId="19" xfId="1" applyNumberFormat="1" applyFont="1" applyBorder="1" applyAlignment="1">
      <alignment horizontal="left" vertical="center" wrapText="1"/>
    </xf>
    <xf numFmtId="167" fontId="148" fillId="8" borderId="81" xfId="1" applyFont="1" applyFill="1" applyBorder="1" applyAlignment="1">
      <alignment horizontal="left" vertical="center"/>
    </xf>
    <xf numFmtId="167" fontId="148" fillId="8" borderId="81" xfId="1" applyFont="1" applyFill="1" applyBorder="1" applyAlignment="1">
      <alignment horizontal="center" vertical="center"/>
    </xf>
    <xf numFmtId="0" fontId="148" fillId="8" borderId="81" xfId="5" applyFont="1" applyFill="1" applyBorder="1" applyAlignment="1">
      <alignment horizontal="center" vertical="center" wrapText="1"/>
    </xf>
    <xf numFmtId="0" fontId="124" fillId="0" borderId="0" xfId="1" applyNumberFormat="1" applyFont="1" applyAlignment="1">
      <alignment horizontal="left" vertical="center" wrapText="1"/>
    </xf>
    <xf numFmtId="0" fontId="124" fillId="0" borderId="20" xfId="1" applyNumberFormat="1" applyFont="1" applyBorder="1" applyAlignment="1">
      <alignment horizontal="left" vertical="center" wrapText="1"/>
    </xf>
    <xf numFmtId="167" fontId="116" fillId="0" borderId="82" xfId="2" applyNumberFormat="1" applyFont="1" applyBorder="1" applyAlignment="1">
      <alignment vertical="center" wrapText="1"/>
    </xf>
    <xf numFmtId="3" fontId="116" fillId="78" borderId="4" xfId="1" applyNumberFormat="1" applyFont="1" applyFill="1" applyBorder="1" applyAlignment="1" applyProtection="1">
      <alignment horizontal="center" vertical="center"/>
      <protection locked="0"/>
    </xf>
    <xf numFmtId="3" fontId="116" fillId="0" borderId="82" xfId="0" applyNumberFormat="1" applyFont="1" applyBorder="1" applyAlignment="1">
      <alignment horizontal="center" vertical="center"/>
    </xf>
    <xf numFmtId="0" fontId="141" fillId="3" borderId="0" xfId="1" applyNumberFormat="1" applyFont="1" applyFill="1" applyAlignment="1">
      <alignment horizontal="left" vertical="center" wrapText="1"/>
    </xf>
    <xf numFmtId="0" fontId="141" fillId="3" borderId="20" xfId="1" applyNumberFormat="1" applyFont="1" applyFill="1" applyBorder="1" applyAlignment="1">
      <alignment horizontal="left" vertical="center" wrapText="1"/>
    </xf>
    <xf numFmtId="167" fontId="116" fillId="0" borderId="4" xfId="2" applyNumberFormat="1" applyFont="1" applyBorder="1" applyAlignment="1">
      <alignment vertical="center" wrapText="1"/>
    </xf>
    <xf numFmtId="3" fontId="116" fillId="0" borderId="4" xfId="0" applyNumberFormat="1" applyFont="1" applyBorder="1" applyAlignment="1">
      <alignment horizontal="center" vertical="center"/>
    </xf>
    <xf numFmtId="3" fontId="5" fillId="78" borderId="4" xfId="1" applyNumberFormat="1" applyFill="1" applyBorder="1" applyAlignment="1" applyProtection="1">
      <alignment horizontal="center" vertical="center"/>
      <protection locked="0"/>
    </xf>
    <xf numFmtId="168" fontId="124" fillId="0" borderId="0" xfId="7" applyNumberFormat="1" applyFont="1" applyFill="1" applyBorder="1" applyAlignment="1" applyProtection="1">
      <alignment horizontal="left" vertical="center" wrapText="1"/>
    </xf>
    <xf numFmtId="3" fontId="124" fillId="78" borderId="4" xfId="1" applyNumberFormat="1" applyFont="1" applyFill="1" applyBorder="1" applyAlignment="1" applyProtection="1">
      <alignment horizontal="center" vertical="center"/>
      <protection locked="0"/>
    </xf>
    <xf numFmtId="0" fontId="124" fillId="0" borderId="19" xfId="1" applyNumberFormat="1" applyFont="1" applyBorder="1" applyAlignment="1">
      <alignment horizontal="left" vertical="center"/>
    </xf>
    <xf numFmtId="0" fontId="167" fillId="81" borderId="90" xfId="0" applyFont="1" applyFill="1" applyBorder="1" applyAlignment="1">
      <alignment horizontal="center" vertical="center" wrapText="1"/>
    </xf>
    <xf numFmtId="0" fontId="124" fillId="0" borderId="0" xfId="1" applyNumberFormat="1" applyFont="1" applyAlignment="1">
      <alignment horizontal="left" vertical="center"/>
    </xf>
    <xf numFmtId="0" fontId="124" fillId="0" borderId="20" xfId="1" applyNumberFormat="1" applyFont="1" applyBorder="1" applyAlignment="1">
      <alignment horizontal="left" vertical="center"/>
    </xf>
    <xf numFmtId="167" fontId="116" fillId="0" borderId="22" xfId="2" applyNumberFormat="1" applyFont="1" applyBorder="1" applyAlignment="1">
      <alignment horizontal="center" vertical="center" wrapText="1"/>
    </xf>
    <xf numFmtId="4" fontId="124" fillId="78" borderId="4" xfId="1" applyNumberFormat="1" applyFont="1" applyFill="1" applyBorder="1" applyAlignment="1" applyProtection="1">
      <alignment horizontal="center" vertical="center"/>
      <protection locked="0"/>
    </xf>
    <xf numFmtId="0" fontId="5" fillId="0" borderId="18" xfId="1" applyNumberFormat="1" applyBorder="1" applyAlignment="1">
      <alignment horizontal="center" vertical="center"/>
    </xf>
    <xf numFmtId="0" fontId="142" fillId="0" borderId="19" xfId="1" applyNumberFormat="1" applyFont="1" applyBorder="1" applyAlignment="1">
      <alignment horizontal="left" vertical="center" wrapText="1"/>
    </xf>
    <xf numFmtId="0" fontId="10" fillId="0" borderId="20" xfId="4" applyNumberFormat="1" applyBorder="1" applyAlignment="1" applyProtection="1">
      <alignment vertical="center"/>
    </xf>
    <xf numFmtId="0" fontId="10" fillId="0" borderId="0" xfId="4" applyNumberFormat="1" applyFill="1" applyBorder="1" applyAlignment="1" applyProtection="1">
      <alignment horizontal="left" vertical="center"/>
    </xf>
    <xf numFmtId="4" fontId="154" fillId="9" borderId="1" xfId="10" applyNumberFormat="1" applyFont="1" applyFill="1" applyBorder="1" applyAlignment="1">
      <alignment horizontal="center" vertical="center" wrapText="1"/>
    </xf>
    <xf numFmtId="167" fontId="116" fillId="0" borderId="22" xfId="2" applyNumberFormat="1" applyFont="1" applyBorder="1" applyAlignment="1">
      <alignment vertical="center" wrapText="1"/>
    </xf>
    <xf numFmtId="3" fontId="5" fillId="0" borderId="22" xfId="7" applyNumberFormat="1" applyFont="1" applyFill="1" applyBorder="1" applyAlignment="1" applyProtection="1">
      <alignment horizontal="center" vertical="center"/>
      <protection locked="0"/>
    </xf>
    <xf numFmtId="4" fontId="116" fillId="0" borderId="22" xfId="7" applyNumberFormat="1" applyFont="1" applyFill="1" applyBorder="1" applyAlignment="1">
      <alignment horizontal="center" vertical="center"/>
    </xf>
    <xf numFmtId="173" fontId="124" fillId="0" borderId="21" xfId="3" applyNumberFormat="1" applyFont="1" applyFill="1" applyBorder="1" applyAlignment="1">
      <alignment horizontal="left" vertical="center"/>
    </xf>
    <xf numFmtId="3" fontId="5" fillId="0" borderId="21" xfId="3" applyNumberFormat="1" applyFont="1" applyFill="1" applyBorder="1" applyAlignment="1" applyProtection="1">
      <alignment horizontal="center" vertical="center"/>
      <protection locked="0"/>
    </xf>
    <xf numFmtId="3" fontId="124" fillId="3" borderId="21" xfId="3" applyNumberFormat="1" applyFont="1" applyFill="1" applyBorder="1" applyAlignment="1">
      <alignment horizontal="center" vertical="center"/>
    </xf>
    <xf numFmtId="0" fontId="180" fillId="0" borderId="0" xfId="0" applyFont="1"/>
    <xf numFmtId="173" fontId="124" fillId="0" borderId="0" xfId="3" applyNumberFormat="1" applyFont="1" applyFill="1" applyBorder="1" applyAlignment="1">
      <alignment horizontal="left" vertical="center"/>
    </xf>
    <xf numFmtId="4" fontId="148" fillId="8" borderId="32" xfId="0" applyNumberFormat="1" applyFont="1" applyFill="1" applyBorder="1" applyAlignment="1">
      <alignment horizontal="center" vertical="center" wrapText="1"/>
    </xf>
    <xf numFmtId="0" fontId="168" fillId="0" borderId="50" xfId="0" applyFont="1" applyBorder="1" applyAlignment="1">
      <alignment vertical="center" wrapText="1"/>
    </xf>
    <xf numFmtId="9" fontId="168" fillId="0" borderId="50" xfId="3" applyFont="1" applyBorder="1" applyAlignment="1">
      <alignment horizontal="center" vertical="center" wrapText="1"/>
    </xf>
    <xf numFmtId="3" fontId="168" fillId="0" borderId="50" xfId="22" applyNumberFormat="1" applyFont="1" applyBorder="1" applyAlignment="1">
      <alignment horizontal="center" vertical="center" wrapText="1"/>
    </xf>
    <xf numFmtId="9" fontId="168" fillId="0" borderId="50" xfId="0" applyNumberFormat="1" applyFont="1" applyBorder="1" applyAlignment="1">
      <alignment horizontal="center" vertical="center" wrapText="1"/>
    </xf>
    <xf numFmtId="3" fontId="169" fillId="10" borderId="36" xfId="0" applyNumberFormat="1" applyFont="1" applyFill="1" applyBorder="1" applyAlignment="1">
      <alignment horizontal="center" vertical="center" wrapText="1"/>
    </xf>
    <xf numFmtId="0" fontId="125" fillId="3" borderId="0" xfId="9" applyFont="1" applyFill="1" applyAlignment="1">
      <alignment horizontal="left" vertical="center" wrapText="1"/>
    </xf>
    <xf numFmtId="0" fontId="142" fillId="0" borderId="0" xfId="2" applyFont="1" applyAlignment="1">
      <alignment vertical="center" wrapText="1"/>
    </xf>
    <xf numFmtId="2" fontId="142" fillId="0" borderId="0" xfId="2" applyNumberFormat="1" applyFont="1" applyAlignment="1">
      <alignment vertical="center"/>
    </xf>
    <xf numFmtId="0" fontId="142" fillId="0" borderId="0" xfId="8" applyFont="1" applyAlignment="1">
      <alignment vertical="center"/>
    </xf>
    <xf numFmtId="0" fontId="5" fillId="0" borderId="18" xfId="8" applyBorder="1" applyAlignment="1">
      <alignment horizontal="center" vertical="center"/>
    </xf>
    <xf numFmtId="0" fontId="5" fillId="0" borderId="0" xfId="8" applyAlignment="1">
      <alignment vertical="center"/>
    </xf>
    <xf numFmtId="0" fontId="5" fillId="0" borderId="89" xfId="0" applyFont="1" applyBorder="1" applyAlignment="1">
      <alignment horizontal="left" vertical="center" wrapText="1"/>
    </xf>
    <xf numFmtId="0" fontId="167" fillId="81" borderId="90" xfId="0" applyFont="1" applyFill="1" applyBorder="1" applyAlignment="1">
      <alignment horizontal="center" vertical="center"/>
    </xf>
    <xf numFmtId="0" fontId="171" fillId="0" borderId="92" xfId="0" applyFont="1" applyBorder="1" applyAlignment="1">
      <alignment vertical="center" wrapText="1"/>
    </xf>
    <xf numFmtId="3" fontId="5" fillId="82" borderId="92" xfId="0" applyNumberFormat="1" applyFont="1" applyFill="1" applyBorder="1" applyAlignment="1">
      <alignment horizontal="center" vertical="center"/>
    </xf>
    <xf numFmtId="3" fontId="171" fillId="83" borderId="92" xfId="0" applyNumberFormat="1" applyFont="1" applyFill="1" applyBorder="1" applyAlignment="1">
      <alignment horizontal="center" vertical="center"/>
    </xf>
    <xf numFmtId="0" fontId="171" fillId="0" borderId="93" xfId="0" applyFont="1" applyBorder="1" applyAlignment="1">
      <alignment vertical="center" wrapText="1"/>
    </xf>
    <xf numFmtId="0" fontId="124" fillId="0" borderId="94" xfId="0" applyFont="1" applyBorder="1" applyAlignment="1">
      <alignment horizontal="left" vertical="center"/>
    </xf>
    <xf numFmtId="3" fontId="5" fillId="82" borderId="150" xfId="0" applyNumberFormat="1" applyFont="1" applyFill="1" applyBorder="1" applyAlignment="1">
      <alignment horizontal="center" vertical="center"/>
    </xf>
    <xf numFmtId="3" fontId="171" fillId="83" borderId="150" xfId="0" applyNumberFormat="1" applyFont="1" applyFill="1" applyBorder="1" applyAlignment="1">
      <alignment horizontal="center" vertical="center"/>
    </xf>
    <xf numFmtId="0" fontId="5" fillId="0" borderId="0" xfId="0" applyFont="1" applyAlignment="1">
      <alignment horizontal="left" vertical="center" wrapText="1"/>
    </xf>
    <xf numFmtId="0" fontId="5" fillId="0" borderId="0" xfId="0" applyFont="1" applyAlignment="1">
      <alignment vertical="center" wrapText="1"/>
    </xf>
    <xf numFmtId="0" fontId="5" fillId="0" borderId="91" xfId="0" applyFont="1" applyBorder="1" applyAlignment="1">
      <alignment vertical="center" wrapText="1"/>
    </xf>
    <xf numFmtId="0" fontId="181" fillId="0" borderId="90" xfId="0" applyFont="1" applyBorder="1" applyAlignment="1">
      <alignment horizontal="center" vertical="center" wrapText="1"/>
    </xf>
    <xf numFmtId="0" fontId="142" fillId="0" borderId="111" xfId="0" applyFont="1" applyBorder="1" applyAlignment="1">
      <alignment vertical="center" wrapText="1"/>
    </xf>
    <xf numFmtId="3" fontId="171" fillId="82" borderId="92" xfId="0" applyNumberFormat="1" applyFont="1" applyFill="1" applyBorder="1" applyAlignment="1">
      <alignment horizontal="center" vertical="center"/>
    </xf>
    <xf numFmtId="3" fontId="171" fillId="82" borderId="94" xfId="0" applyNumberFormat="1" applyFont="1" applyFill="1" applyBorder="1" applyAlignment="1">
      <alignment horizontal="center" vertical="center"/>
    </xf>
    <xf numFmtId="0" fontId="142" fillId="0" borderId="18" xfId="8" applyFont="1" applyBorder="1" applyAlignment="1">
      <alignment vertical="center"/>
    </xf>
    <xf numFmtId="0" fontId="5" fillId="0" borderId="19" xfId="1" applyNumberFormat="1" applyBorder="1" applyAlignment="1">
      <alignment horizontal="left" vertical="center" wrapText="1"/>
    </xf>
    <xf numFmtId="0" fontId="5" fillId="0" borderId="20" xfId="1" applyNumberFormat="1" applyBorder="1" applyAlignment="1">
      <alignment vertical="center" wrapText="1"/>
    </xf>
    <xf numFmtId="167" fontId="124" fillId="0" borderId="22" xfId="2" applyNumberFormat="1" applyFont="1" applyBorder="1" applyAlignment="1">
      <alignment vertical="center" wrapText="1"/>
    </xf>
    <xf numFmtId="2" fontId="5" fillId="85" borderId="95" xfId="0" applyNumberFormat="1" applyFont="1" applyFill="1" applyBorder="1" applyAlignment="1">
      <alignment horizontal="center" vertical="center"/>
    </xf>
    <xf numFmtId="0" fontId="5" fillId="0" borderId="92" xfId="0" applyFont="1" applyBorder="1" applyAlignment="1">
      <alignment horizontal="center" vertical="center"/>
    </xf>
    <xf numFmtId="0" fontId="124" fillId="0" borderId="20" xfId="1" applyNumberFormat="1" applyFont="1" applyBorder="1" applyAlignment="1">
      <alignment vertical="center" wrapText="1"/>
    </xf>
    <xf numFmtId="167" fontId="124" fillId="0" borderId="6" xfId="2" applyNumberFormat="1" applyFont="1" applyBorder="1" applyAlignment="1">
      <alignment vertical="center" wrapText="1"/>
    </xf>
    <xf numFmtId="2" fontId="5" fillId="82" borderId="105" xfId="0" applyNumberFormat="1" applyFont="1" applyFill="1" applyBorder="1" applyAlignment="1">
      <alignment horizontal="center" vertical="center"/>
    </xf>
    <xf numFmtId="167" fontId="124" fillId="0" borderId="21" xfId="2" applyNumberFormat="1" applyFont="1" applyBorder="1" applyAlignment="1">
      <alignment vertical="center" wrapText="1"/>
    </xf>
    <xf numFmtId="10" fontId="124" fillId="78" borderId="21" xfId="2" applyNumberFormat="1" applyFont="1" applyFill="1" applyBorder="1" applyAlignment="1">
      <alignment horizontal="center" vertical="center" wrapText="1"/>
    </xf>
    <xf numFmtId="0" fontId="124" fillId="0" borderId="94" xfId="0" applyFont="1" applyBorder="1" applyAlignment="1">
      <alignment horizontal="center" vertical="center"/>
    </xf>
    <xf numFmtId="0" fontId="5" fillId="0" borderId="112" xfId="1" applyNumberFormat="1" applyBorder="1" applyAlignment="1">
      <alignment vertical="center" wrapText="1"/>
    </xf>
    <xf numFmtId="167" fontId="148" fillId="8" borderId="23" xfId="1" applyFont="1" applyFill="1" applyBorder="1" applyAlignment="1">
      <alignment horizontal="center" vertical="center"/>
    </xf>
    <xf numFmtId="0" fontId="148" fillId="8" borderId="1" xfId="5" applyFont="1" applyFill="1" applyBorder="1" applyAlignment="1">
      <alignment horizontal="center" vertical="center" wrapText="1"/>
    </xf>
    <xf numFmtId="0" fontId="5" fillId="0" borderId="0" xfId="1" applyNumberFormat="1" applyAlignment="1">
      <alignment horizontal="left" vertical="center" wrapText="1"/>
    </xf>
    <xf numFmtId="0" fontId="5" fillId="0" borderId="20" xfId="1" applyNumberFormat="1" applyBorder="1" applyAlignment="1">
      <alignment horizontal="left" vertical="center" wrapText="1"/>
    </xf>
    <xf numFmtId="0" fontId="116" fillId="3" borderId="0" xfId="0" applyFont="1" applyFill="1" applyAlignment="1">
      <alignment vertical="center"/>
    </xf>
    <xf numFmtId="167" fontId="124" fillId="0" borderId="25" xfId="2" applyNumberFormat="1" applyFont="1" applyBorder="1" applyAlignment="1">
      <alignment vertical="center" wrapText="1"/>
    </xf>
    <xf numFmtId="10" fontId="5" fillId="78" borderId="4" xfId="3" applyNumberFormat="1" applyFont="1" applyFill="1" applyBorder="1" applyAlignment="1" applyProtection="1">
      <alignment horizontal="center" vertical="center"/>
      <protection locked="0"/>
    </xf>
    <xf numFmtId="0" fontId="142" fillId="0" borderId="0" xfId="1" applyNumberFormat="1" applyFont="1" applyAlignment="1">
      <alignment horizontal="left" vertical="center" wrapText="1"/>
    </xf>
    <xf numFmtId="0" fontId="142" fillId="0" borderId="20" xfId="1" applyNumberFormat="1" applyFont="1" applyBorder="1" applyAlignment="1">
      <alignment horizontal="left" vertical="center" wrapText="1"/>
    </xf>
    <xf numFmtId="167" fontId="124" fillId="0" borderId="27" xfId="2" applyNumberFormat="1" applyFont="1" applyBorder="1" applyAlignment="1">
      <alignment vertical="center" wrapText="1"/>
    </xf>
    <xf numFmtId="10" fontId="5" fillId="0" borderId="4" xfId="3" applyNumberFormat="1" applyFont="1" applyFill="1" applyBorder="1" applyAlignment="1" applyProtection="1">
      <alignment horizontal="center" vertical="center"/>
      <protection locked="0"/>
    </xf>
    <xf numFmtId="9" fontId="142" fillId="0" borderId="0" xfId="3" applyFont="1" applyAlignment="1">
      <alignment vertical="center"/>
    </xf>
    <xf numFmtId="9" fontId="142" fillId="0" borderId="20" xfId="3" applyFont="1" applyBorder="1" applyAlignment="1">
      <alignment vertical="center"/>
    </xf>
    <xf numFmtId="10" fontId="124" fillId="78" borderId="21" xfId="3" applyNumberFormat="1" applyFont="1" applyFill="1" applyBorder="1" applyAlignment="1" applyProtection="1">
      <alignment horizontal="center" vertical="center"/>
      <protection locked="0"/>
    </xf>
    <xf numFmtId="0" fontId="172" fillId="0" borderId="0" xfId="9" applyFont="1" applyAlignment="1">
      <alignment vertical="center" wrapText="1"/>
    </xf>
    <xf numFmtId="0" fontId="5" fillId="0" borderId="19" xfId="16" applyBorder="1" applyAlignment="1">
      <alignment horizontal="left" vertical="center" wrapText="1"/>
    </xf>
    <xf numFmtId="0" fontId="5" fillId="0" borderId="0" xfId="16" applyAlignment="1">
      <alignment horizontal="left" vertical="center" wrapText="1"/>
    </xf>
    <xf numFmtId="0" fontId="5" fillId="0" borderId="20" xfId="16" applyBorder="1" applyAlignment="1">
      <alignment horizontal="left" vertical="center" wrapText="1"/>
    </xf>
    <xf numFmtId="0" fontId="142" fillId="0" borderId="19" xfId="16" applyFont="1" applyBorder="1" applyAlignment="1">
      <alignment horizontal="left" vertical="center" wrapText="1"/>
    </xf>
    <xf numFmtId="0" fontId="124" fillId="0" borderId="25" xfId="2" applyFont="1" applyBorder="1" applyAlignment="1">
      <alignment vertical="center" wrapText="1"/>
    </xf>
    <xf numFmtId="10" fontId="124" fillId="3" borderId="22" xfId="3" applyNumberFormat="1" applyFont="1" applyFill="1" applyBorder="1" applyAlignment="1" applyProtection="1">
      <alignment horizontal="center" vertical="center"/>
      <protection locked="0"/>
    </xf>
    <xf numFmtId="10" fontId="5" fillId="0" borderId="0" xfId="3" applyNumberFormat="1" applyFont="1" applyAlignment="1">
      <alignment horizontal="left" vertical="center" wrapText="1"/>
    </xf>
    <xf numFmtId="10" fontId="5" fillId="0" borderId="20" xfId="3" applyNumberFormat="1" applyFont="1" applyBorder="1" applyAlignment="1">
      <alignment horizontal="left" vertical="center" wrapText="1"/>
    </xf>
    <xf numFmtId="167" fontId="142" fillId="0" borderId="0" xfId="1" applyFont="1"/>
    <xf numFmtId="0" fontId="184" fillId="0" borderId="19" xfId="1891" applyFont="1" applyBorder="1" applyAlignment="1">
      <alignment horizontal="left" vertical="center" wrapText="1"/>
    </xf>
    <xf numFmtId="0" fontId="124" fillId="0" borderId="27" xfId="2" applyFont="1" applyBorder="1" applyAlignment="1">
      <alignment vertical="center" wrapText="1"/>
    </xf>
    <xf numFmtId="0" fontId="184" fillId="0" borderId="0" xfId="1891" applyFont="1" applyAlignment="1">
      <alignment horizontal="left" vertical="center" wrapText="1"/>
    </xf>
    <xf numFmtId="0" fontId="184" fillId="0" borderId="20" xfId="1891" applyFont="1" applyBorder="1" applyAlignment="1">
      <alignment horizontal="left" vertical="center" wrapText="1"/>
    </xf>
    <xf numFmtId="0" fontId="124" fillId="0" borderId="21" xfId="2" applyFont="1" applyBorder="1" applyAlignment="1">
      <alignment vertical="center" wrapText="1"/>
    </xf>
    <xf numFmtId="0" fontId="142" fillId="0" borderId="0" xfId="16" applyFont="1" applyAlignment="1">
      <alignment horizontal="left" vertical="center" wrapText="1"/>
    </xf>
    <xf numFmtId="0" fontId="142" fillId="0" borderId="20" xfId="16" applyFont="1" applyBorder="1" applyAlignment="1">
      <alignment horizontal="left" vertical="center" wrapText="1"/>
    </xf>
    <xf numFmtId="0" fontId="124" fillId="0" borderId="31" xfId="1" applyNumberFormat="1" applyFont="1" applyBorder="1" applyAlignment="1">
      <alignment horizontal="center" vertical="center"/>
    </xf>
    <xf numFmtId="167" fontId="5" fillId="0" borderId="0" xfId="1"/>
    <xf numFmtId="167" fontId="5" fillId="0" borderId="0" xfId="1" applyAlignment="1">
      <alignment horizontal="left" vertical="center" wrapText="1"/>
    </xf>
    <xf numFmtId="167" fontId="5" fillId="0" borderId="0" xfId="1" applyAlignment="1">
      <alignment horizontal="left" wrapText="1"/>
    </xf>
    <xf numFmtId="167" fontId="5" fillId="0" borderId="0" xfId="1" applyAlignment="1">
      <alignment horizontal="center" vertical="center"/>
    </xf>
    <xf numFmtId="183" fontId="41" fillId="0" borderId="0" xfId="17" applyNumberFormat="1" applyFont="1" applyAlignment="1">
      <alignment horizontal="right"/>
    </xf>
    <xf numFmtId="165" fontId="128" fillId="0" borderId="0" xfId="0" applyNumberFormat="1" applyFont="1" applyAlignment="1">
      <alignment vertical="center"/>
    </xf>
    <xf numFmtId="0" fontId="128" fillId="0" borderId="0" xfId="0" applyFont="1" applyAlignment="1">
      <alignment vertical="center" wrapText="1"/>
    </xf>
    <xf numFmtId="183" fontId="128" fillId="0" borderId="0" xfId="17" applyNumberFormat="1" applyFont="1" applyAlignment="1">
      <alignment horizontal="right" vertical="center"/>
    </xf>
    <xf numFmtId="165" fontId="5" fillId="0" borderId="42" xfId="0" applyNumberFormat="1" applyFont="1" applyBorder="1" applyAlignment="1">
      <alignment vertical="center"/>
    </xf>
    <xf numFmtId="186" fontId="168" fillId="0" borderId="42" xfId="0" applyNumberFormat="1" applyFont="1" applyBorder="1" applyAlignment="1">
      <alignment vertical="center"/>
    </xf>
    <xf numFmtId="0" fontId="5" fillId="0" borderId="95" xfId="0" applyFont="1" applyBorder="1" applyAlignment="1">
      <alignment vertical="center" wrapText="1"/>
    </xf>
    <xf numFmtId="176" fontId="123" fillId="10" borderId="45" xfId="0" applyNumberFormat="1" applyFont="1" applyFill="1" applyBorder="1" applyAlignment="1">
      <alignment vertical="center"/>
    </xf>
    <xf numFmtId="186" fontId="169" fillId="10" borderId="45" xfId="0" applyNumberFormat="1" applyFont="1" applyFill="1" applyBorder="1" applyAlignment="1">
      <alignment vertical="center"/>
    </xf>
    <xf numFmtId="183" fontId="169" fillId="10" borderId="45" xfId="17" applyNumberFormat="1" applyFont="1" applyFill="1" applyBorder="1" applyAlignment="1">
      <alignment horizontal="right" vertical="center"/>
    </xf>
    <xf numFmtId="170" fontId="169" fillId="10" borderId="45" xfId="3" applyNumberFormat="1" applyFont="1" applyFill="1" applyBorder="1" applyAlignment="1">
      <alignment horizontal="right" vertical="center"/>
    </xf>
    <xf numFmtId="0" fontId="185" fillId="0" borderId="0" xfId="0" applyFont="1"/>
    <xf numFmtId="176" fontId="5" fillId="0" borderId="42" xfId="0" applyNumberFormat="1" applyFont="1" applyBorder="1" applyAlignment="1">
      <alignment vertical="center"/>
    </xf>
    <xf numFmtId="176" fontId="5" fillId="0" borderId="47" xfId="0" applyNumberFormat="1" applyFont="1" applyBorder="1" applyAlignment="1">
      <alignment vertical="center"/>
    </xf>
    <xf numFmtId="176" fontId="185" fillId="0" borderId="0" xfId="0" applyNumberFormat="1" applyFont="1"/>
    <xf numFmtId="183" fontId="170" fillId="0" borderId="0" xfId="17" applyNumberFormat="1" applyFont="1" applyAlignment="1">
      <alignment horizontal="right"/>
    </xf>
    <xf numFmtId="0" fontId="118" fillId="0" borderId="0" xfId="0" applyFont="1"/>
    <xf numFmtId="179" fontId="123" fillId="11" borderId="45" xfId="22" applyNumberFormat="1" applyFont="1" applyFill="1" applyBorder="1" applyAlignment="1">
      <alignment vertical="center"/>
    </xf>
    <xf numFmtId="183" fontId="169" fillId="11" borderId="45" xfId="17" applyNumberFormat="1" applyFont="1" applyFill="1" applyBorder="1" applyAlignment="1">
      <alignment horizontal="right" vertical="center"/>
    </xf>
    <xf numFmtId="177" fontId="169" fillId="10" borderId="45" xfId="0" applyNumberFormat="1" applyFont="1" applyFill="1" applyBorder="1" applyAlignment="1">
      <alignment vertical="center"/>
    </xf>
    <xf numFmtId="4" fontId="5" fillId="0" borderId="13" xfId="0" applyNumberFormat="1" applyFont="1" applyBorder="1" applyAlignment="1">
      <alignment horizontal="center" vertical="center"/>
    </xf>
    <xf numFmtId="0" fontId="171" fillId="0" borderId="110" xfId="0" applyFont="1" applyBorder="1" applyAlignment="1">
      <alignment vertical="center" wrapText="1"/>
    </xf>
    <xf numFmtId="170" fontId="41" fillId="0" borderId="0" xfId="0" applyNumberFormat="1" applyFont="1" applyAlignment="1">
      <alignment wrapText="1"/>
    </xf>
    <xf numFmtId="183" fontId="127" fillId="0" borderId="0" xfId="17" applyNumberFormat="1" applyFont="1" applyAlignment="1">
      <alignment horizontal="right"/>
    </xf>
    <xf numFmtId="173" fontId="41" fillId="0" borderId="0" xfId="0" applyNumberFormat="1" applyFont="1" applyAlignment="1">
      <alignment wrapText="1"/>
    </xf>
    <xf numFmtId="3" fontId="116" fillId="0" borderId="4" xfId="2" applyNumberFormat="1" applyFont="1" applyBorder="1" applyAlignment="1">
      <alignment horizontal="center" vertical="center" wrapText="1"/>
    </xf>
    <xf numFmtId="181" fontId="5" fillId="0" borderId="4" xfId="17" applyNumberFormat="1" applyFont="1" applyBorder="1" applyAlignment="1">
      <alignment horizontal="center" vertical="center" wrapText="1"/>
    </xf>
    <xf numFmtId="9" fontId="116" fillId="78" borderId="4" xfId="2" applyNumberFormat="1" applyFont="1" applyFill="1" applyBorder="1" applyAlignment="1">
      <alignment horizontal="center" vertical="center" wrapText="1"/>
    </xf>
    <xf numFmtId="0" fontId="116" fillId="0" borderId="4" xfId="2" applyFont="1" applyBorder="1" applyAlignment="1">
      <alignment horizontal="center" vertical="center" wrapText="1"/>
    </xf>
    <xf numFmtId="9" fontId="116" fillId="0" borderId="4" xfId="3" applyFont="1" applyFill="1" applyBorder="1" applyAlignment="1">
      <alignment horizontal="center" vertical="center" wrapText="1"/>
    </xf>
    <xf numFmtId="0" fontId="186" fillId="0" borderId="0" xfId="4" applyNumberFormat="1" applyFont="1" applyAlignment="1" applyProtection="1"/>
    <xf numFmtId="0" fontId="116" fillId="0" borderId="6" xfId="2" applyFont="1" applyBorder="1" applyAlignment="1">
      <alignment horizontal="center" vertical="center" wrapText="1"/>
    </xf>
    <xf numFmtId="0" fontId="116" fillId="78" borderId="4" xfId="2" applyFont="1" applyFill="1" applyBorder="1" applyAlignment="1">
      <alignment horizontal="center" vertical="center" wrapText="1"/>
    </xf>
    <xf numFmtId="2" fontId="116" fillId="78" borderId="4" xfId="3" applyNumberFormat="1" applyFont="1" applyFill="1" applyBorder="1" applyAlignment="1">
      <alignment horizontal="center" vertical="center" wrapText="1"/>
    </xf>
    <xf numFmtId="3" fontId="5" fillId="3" borderId="13" xfId="0" applyNumberFormat="1" applyFont="1" applyFill="1" applyBorder="1" applyAlignment="1">
      <alignment horizontal="center" vertical="center"/>
    </xf>
    <xf numFmtId="3" fontId="5" fillId="0" borderId="13" xfId="0" applyNumberFormat="1" applyFont="1" applyBorder="1" applyAlignment="1">
      <alignment horizontal="left" vertical="center"/>
    </xf>
    <xf numFmtId="10" fontId="116" fillId="78" borderId="13" xfId="3" applyNumberFormat="1" applyFont="1" applyFill="1" applyBorder="1" applyAlignment="1">
      <alignment horizontal="center" vertical="center"/>
    </xf>
    <xf numFmtId="3" fontId="5" fillId="3" borderId="13" xfId="0" applyNumberFormat="1" applyFont="1" applyFill="1" applyBorder="1" applyAlignment="1">
      <alignment horizontal="left"/>
    </xf>
    <xf numFmtId="4" fontId="5" fillId="78" borderId="13" xfId="0" applyNumberFormat="1" applyFont="1" applyFill="1" applyBorder="1" applyAlignment="1">
      <alignment horizontal="center" vertical="center"/>
    </xf>
    <xf numFmtId="10" fontId="5" fillId="0" borderId="13" xfId="3" applyNumberFormat="1" applyFont="1" applyFill="1" applyBorder="1" applyAlignment="1">
      <alignment horizontal="center" vertical="center"/>
    </xf>
    <xf numFmtId="9" fontId="116" fillId="0" borderId="4" xfId="3" applyFont="1" applyBorder="1" applyAlignment="1">
      <alignment horizontal="center" vertical="center" wrapText="1"/>
    </xf>
    <xf numFmtId="1" fontId="116" fillId="0" borderId="4" xfId="2" applyNumberFormat="1" applyFont="1" applyBorder="1" applyAlignment="1">
      <alignment horizontal="center" vertical="center" wrapText="1"/>
    </xf>
    <xf numFmtId="3" fontId="5" fillId="78" borderId="13" xfId="0" applyNumberFormat="1" applyFont="1" applyFill="1" applyBorder="1" applyAlignment="1" applyProtection="1">
      <alignment horizontal="center" vertical="center"/>
      <protection locked="0"/>
    </xf>
    <xf numFmtId="3" fontId="5" fillId="0" borderId="13" xfId="0" applyNumberFormat="1" applyFont="1" applyBorder="1" applyAlignment="1">
      <alignment horizontal="left"/>
    </xf>
    <xf numFmtId="169" fontId="5" fillId="0" borderId="13" xfId="0" applyNumberFormat="1" applyFont="1" applyBorder="1" applyAlignment="1">
      <alignment horizontal="center" vertical="center"/>
    </xf>
    <xf numFmtId="0" fontId="171" fillId="0" borderId="95" xfId="0" applyFont="1" applyBorder="1" applyAlignment="1">
      <alignment vertical="center" wrapText="1"/>
    </xf>
    <xf numFmtId="0" fontId="154" fillId="3" borderId="0" xfId="2" applyFont="1" applyFill="1" applyAlignment="1">
      <alignment horizontal="center" vertical="center" wrapText="1"/>
    </xf>
    <xf numFmtId="173" fontId="154" fillId="3" borderId="0" xfId="2" applyNumberFormat="1" applyFont="1" applyFill="1" applyAlignment="1">
      <alignment horizontal="center" vertical="center" wrapText="1"/>
    </xf>
    <xf numFmtId="172" fontId="116" fillId="0" borderId="4" xfId="17" applyNumberFormat="1" applyFont="1" applyFill="1" applyBorder="1" applyAlignment="1">
      <alignment horizontal="center" vertical="center" wrapText="1"/>
    </xf>
    <xf numFmtId="1" fontId="5" fillId="0" borderId="13" xfId="3" applyNumberFormat="1" applyFont="1" applyFill="1" applyBorder="1" applyAlignment="1">
      <alignment horizontal="center" vertical="center"/>
    </xf>
    <xf numFmtId="10" fontId="5" fillId="0" borderId="13" xfId="0" applyNumberFormat="1" applyFont="1" applyBorder="1" applyAlignment="1">
      <alignment horizontal="center" vertical="center"/>
    </xf>
    <xf numFmtId="3" fontId="5" fillId="0" borderId="13" xfId="0" applyNumberFormat="1" applyFont="1" applyBorder="1" applyAlignment="1" applyProtection="1">
      <alignment horizontal="center" vertical="center"/>
      <protection locked="0"/>
    </xf>
    <xf numFmtId="1" fontId="41" fillId="0" borderId="0" xfId="0" applyNumberFormat="1" applyFont="1" applyAlignment="1">
      <alignment vertical="center"/>
    </xf>
    <xf numFmtId="4" fontId="116" fillId="0" borderId="13" xfId="0" applyNumberFormat="1" applyFont="1" applyBorder="1" applyAlignment="1" applyProtection="1">
      <alignment horizontal="center" vertical="center"/>
      <protection locked="0"/>
    </xf>
    <xf numFmtId="3" fontId="116" fillId="0" borderId="13" xfId="0" applyNumberFormat="1" applyFont="1" applyBorder="1" applyAlignment="1" applyProtection="1">
      <alignment horizontal="center" vertical="center"/>
      <protection locked="0"/>
    </xf>
    <xf numFmtId="4" fontId="116" fillId="78" borderId="13" xfId="0" applyNumberFormat="1" applyFont="1" applyFill="1" applyBorder="1" applyAlignment="1">
      <alignment horizontal="center" vertical="center"/>
    </xf>
    <xf numFmtId="2" fontId="116" fillId="0" borderId="4" xfId="2" applyNumberFormat="1" applyFont="1" applyBorder="1" applyAlignment="1">
      <alignment horizontal="center" vertical="center" wrapText="1"/>
    </xf>
    <xf numFmtId="0" fontId="10" fillId="3" borderId="0" xfId="800" applyNumberFormat="1" applyFont="1" applyFill="1" applyAlignment="1" applyProtection="1">
      <alignment horizontal="left" vertical="center"/>
    </xf>
    <xf numFmtId="0" fontId="139" fillId="0" borderId="0" xfId="800" applyNumberFormat="1" applyFont="1" applyAlignment="1" applyProtection="1">
      <alignment vertical="center"/>
    </xf>
    <xf numFmtId="0" fontId="128" fillId="0" borderId="0" xfId="0" applyFont="1" applyAlignment="1">
      <alignment horizontal="center" vertical="center"/>
    </xf>
    <xf numFmtId="0" fontId="116" fillId="0" borderId="0" xfId="0" applyFont="1" applyAlignment="1">
      <alignment vertical="top" wrapText="1"/>
    </xf>
    <xf numFmtId="0" fontId="148" fillId="6" borderId="25" xfId="10" applyNumberFormat="1" applyFont="1" applyFill="1" applyBorder="1" applyAlignment="1">
      <alignment horizontal="center" vertical="center" wrapText="1"/>
    </xf>
    <xf numFmtId="3" fontId="5" fillId="0" borderId="25" xfId="1" applyNumberFormat="1" applyBorder="1" applyAlignment="1" applyProtection="1">
      <alignment horizontal="center" vertical="center"/>
      <protection locked="0"/>
    </xf>
    <xf numFmtId="3" fontId="5" fillId="78" borderId="25" xfId="1" applyNumberFormat="1" applyFill="1" applyBorder="1" applyAlignment="1" applyProtection="1">
      <alignment horizontal="center" vertical="center"/>
      <protection locked="0"/>
    </xf>
    <xf numFmtId="3" fontId="168" fillId="3" borderId="25" xfId="1" applyNumberFormat="1" applyFont="1" applyFill="1" applyBorder="1" applyAlignment="1" applyProtection="1">
      <alignment horizontal="center" vertical="center"/>
      <protection locked="0"/>
    </xf>
    <xf numFmtId="0" fontId="41" fillId="0" borderId="0" xfId="0" applyFont="1" applyAlignment="1">
      <alignment vertical="center" wrapText="1"/>
    </xf>
    <xf numFmtId="169" fontId="169" fillId="10" borderId="45" xfId="0" applyNumberFormat="1" applyFont="1" applyFill="1" applyBorder="1" applyAlignment="1">
      <alignment horizontal="center" vertical="center"/>
    </xf>
    <xf numFmtId="3" fontId="5" fillId="82" borderId="97" xfId="0" applyNumberFormat="1" applyFont="1" applyFill="1" applyBorder="1" applyAlignment="1" applyProtection="1">
      <alignment horizontal="center" vertical="center"/>
      <protection locked="0"/>
    </xf>
    <xf numFmtId="0" fontId="5" fillId="0" borderId="110" xfId="0" applyFont="1" applyBorder="1" applyAlignment="1">
      <alignment vertical="center" wrapText="1"/>
    </xf>
    <xf numFmtId="169" fontId="169" fillId="78" borderId="32" xfId="2" applyNumberFormat="1" applyFont="1" applyFill="1" applyBorder="1" applyAlignment="1" applyProtection="1">
      <alignment horizontal="center" vertical="center"/>
      <protection locked="0"/>
    </xf>
    <xf numFmtId="0" fontId="188" fillId="0" borderId="0" xfId="0" applyFont="1"/>
    <xf numFmtId="0" fontId="189" fillId="0" borderId="0" xfId="0" applyFont="1"/>
    <xf numFmtId="0" fontId="152" fillId="0" borderId="0" xfId="0" applyFont="1"/>
    <xf numFmtId="167" fontId="148" fillId="8" borderId="157" xfId="1" applyFont="1" applyFill="1" applyBorder="1" applyAlignment="1">
      <alignment horizontal="center" vertical="center"/>
    </xf>
    <xf numFmtId="0" fontId="190" fillId="0" borderId="0" xfId="0" applyFont="1" applyAlignment="1">
      <alignment horizontal="left" vertical="center"/>
    </xf>
    <xf numFmtId="0" fontId="191" fillId="3" borderId="0" xfId="2" applyFont="1" applyFill="1"/>
    <xf numFmtId="0" fontId="192" fillId="0" borderId="0" xfId="0" applyFont="1" applyAlignment="1">
      <alignment horizontal="left" vertical="center"/>
    </xf>
    <xf numFmtId="0" fontId="192" fillId="7" borderId="0" xfId="0" applyFont="1" applyFill="1" applyAlignment="1">
      <alignment horizontal="left" vertical="center"/>
    </xf>
    <xf numFmtId="0" fontId="154" fillId="3" borderId="0" xfId="2" applyFont="1" applyFill="1" applyAlignment="1">
      <alignment vertical="center"/>
    </xf>
    <xf numFmtId="0" fontId="107" fillId="0" borderId="55" xfId="0" applyFont="1" applyBorder="1" applyAlignment="1">
      <alignment horizontal="left" vertical="center"/>
    </xf>
    <xf numFmtId="4" fontId="193" fillId="0" borderId="0" xfId="10" applyNumberFormat="1" applyFont="1" applyAlignment="1">
      <alignment horizontal="center" vertical="center" wrapText="1"/>
    </xf>
    <xf numFmtId="0" fontId="194" fillId="7" borderId="0" xfId="0" applyFont="1" applyFill="1" applyAlignment="1">
      <alignment vertical="center"/>
    </xf>
    <xf numFmtId="1" fontId="135" fillId="86" borderId="55" xfId="0" applyNumberFormat="1" applyFont="1" applyFill="1" applyBorder="1" applyAlignment="1">
      <alignment horizontal="center" vertical="center"/>
    </xf>
    <xf numFmtId="170" fontId="116" fillId="0" borderId="13" xfId="3" applyNumberFormat="1" applyFont="1" applyBorder="1" applyAlignment="1">
      <alignment horizontal="center" vertical="center"/>
    </xf>
    <xf numFmtId="2" fontId="143" fillId="0" borderId="0" xfId="8" applyNumberFormat="1" applyFont="1" applyAlignment="1" applyProtection="1">
      <alignment horizontal="center" vertical="center"/>
      <protection locked="0"/>
    </xf>
    <xf numFmtId="2" fontId="140" fillId="0" borderId="0" xfId="0" applyNumberFormat="1" applyFont="1" applyProtection="1">
      <protection locked="0"/>
    </xf>
    <xf numFmtId="2" fontId="10" fillId="0" borderId="0" xfId="4" applyNumberFormat="1" applyBorder="1" applyAlignment="1" applyProtection="1">
      <alignment horizontal="left" vertical="center"/>
      <protection locked="0"/>
    </xf>
    <xf numFmtId="2" fontId="116" fillId="0" borderId="0" xfId="6" applyNumberFormat="1" applyFont="1" applyBorder="1" applyAlignment="1" applyProtection="1"/>
    <xf numFmtId="2" fontId="41" fillId="0" borderId="0" xfId="0" applyNumberFormat="1" applyFont="1" applyProtection="1">
      <protection locked="0"/>
    </xf>
    <xf numFmtId="2" fontId="124" fillId="0" borderId="0" xfId="6" applyNumberFormat="1" applyFont="1" applyFill="1" applyAlignment="1" applyProtection="1">
      <alignment horizontal="center" vertical="center"/>
      <protection locked="0"/>
    </xf>
    <xf numFmtId="2" fontId="151" fillId="0" borderId="0" xfId="0" applyNumberFormat="1" applyFont="1" applyProtection="1">
      <protection locked="0"/>
    </xf>
    <xf numFmtId="2" fontId="151" fillId="3" borderId="0" xfId="0" applyNumberFormat="1" applyFont="1" applyFill="1" applyProtection="1">
      <protection locked="0"/>
    </xf>
    <xf numFmtId="2" fontId="127" fillId="0" borderId="0" xfId="3" applyNumberFormat="1" applyFont="1" applyProtection="1">
      <protection locked="0"/>
    </xf>
    <xf numFmtId="0" fontId="150" fillId="0" borderId="4" xfId="10" applyNumberFormat="1" applyFont="1" applyBorder="1" applyAlignment="1" applyProtection="1">
      <alignment horizontal="center" vertical="center" wrapText="1"/>
      <protection locked="0"/>
    </xf>
    <xf numFmtId="9" fontId="140" fillId="0" borderId="0" xfId="0" applyNumberFormat="1" applyFont="1" applyProtection="1">
      <protection locked="0"/>
    </xf>
    <xf numFmtId="2" fontId="148" fillId="0" borderId="0" xfId="10" applyNumberFormat="1" applyFont="1" applyAlignment="1" applyProtection="1">
      <alignment horizontal="center" vertical="center" wrapText="1"/>
      <protection locked="0"/>
    </xf>
    <xf numFmtId="2" fontId="142" fillId="0" borderId="0" xfId="3" applyNumberFormat="1" applyFont="1" applyFill="1" applyAlignment="1" applyProtection="1">
      <alignment horizontal="center" vertical="center"/>
      <protection locked="0"/>
    </xf>
    <xf numFmtId="2" fontId="128" fillId="0" borderId="0" xfId="0" applyNumberFormat="1" applyFont="1" applyAlignment="1">
      <alignment horizontal="center" vertical="center" wrapText="1"/>
    </xf>
    <xf numFmtId="2" fontId="126" fillId="0" borderId="0" xfId="6" applyNumberFormat="1" applyFont="1" applyFill="1" applyProtection="1">
      <protection locked="0"/>
    </xf>
    <xf numFmtId="2" fontId="142" fillId="0" borderId="0" xfId="0" applyNumberFormat="1" applyFont="1" applyAlignment="1" applyProtection="1">
      <alignment horizontal="center" vertical="center"/>
      <protection locked="0"/>
    </xf>
    <xf numFmtId="2" fontId="189" fillId="0" borderId="0" xfId="0" applyNumberFormat="1" applyFont="1" applyProtection="1">
      <protection locked="0"/>
    </xf>
    <xf numFmtId="2" fontId="164" fillId="0" borderId="0" xfId="0" applyNumberFormat="1" applyFont="1" applyAlignment="1" applyProtection="1">
      <alignment horizontal="center" vertical="center"/>
      <protection locked="0"/>
    </xf>
    <xf numFmtId="2" fontId="127" fillId="0" borderId="0" xfId="3" applyNumberFormat="1" applyFont="1" applyFill="1" applyProtection="1">
      <protection locked="0"/>
    </xf>
    <xf numFmtId="2" fontId="116" fillId="0" borderId="0" xfId="6" quotePrefix="1" applyNumberFormat="1" applyFont="1" applyBorder="1" applyAlignment="1" applyProtection="1">
      <alignment horizontal="center" vertical="top"/>
    </xf>
    <xf numFmtId="2" fontId="116" fillId="0" borderId="0" xfId="0" applyNumberFormat="1" applyFont="1"/>
    <xf numFmtId="2" fontId="124" fillId="0" borderId="0" xfId="0" quotePrefix="1" applyNumberFormat="1" applyFont="1" applyAlignment="1">
      <alignment vertical="center"/>
    </xf>
    <xf numFmtId="2" fontId="122" fillId="0" borderId="0" xfId="0" applyNumberFormat="1" applyFont="1" applyAlignment="1" applyProtection="1">
      <alignment horizontal="center" vertical="center"/>
      <protection locked="0"/>
    </xf>
    <xf numFmtId="2" fontId="123" fillId="0" borderId="0" xfId="0" applyNumberFormat="1" applyFont="1" applyAlignment="1" applyProtection="1">
      <alignment horizontal="center" vertical="center"/>
      <protection locked="0"/>
    </xf>
    <xf numFmtId="2" fontId="123" fillId="0" borderId="0" xfId="3" applyNumberFormat="1" applyFont="1" applyFill="1" applyBorder="1" applyAlignment="1" applyProtection="1">
      <alignment horizontal="center" vertical="center" wrapText="1"/>
      <protection locked="0"/>
    </xf>
    <xf numFmtId="2" fontId="163" fillId="0" borderId="0" xfId="0" applyNumberFormat="1" applyFont="1" applyAlignment="1" applyProtection="1">
      <alignment horizontal="center" vertical="center"/>
      <protection locked="0"/>
    </xf>
    <xf numFmtId="2" fontId="153" fillId="0" borderId="0" xfId="0" applyNumberFormat="1" applyFont="1" applyProtection="1">
      <protection locked="0"/>
    </xf>
    <xf numFmtId="2" fontId="165" fillId="0" borderId="0" xfId="0" applyNumberFormat="1" applyFont="1" applyAlignment="1" applyProtection="1">
      <alignment horizontal="center" vertical="center"/>
      <protection locked="0"/>
    </xf>
    <xf numFmtId="2" fontId="165" fillId="0" borderId="0" xfId="0" applyNumberFormat="1" applyFont="1" applyAlignment="1" applyProtection="1">
      <alignment horizontal="center"/>
      <protection locked="0"/>
    </xf>
    <xf numFmtId="2" fontId="153" fillId="0" borderId="0" xfId="0" applyNumberFormat="1" applyFont="1" applyAlignment="1" applyProtection="1">
      <alignment vertical="center"/>
      <protection locked="0"/>
    </xf>
    <xf numFmtId="49" fontId="150" fillId="0" borderId="27" xfId="10" applyNumberFormat="1" applyFont="1" applyBorder="1" applyAlignment="1" applyProtection="1">
      <alignment horizontal="center" vertical="center" wrapText="1"/>
      <protection locked="0"/>
    </xf>
    <xf numFmtId="0" fontId="198" fillId="3" borderId="0" xfId="0" applyFont="1" applyFill="1" applyProtection="1">
      <protection locked="0"/>
    </xf>
    <xf numFmtId="0" fontId="146" fillId="0" borderId="0" xfId="0" applyFont="1"/>
    <xf numFmtId="0" fontId="199" fillId="0" borderId="0" xfId="0" applyFont="1"/>
    <xf numFmtId="2" fontId="5" fillId="0" borderId="0" xfId="0" applyNumberFormat="1" applyFont="1" applyProtection="1">
      <protection locked="0"/>
    </xf>
    <xf numFmtId="3" fontId="116" fillId="91" borderId="13" xfId="0" applyNumberFormat="1" applyFont="1" applyFill="1" applyBorder="1" applyAlignment="1">
      <alignment horizontal="center" vertical="center"/>
    </xf>
    <xf numFmtId="170" fontId="5" fillId="91" borderId="13" xfId="3" applyNumberFormat="1" applyFont="1" applyFill="1" applyBorder="1" applyAlignment="1">
      <alignment horizontal="center" vertical="center"/>
    </xf>
    <xf numFmtId="181" fontId="116" fillId="91" borderId="4" xfId="17" applyNumberFormat="1" applyFont="1" applyFill="1" applyBorder="1" applyAlignment="1">
      <alignment horizontal="center" vertical="center" wrapText="1"/>
    </xf>
    <xf numFmtId="172" fontId="116" fillId="91" borderId="4" xfId="17" applyNumberFormat="1" applyFont="1" applyFill="1" applyBorder="1" applyAlignment="1">
      <alignment horizontal="center" vertical="center" wrapText="1"/>
    </xf>
    <xf numFmtId="3" fontId="168" fillId="91" borderId="50" xfId="22" applyNumberFormat="1" applyFont="1" applyFill="1" applyBorder="1" applyAlignment="1">
      <alignment horizontal="center" vertical="center" wrapText="1"/>
    </xf>
    <xf numFmtId="10" fontId="124" fillId="91" borderId="22" xfId="3" applyNumberFormat="1" applyFont="1" applyFill="1" applyBorder="1" applyAlignment="1" applyProtection="1">
      <alignment horizontal="center" vertical="center"/>
      <protection locked="0"/>
    </xf>
    <xf numFmtId="181" fontId="5" fillId="91" borderId="4" xfId="17" applyNumberFormat="1" applyFont="1" applyFill="1" applyBorder="1" applyAlignment="1">
      <alignment horizontal="center" vertical="center" wrapText="1"/>
    </xf>
    <xf numFmtId="173" fontId="116" fillId="91" borderId="4" xfId="2" applyNumberFormat="1" applyFont="1" applyFill="1" applyBorder="1" applyAlignment="1">
      <alignment horizontal="center" vertical="center" wrapText="1"/>
    </xf>
    <xf numFmtId="173" fontId="116" fillId="91" borderId="4" xfId="17" applyNumberFormat="1" applyFont="1" applyFill="1" applyBorder="1" applyAlignment="1">
      <alignment horizontal="center" vertical="center" wrapText="1"/>
    </xf>
    <xf numFmtId="176" fontId="168" fillId="91" borderId="42" xfId="0" applyNumberFormat="1" applyFont="1" applyFill="1" applyBorder="1" applyAlignment="1">
      <alignment vertical="center"/>
    </xf>
    <xf numFmtId="179" fontId="168" fillId="91" borderId="42" xfId="22" applyNumberFormat="1" applyFont="1" applyFill="1" applyBorder="1" applyAlignment="1">
      <alignment horizontal="center" vertical="center"/>
    </xf>
    <xf numFmtId="165" fontId="168" fillId="91" borderId="42" xfId="22" applyNumberFormat="1" applyFont="1" applyFill="1" applyBorder="1" applyAlignment="1">
      <alignment horizontal="center" vertical="center"/>
    </xf>
    <xf numFmtId="173" fontId="168" fillId="91" borderId="42" xfId="0" applyNumberFormat="1" applyFont="1" applyFill="1" applyBorder="1" applyAlignment="1">
      <alignment vertical="center"/>
    </xf>
    <xf numFmtId="165" fontId="5" fillId="91" borderId="42" xfId="0" applyNumberFormat="1" applyFont="1" applyFill="1" applyBorder="1" applyAlignment="1">
      <alignment vertical="center"/>
    </xf>
    <xf numFmtId="177" fontId="5" fillId="91" borderId="42" xfId="0" applyNumberFormat="1" applyFont="1" applyFill="1" applyBorder="1" applyAlignment="1">
      <alignment vertical="center"/>
    </xf>
    <xf numFmtId="176" fontId="5" fillId="91" borderId="42" xfId="0" applyNumberFormat="1" applyFont="1" applyFill="1" applyBorder="1" applyAlignment="1">
      <alignment vertical="center"/>
    </xf>
    <xf numFmtId="4" fontId="5" fillId="91" borderId="13" xfId="0" applyNumberFormat="1" applyFont="1" applyFill="1" applyBorder="1" applyAlignment="1">
      <alignment horizontal="center" vertical="center"/>
    </xf>
    <xf numFmtId="4" fontId="5" fillId="91" borderId="13" xfId="0" applyNumberFormat="1" applyFont="1" applyFill="1" applyBorder="1" applyAlignment="1">
      <alignment horizontal="right" vertical="center"/>
    </xf>
    <xf numFmtId="179" fontId="168" fillId="91" borderId="48" xfId="22" applyNumberFormat="1" applyFont="1" applyFill="1" applyBorder="1" applyAlignment="1">
      <alignment vertical="center"/>
    </xf>
    <xf numFmtId="0" fontId="140" fillId="0" borderId="0" xfId="0" applyFont="1" applyAlignment="1">
      <alignment horizontal="center"/>
    </xf>
    <xf numFmtId="0" fontId="142" fillId="0" borderId="19" xfId="0" applyFont="1" applyBorder="1" applyAlignment="1">
      <alignment vertical="center" wrapText="1"/>
    </xf>
    <xf numFmtId="0" fontId="124" fillId="0" borderId="0" xfId="0" applyFont="1" applyAlignment="1">
      <alignment horizontal="left" vertical="center"/>
    </xf>
    <xf numFmtId="0" fontId="123" fillId="0" borderId="0" xfId="0" applyFont="1" applyAlignment="1">
      <alignment horizontal="left" vertical="center"/>
    </xf>
    <xf numFmtId="0" fontId="2" fillId="0" borderId="91" xfId="1891" applyBorder="1" applyAlignment="1">
      <alignment vertical="center" wrapText="1"/>
    </xf>
    <xf numFmtId="2" fontId="148" fillId="8" borderId="23" xfId="1" applyNumberFormat="1" applyFont="1" applyFill="1" applyBorder="1" applyAlignment="1">
      <alignment horizontal="center" vertical="center" wrapText="1"/>
    </xf>
    <xf numFmtId="169" fontId="116" fillId="3" borderId="27" xfId="1" applyNumberFormat="1" applyFont="1" applyFill="1" applyBorder="1" applyAlignment="1">
      <alignment horizontal="center" vertical="center"/>
    </xf>
    <xf numFmtId="169" fontId="149" fillId="10" borderId="35" xfId="11" applyNumberFormat="1" applyFont="1" applyFill="1" applyBorder="1" applyAlignment="1" applyProtection="1">
      <alignment horizontal="center" vertical="center" wrapText="1"/>
    </xf>
    <xf numFmtId="0" fontId="122" fillId="0" borderId="8" xfId="15" applyFont="1" applyBorder="1" applyAlignment="1">
      <alignment horizontal="left" vertical="center" wrapText="1"/>
    </xf>
    <xf numFmtId="0" fontId="123" fillId="0" borderId="0" xfId="15" applyFont="1" applyAlignment="1">
      <alignment horizontal="left" vertical="center" wrapText="1"/>
    </xf>
    <xf numFmtId="0" fontId="130" fillId="0" borderId="0" xfId="0" applyFont="1" applyAlignment="1">
      <alignment horizontal="left" vertical="center" wrapText="1"/>
    </xf>
    <xf numFmtId="0" fontId="134" fillId="7" borderId="141" xfId="0" applyFont="1" applyFill="1" applyBorder="1" applyAlignment="1">
      <alignment horizontal="left" vertical="center"/>
    </xf>
    <xf numFmtId="0" fontId="134" fillId="7" borderId="119" xfId="0" applyFont="1" applyFill="1" applyBorder="1" applyAlignment="1">
      <alignment horizontal="left" vertical="center"/>
    </xf>
    <xf numFmtId="0" fontId="134" fillId="7" borderId="130" xfId="0" applyFont="1" applyFill="1" applyBorder="1" applyAlignment="1">
      <alignment horizontal="left" vertical="center"/>
    </xf>
    <xf numFmtId="0" fontId="133" fillId="7" borderId="114" xfId="0" applyFont="1" applyFill="1" applyBorder="1" applyAlignment="1">
      <alignment horizontal="center" vertical="center"/>
    </xf>
    <xf numFmtId="0" fontId="133" fillId="7" borderId="115" xfId="0" applyFont="1" applyFill="1" applyBorder="1" applyAlignment="1">
      <alignment horizontal="center" vertical="center"/>
    </xf>
    <xf numFmtId="0" fontId="133" fillId="7" borderId="116" xfId="0" applyFont="1" applyFill="1" applyBorder="1" applyAlignment="1">
      <alignment horizontal="center" vertical="center"/>
    </xf>
    <xf numFmtId="0" fontId="134" fillId="7" borderId="131" xfId="0" applyFont="1" applyFill="1" applyBorder="1" applyAlignment="1">
      <alignment horizontal="left" vertical="center"/>
    </xf>
    <xf numFmtId="0" fontId="134" fillId="7" borderId="120" xfId="0" applyFont="1" applyFill="1" applyBorder="1" applyAlignment="1">
      <alignment horizontal="left" vertical="center"/>
    </xf>
    <xf numFmtId="0" fontId="134" fillId="7" borderId="134" xfId="0" applyFont="1" applyFill="1" applyBorder="1" applyAlignment="1">
      <alignment horizontal="left" vertical="center"/>
    </xf>
    <xf numFmtId="0" fontId="110" fillId="87" borderId="123" xfId="0" applyFont="1" applyFill="1" applyBorder="1" applyAlignment="1">
      <alignment horizontal="center" vertical="center" textRotation="45"/>
    </xf>
    <xf numFmtId="166" fontId="105" fillId="88" borderId="119" xfId="1894" applyFont="1" applyFill="1" applyBorder="1" applyAlignment="1">
      <alignment horizontal="center" vertical="center" textRotation="45"/>
    </xf>
    <xf numFmtId="166" fontId="105" fillId="88" borderId="130" xfId="1894" applyFont="1" applyFill="1" applyBorder="1" applyAlignment="1">
      <alignment horizontal="center" vertical="center" textRotation="45"/>
    </xf>
    <xf numFmtId="166" fontId="105" fillId="88" borderId="131" xfId="1894" applyFont="1" applyFill="1" applyBorder="1" applyAlignment="1">
      <alignment horizontal="center" vertical="center" textRotation="45"/>
    </xf>
    <xf numFmtId="166" fontId="105" fillId="88" borderId="120" xfId="1894" applyFont="1" applyFill="1" applyBorder="1" applyAlignment="1">
      <alignment horizontal="center" vertical="center" textRotation="45"/>
    </xf>
    <xf numFmtId="166" fontId="105" fillId="88" borderId="134" xfId="1894" applyFont="1" applyFill="1" applyBorder="1" applyAlignment="1">
      <alignment horizontal="center" vertical="center" textRotation="45"/>
    </xf>
    <xf numFmtId="166" fontId="105" fillId="89" borderId="131" xfId="1894" applyFont="1" applyFill="1" applyBorder="1" applyAlignment="1">
      <alignment horizontal="center" vertical="center" textRotation="45"/>
    </xf>
    <xf numFmtId="166" fontId="105" fillId="89" borderId="120" xfId="1894" applyFont="1" applyFill="1" applyBorder="1" applyAlignment="1">
      <alignment horizontal="center" vertical="center" textRotation="45"/>
    </xf>
    <xf numFmtId="166" fontId="105" fillId="89" borderId="134" xfId="1894" applyFont="1" applyFill="1" applyBorder="1" applyAlignment="1">
      <alignment horizontal="center" vertical="center" textRotation="45"/>
    </xf>
    <xf numFmtId="0" fontId="127" fillId="3" borderId="117" xfId="0" applyFont="1" applyFill="1" applyBorder="1" applyAlignment="1">
      <alignment horizontal="center" wrapText="1"/>
    </xf>
    <xf numFmtId="166" fontId="105" fillId="79" borderId="137" xfId="1894" applyFont="1" applyFill="1" applyBorder="1" applyAlignment="1">
      <alignment horizontal="center" vertical="center" textRotation="45"/>
    </xf>
    <xf numFmtId="166" fontId="105" fillId="79" borderId="138" xfId="1894" applyFont="1" applyFill="1" applyBorder="1" applyAlignment="1">
      <alignment horizontal="center" vertical="center" textRotation="45"/>
    </xf>
    <xf numFmtId="0" fontId="134" fillId="7" borderId="120" xfId="0" applyFont="1" applyFill="1" applyBorder="1" applyAlignment="1">
      <alignment horizontal="center" vertical="center" wrapText="1"/>
    </xf>
    <xf numFmtId="0" fontId="134" fillId="7" borderId="134" xfId="0" applyFont="1" applyFill="1" applyBorder="1" applyAlignment="1">
      <alignment horizontal="center" vertical="center" wrapText="1"/>
    </xf>
    <xf numFmtId="166" fontId="110" fillId="79" borderId="127" xfId="1894" applyFont="1" applyFill="1" applyBorder="1" applyAlignment="1">
      <alignment horizontal="center" vertical="center" textRotation="45"/>
    </xf>
    <xf numFmtId="166" fontId="110" fillId="79" borderId="123" xfId="1894" applyFont="1" applyFill="1" applyBorder="1" applyAlignment="1">
      <alignment horizontal="center" vertical="center" textRotation="45"/>
    </xf>
    <xf numFmtId="166" fontId="110" fillId="79" borderId="128" xfId="1894" applyFont="1" applyFill="1" applyBorder="1" applyAlignment="1">
      <alignment horizontal="center" vertical="center" textRotation="45"/>
    </xf>
    <xf numFmtId="166" fontId="105" fillId="79" borderId="135" xfId="1894" applyFont="1" applyFill="1" applyBorder="1" applyAlignment="1">
      <alignment horizontal="center" vertical="center" textRotation="45"/>
    </xf>
    <xf numFmtId="166" fontId="105" fillId="79" borderId="136" xfId="1894" applyFont="1" applyFill="1" applyBorder="1" applyAlignment="1">
      <alignment horizontal="center" vertical="center" textRotation="45"/>
    </xf>
    <xf numFmtId="166" fontId="105" fillId="79" borderId="142" xfId="1894" applyFont="1" applyFill="1" applyBorder="1" applyAlignment="1">
      <alignment horizontal="center" vertical="center" textRotation="45"/>
    </xf>
    <xf numFmtId="166" fontId="105" fillId="79" borderId="116" xfId="1894" applyFont="1" applyFill="1" applyBorder="1" applyAlignment="1">
      <alignment horizontal="center" vertical="center" textRotation="45"/>
    </xf>
    <xf numFmtId="0" fontId="113" fillId="7" borderId="145" xfId="0" applyFont="1" applyFill="1" applyBorder="1" applyAlignment="1">
      <alignment horizontal="center" vertical="center" wrapText="1"/>
    </xf>
    <xf numFmtId="0" fontId="113" fillId="7" borderId="146" xfId="0" applyFont="1" applyFill="1" applyBorder="1" applyAlignment="1">
      <alignment horizontal="center" vertical="center" wrapText="1"/>
    </xf>
    <xf numFmtId="0" fontId="109" fillId="7" borderId="147" xfId="0" applyFont="1" applyFill="1" applyBorder="1" applyAlignment="1">
      <alignment horizontal="center" vertical="center"/>
    </xf>
    <xf numFmtId="0" fontId="109" fillId="7" borderId="148" xfId="0" applyFont="1" applyFill="1" applyBorder="1" applyAlignment="1">
      <alignment horizontal="center" vertical="center"/>
    </xf>
    <xf numFmtId="2" fontId="149" fillId="10" borderId="80" xfId="2" applyNumberFormat="1" applyFont="1" applyFill="1" applyBorder="1" applyAlignment="1" applyProtection="1">
      <alignment horizontal="center" vertical="center" wrapText="1"/>
      <protection locked="0"/>
    </xf>
    <xf numFmtId="2" fontId="128" fillId="0" borderId="2" xfId="0" applyNumberFormat="1" applyFont="1" applyBorder="1" applyAlignment="1">
      <alignment horizontal="center" vertical="center" wrapText="1"/>
    </xf>
    <xf numFmtId="2" fontId="128" fillId="0" borderId="2" xfId="0" applyNumberFormat="1" applyFont="1" applyBorder="1" applyAlignment="1">
      <alignment horizontal="center" vertical="center"/>
    </xf>
    <xf numFmtId="2" fontId="149" fillId="79" borderId="53" xfId="2" applyNumberFormat="1" applyFont="1" applyFill="1" applyBorder="1" applyAlignment="1" applyProtection="1">
      <alignment horizontal="center" vertical="center"/>
      <protection locked="0"/>
    </xf>
    <xf numFmtId="2" fontId="122" fillId="0" borderId="0" xfId="0" applyNumberFormat="1" applyFont="1" applyAlignment="1" applyProtection="1">
      <alignment horizontal="left" vertical="top" wrapText="1"/>
      <protection locked="0"/>
    </xf>
    <xf numFmtId="0" fontId="128" fillId="0" borderId="2" xfId="0" applyFont="1" applyBorder="1" applyAlignment="1">
      <alignment horizontal="center" vertical="center" wrapText="1"/>
    </xf>
    <xf numFmtId="0" fontId="148" fillId="5" borderId="82" xfId="2" applyFont="1" applyFill="1" applyBorder="1" applyAlignment="1" applyProtection="1">
      <alignment horizontal="center" vertical="center"/>
      <protection locked="0"/>
    </xf>
    <xf numFmtId="0" fontId="122" fillId="0" borderId="0" xfId="0" applyFont="1" applyAlignment="1" applyProtection="1">
      <alignment horizontal="left" vertical="top" wrapText="1"/>
      <protection locked="0"/>
    </xf>
    <xf numFmtId="169" fontId="116" fillId="0" borderId="0" xfId="6" quotePrefix="1" applyNumberFormat="1" applyFont="1" applyBorder="1" applyAlignment="1" applyProtection="1">
      <alignment horizontal="center" vertical="top"/>
      <protection locked="0"/>
    </xf>
    <xf numFmtId="167" fontId="149" fillId="10" borderId="84" xfId="2" applyNumberFormat="1" applyFont="1" applyFill="1" applyBorder="1" applyAlignment="1" applyProtection="1">
      <alignment horizontal="center" vertical="center"/>
      <protection locked="0"/>
    </xf>
    <xf numFmtId="0" fontId="148" fillId="5" borderId="83" xfId="2" applyFont="1" applyFill="1" applyBorder="1" applyAlignment="1" applyProtection="1">
      <alignment horizontal="center" vertical="center"/>
      <protection locked="0"/>
    </xf>
    <xf numFmtId="167" fontId="149" fillId="10" borderId="85" xfId="2" applyNumberFormat="1" applyFont="1" applyFill="1" applyBorder="1" applyAlignment="1" applyProtection="1">
      <alignment horizontal="center" vertical="center"/>
      <protection locked="0"/>
    </xf>
    <xf numFmtId="2" fontId="165" fillId="0" borderId="0" xfId="0" applyNumberFormat="1" applyFont="1" applyAlignment="1" applyProtection="1">
      <alignment horizontal="center" vertical="center"/>
      <protection locked="0"/>
    </xf>
    <xf numFmtId="2" fontId="165" fillId="0" borderId="0" xfId="0" applyNumberFormat="1" applyFont="1" applyAlignment="1" applyProtection="1">
      <alignment horizontal="center"/>
      <protection locked="0"/>
    </xf>
    <xf numFmtId="167" fontId="167" fillId="12" borderId="1" xfId="1" applyFont="1" applyFill="1" applyBorder="1" applyAlignment="1">
      <alignment horizontal="center" vertical="center"/>
    </xf>
    <xf numFmtId="167" fontId="167" fillId="7" borderId="23" xfId="1" applyFont="1" applyFill="1" applyBorder="1" applyAlignment="1">
      <alignment horizontal="center" vertical="center"/>
    </xf>
    <xf numFmtId="167" fontId="167" fillId="7" borderId="54" xfId="1" applyFont="1" applyFill="1" applyBorder="1" applyAlignment="1">
      <alignment horizontal="center" vertical="center"/>
    </xf>
    <xf numFmtId="167" fontId="167" fillId="7" borderId="24" xfId="1" applyFont="1" applyFill="1" applyBorder="1" applyAlignment="1">
      <alignment horizontal="center" vertical="center"/>
    </xf>
    <xf numFmtId="10" fontId="118" fillId="80" borderId="73" xfId="3" applyNumberFormat="1" applyFont="1" applyFill="1" applyBorder="1" applyAlignment="1">
      <alignment horizontal="center" vertical="center" wrapText="1"/>
    </xf>
    <xf numFmtId="0" fontId="118" fillId="80" borderId="0" xfId="0" applyFont="1" applyFill="1" applyAlignment="1">
      <alignment horizontal="center" vertical="center" wrapText="1"/>
    </xf>
    <xf numFmtId="0" fontId="118" fillId="80" borderId="73" xfId="0" applyFont="1" applyFill="1" applyBorder="1" applyAlignment="1">
      <alignment horizontal="center" vertical="center" wrapText="1"/>
    </xf>
    <xf numFmtId="0" fontId="148" fillId="8" borderId="19" xfId="2" applyFont="1" applyFill="1" applyBorder="1" applyAlignment="1">
      <alignment horizontal="center" vertical="center" wrapText="1"/>
    </xf>
    <xf numFmtId="0" fontId="148" fillId="8" borderId="0" xfId="2" applyFont="1" applyFill="1" applyAlignment="1">
      <alignment horizontal="center" vertical="center" wrapText="1"/>
    </xf>
    <xf numFmtId="0" fontId="167" fillId="81" borderId="19" xfId="0" applyFont="1" applyFill="1" applyBorder="1" applyAlignment="1">
      <alignment horizontal="center" vertical="center" wrapText="1"/>
    </xf>
    <xf numFmtId="0" fontId="167" fillId="81" borderId="0" xfId="0" applyFont="1" applyFill="1" applyAlignment="1">
      <alignment horizontal="center" vertical="center" wrapText="1"/>
    </xf>
    <xf numFmtId="0" fontId="5" fillId="0" borderId="19" xfId="2" applyFont="1" applyBorder="1" applyAlignment="1">
      <alignment horizontal="left" vertical="center" wrapText="1"/>
    </xf>
    <xf numFmtId="0" fontId="5" fillId="0" borderId="0" xfId="2" applyFont="1" applyAlignment="1">
      <alignment horizontal="left" vertical="center" wrapText="1"/>
    </xf>
    <xf numFmtId="0" fontId="5" fillId="0" borderId="20" xfId="2" applyFont="1" applyBorder="1" applyAlignment="1">
      <alignment horizontal="left" vertical="center" wrapText="1"/>
    </xf>
    <xf numFmtId="166" fontId="5" fillId="0" borderId="99" xfId="17" applyFont="1" applyFill="1" applyBorder="1" applyAlignment="1">
      <alignment horizontal="center" vertical="center" wrapText="1"/>
    </xf>
    <xf numFmtId="166" fontId="5" fillId="0" borderId="0" xfId="17" applyFont="1" applyFill="1" applyBorder="1" applyAlignment="1">
      <alignment horizontal="center" vertical="center" wrapText="1"/>
    </xf>
    <xf numFmtId="166" fontId="5" fillId="0" borderId="91" xfId="17" applyFont="1" applyFill="1" applyBorder="1" applyAlignment="1">
      <alignment horizontal="center" vertical="center" wrapText="1"/>
    </xf>
    <xf numFmtId="0" fontId="148" fillId="8" borderId="49" xfId="5" applyFont="1" applyFill="1" applyBorder="1" applyAlignment="1">
      <alignment horizontal="center" vertical="center" wrapText="1"/>
    </xf>
    <xf numFmtId="0" fontId="148" fillId="8" borderId="101" xfId="5" applyFont="1" applyFill="1" applyBorder="1" applyAlignment="1">
      <alignment horizontal="center" vertical="center" wrapText="1"/>
    </xf>
    <xf numFmtId="167" fontId="148" fillId="8" borderId="23" xfId="1" applyFont="1" applyFill="1" applyBorder="1" applyAlignment="1">
      <alignment horizontal="center" vertical="center"/>
    </xf>
    <xf numFmtId="167" fontId="148" fillId="8" borderId="54" xfId="1" applyFont="1" applyFill="1" applyBorder="1" applyAlignment="1">
      <alignment horizontal="center" vertical="center"/>
    </xf>
    <xf numFmtId="167" fontId="148" fillId="8" borderId="24" xfId="1" applyFont="1" applyFill="1" applyBorder="1" applyAlignment="1">
      <alignment horizontal="center" vertical="center"/>
    </xf>
    <xf numFmtId="3" fontId="122" fillId="78" borderId="3" xfId="2" applyNumberFormat="1" applyFont="1" applyFill="1" applyBorder="1" applyAlignment="1">
      <alignment horizontal="center" vertical="center"/>
    </xf>
    <xf numFmtId="3" fontId="122" fillId="78" borderId="0" xfId="2" applyNumberFormat="1" applyFont="1" applyFill="1" applyAlignment="1">
      <alignment horizontal="center" vertical="center"/>
    </xf>
    <xf numFmtId="0" fontId="173" fillId="0" borderId="0" xfId="0" applyFont="1" applyAlignment="1">
      <alignment horizontal="left" vertical="center"/>
    </xf>
    <xf numFmtId="0" fontId="5" fillId="0" borderId="15" xfId="9" applyBorder="1" applyAlignment="1">
      <alignment horizontal="left" vertical="center" wrapText="1"/>
    </xf>
    <xf numFmtId="0" fontId="5" fillId="0" borderId="16" xfId="9" applyBorder="1" applyAlignment="1">
      <alignment horizontal="left" vertical="center" wrapText="1"/>
    </xf>
    <xf numFmtId="0" fontId="5" fillId="0" borderId="17" xfId="9" applyBorder="1" applyAlignment="1">
      <alignment horizontal="left" vertical="center" wrapText="1"/>
    </xf>
    <xf numFmtId="0" fontId="148" fillId="8" borderId="20" xfId="2" applyFont="1" applyFill="1" applyBorder="1" applyAlignment="1">
      <alignment horizontal="center" vertical="center" wrapText="1"/>
    </xf>
    <xf numFmtId="0" fontId="124" fillId="0" borderId="19" xfId="1" applyNumberFormat="1" applyFont="1" applyBorder="1" applyAlignment="1">
      <alignment horizontal="left" vertical="center" wrapText="1"/>
    </xf>
    <xf numFmtId="0" fontId="124" fillId="0" borderId="0" xfId="1" applyNumberFormat="1" applyFont="1" applyAlignment="1">
      <alignment horizontal="left" vertical="center" wrapText="1"/>
    </xf>
    <xf numFmtId="0" fontId="124" fillId="0" borderId="20" xfId="1" applyNumberFormat="1" applyFont="1" applyBorder="1" applyAlignment="1">
      <alignment horizontal="left" vertical="center" wrapText="1"/>
    </xf>
    <xf numFmtId="0" fontId="124" fillId="0" borderId="19" xfId="1" applyNumberFormat="1" applyFont="1" applyBorder="1" applyAlignment="1">
      <alignment horizontal="left" vertical="center"/>
    </xf>
    <xf numFmtId="0" fontId="124" fillId="0" borderId="0" xfId="1" applyNumberFormat="1" applyFont="1" applyAlignment="1">
      <alignment horizontal="left" vertical="center"/>
    </xf>
    <xf numFmtId="0" fontId="124" fillId="0" borderId="20" xfId="1" applyNumberFormat="1" applyFont="1" applyBorder="1" applyAlignment="1">
      <alignment horizontal="left" vertical="center"/>
    </xf>
    <xf numFmtId="0" fontId="176" fillId="0" borderId="19" xfId="1" applyNumberFormat="1" applyFont="1" applyBorder="1" applyAlignment="1">
      <alignment horizontal="left" vertical="center" wrapText="1"/>
    </xf>
    <xf numFmtId="0" fontId="176" fillId="0" borderId="0" xfId="1" applyNumberFormat="1" applyFont="1" applyAlignment="1">
      <alignment horizontal="left" vertical="center" wrapText="1"/>
    </xf>
    <xf numFmtId="0" fontId="176" fillId="0" borderId="20" xfId="1" applyNumberFormat="1" applyFont="1" applyBorder="1" applyAlignment="1">
      <alignment horizontal="left" vertical="center" wrapText="1"/>
    </xf>
    <xf numFmtId="0" fontId="148" fillId="8" borderId="33" xfId="0" applyFont="1" applyFill="1" applyBorder="1" applyAlignment="1">
      <alignment horizontal="center" vertical="center" wrapText="1"/>
    </xf>
    <xf numFmtId="0" fontId="148" fillId="8" borderId="34" xfId="0" applyFont="1" applyFill="1" applyBorder="1" applyAlignment="1">
      <alignment horizontal="center" vertical="center" wrapText="1"/>
    </xf>
    <xf numFmtId="167" fontId="169" fillId="10" borderId="51" xfId="1" applyFont="1" applyFill="1" applyBorder="1" applyAlignment="1">
      <alignment horizontal="left" vertical="center"/>
    </xf>
    <xf numFmtId="167" fontId="169" fillId="10" borderId="21" xfId="1" applyFont="1" applyFill="1" applyBorder="1" applyAlignment="1">
      <alignment horizontal="left" vertical="center"/>
    </xf>
    <xf numFmtId="167" fontId="148" fillId="8" borderId="1" xfId="1" applyFont="1" applyFill="1" applyBorder="1" applyAlignment="1">
      <alignment horizontal="center" vertical="center"/>
    </xf>
    <xf numFmtId="0" fontId="153" fillId="0" borderId="29" xfId="9" applyFont="1" applyBorder="1" applyAlignment="1">
      <alignment horizontal="left" vertical="center" wrapText="1"/>
    </xf>
    <xf numFmtId="0" fontId="153" fillId="0" borderId="30" xfId="9" applyFont="1" applyBorder="1" applyAlignment="1">
      <alignment horizontal="left" vertical="center" wrapText="1"/>
    </xf>
    <xf numFmtId="167" fontId="168" fillId="0" borderId="3" xfId="2" applyNumberFormat="1" applyFont="1" applyBorder="1" applyAlignment="1">
      <alignment horizontal="center" vertical="center" wrapText="1"/>
    </xf>
    <xf numFmtId="167" fontId="168" fillId="0" borderId="0" xfId="2" applyNumberFormat="1" applyFont="1" applyAlignment="1">
      <alignment horizontal="center" vertical="center" wrapText="1"/>
    </xf>
    <xf numFmtId="167" fontId="168" fillId="0" borderId="35" xfId="2" applyNumberFormat="1" applyFont="1" applyBorder="1" applyAlignment="1">
      <alignment horizontal="center" vertical="center" wrapText="1"/>
    </xf>
    <xf numFmtId="167" fontId="168" fillId="0" borderId="8" xfId="2" applyNumberFormat="1" applyFont="1" applyBorder="1" applyAlignment="1">
      <alignment horizontal="center" vertical="center" wrapText="1"/>
    </xf>
    <xf numFmtId="0" fontId="125" fillId="3" borderId="19" xfId="9" applyFont="1" applyFill="1" applyBorder="1" applyAlignment="1">
      <alignment horizontal="left" vertical="center" wrapText="1"/>
    </xf>
    <xf numFmtId="0" fontId="125" fillId="3" borderId="0" xfId="9" applyFont="1" applyFill="1" applyAlignment="1">
      <alignment horizontal="left" vertical="center" wrapText="1"/>
    </xf>
    <xf numFmtId="0" fontId="125" fillId="3" borderId="20" xfId="9" applyFont="1" applyFill="1" applyBorder="1" applyAlignment="1">
      <alignment horizontal="left" vertical="center" wrapText="1"/>
    </xf>
    <xf numFmtId="167" fontId="124" fillId="0" borderId="25" xfId="2" applyNumberFormat="1" applyFont="1" applyBorder="1" applyAlignment="1">
      <alignment horizontal="center" vertical="center" wrapText="1"/>
    </xf>
    <xf numFmtId="167" fontId="124" fillId="0" borderId="26" xfId="2" applyNumberFormat="1" applyFont="1" applyBorder="1" applyAlignment="1">
      <alignment horizontal="center" vertical="center" wrapText="1"/>
    </xf>
    <xf numFmtId="167" fontId="124" fillId="0" borderId="27" xfId="2" applyNumberFormat="1" applyFont="1" applyBorder="1" applyAlignment="1">
      <alignment horizontal="center" vertical="center" wrapText="1"/>
    </xf>
    <xf numFmtId="167" fontId="124" fillId="0" borderId="28" xfId="2" applyNumberFormat="1" applyFont="1" applyBorder="1" applyAlignment="1">
      <alignment horizontal="center" vertical="center" wrapText="1"/>
    </xf>
    <xf numFmtId="0" fontId="125" fillId="0" borderId="19" xfId="1" applyNumberFormat="1" applyFont="1" applyBorder="1" applyAlignment="1">
      <alignment horizontal="left" vertical="center" wrapText="1"/>
    </xf>
    <xf numFmtId="0" fontId="125" fillId="0" borderId="0" xfId="1" applyNumberFormat="1" applyFont="1" applyAlignment="1">
      <alignment horizontal="left" vertical="center" wrapText="1"/>
    </xf>
    <xf numFmtId="0" fontId="125" fillId="0" borderId="20" xfId="1" applyNumberFormat="1" applyFont="1" applyBorder="1" applyAlignment="1">
      <alignment horizontal="left" vertical="center" wrapText="1"/>
    </xf>
    <xf numFmtId="167" fontId="124" fillId="0" borderId="21" xfId="2" applyNumberFormat="1" applyFont="1" applyBorder="1" applyAlignment="1">
      <alignment horizontal="center" vertical="center" wrapText="1"/>
    </xf>
    <xf numFmtId="0" fontId="172" fillId="0" borderId="19" xfId="1" applyNumberFormat="1" applyFont="1" applyBorder="1" applyAlignment="1">
      <alignment horizontal="left" vertical="center" wrapText="1"/>
    </xf>
    <xf numFmtId="0" fontId="142" fillId="0" borderId="0" xfId="1" applyNumberFormat="1" applyFont="1" applyAlignment="1">
      <alignment horizontal="left" vertical="center" wrapText="1"/>
    </xf>
    <xf numFmtId="0" fontId="142" fillId="0" borderId="20" xfId="1" applyNumberFormat="1" applyFont="1" applyBorder="1" applyAlignment="1">
      <alignment horizontal="left" vertical="center" wrapText="1"/>
    </xf>
    <xf numFmtId="0" fontId="5" fillId="0" borderId="19" xfId="0" applyFont="1" applyBorder="1" applyAlignment="1">
      <alignment horizontal="left" vertical="center" wrapText="1"/>
    </xf>
    <xf numFmtId="0" fontId="5" fillId="0" borderId="0" xfId="0" applyFont="1" applyAlignment="1">
      <alignment horizontal="left" vertical="center" wrapText="1"/>
    </xf>
    <xf numFmtId="0" fontId="142" fillId="0" borderId="111" xfId="0" applyFont="1" applyBorder="1" applyAlignment="1">
      <alignment horizontal="center" vertical="center" wrapText="1"/>
    </xf>
    <xf numFmtId="167" fontId="148" fillId="8" borderId="81" xfId="1" applyFont="1" applyFill="1" applyBorder="1" applyAlignment="1">
      <alignment horizontal="center" vertical="center"/>
    </xf>
    <xf numFmtId="167" fontId="148" fillId="8" borderId="113" xfId="1" applyFont="1" applyFill="1" applyBorder="1" applyAlignment="1">
      <alignment horizontal="center" vertical="center"/>
    </xf>
    <xf numFmtId="0" fontId="154" fillId="79" borderId="27" xfId="2" applyFont="1" applyFill="1" applyBorder="1" applyAlignment="1">
      <alignment horizontal="center" vertical="center" wrapText="1"/>
    </xf>
    <xf numFmtId="0" fontId="154" fillId="79" borderId="77" xfId="2" applyFont="1" applyFill="1" applyBorder="1" applyAlignment="1">
      <alignment horizontal="center" vertical="center" wrapText="1"/>
    </xf>
    <xf numFmtId="0" fontId="154" fillId="79" borderId="28" xfId="2" applyFont="1" applyFill="1" applyBorder="1" applyAlignment="1">
      <alignment horizontal="center" vertical="center" wrapText="1"/>
    </xf>
    <xf numFmtId="3" fontId="154" fillId="78" borderId="3" xfId="2" applyNumberFormat="1" applyFont="1" applyFill="1" applyBorder="1" applyAlignment="1">
      <alignment horizontal="center" vertical="center"/>
    </xf>
    <xf numFmtId="3" fontId="154" fillId="78" borderId="0" xfId="2" applyNumberFormat="1" applyFont="1" applyFill="1" applyAlignment="1">
      <alignment horizontal="center" vertical="center"/>
    </xf>
    <xf numFmtId="0" fontId="128" fillId="79" borderId="2" xfId="0" applyFont="1" applyFill="1" applyBorder="1" applyAlignment="1">
      <alignment horizontal="center" vertical="center"/>
    </xf>
    <xf numFmtId="0" fontId="154" fillId="79" borderId="78" xfId="2" applyFont="1" applyFill="1" applyBorder="1" applyAlignment="1">
      <alignment horizontal="center" vertical="center" wrapText="1"/>
    </xf>
    <xf numFmtId="0" fontId="172" fillId="0" borderId="0" xfId="0" applyFont="1" applyAlignment="1">
      <alignment horizontal="left" vertical="center" wrapText="1"/>
    </xf>
    <xf numFmtId="3" fontId="154" fillId="2" borderId="3" xfId="2" applyNumberFormat="1" applyFont="1" applyFill="1" applyBorder="1" applyAlignment="1">
      <alignment horizontal="center" vertical="center"/>
    </xf>
    <xf numFmtId="3" fontId="154" fillId="2" borderId="0" xfId="2" applyNumberFormat="1" applyFont="1" applyFill="1" applyAlignment="1">
      <alignment horizontal="center" vertical="center"/>
    </xf>
    <xf numFmtId="0" fontId="187" fillId="0" borderId="0" xfId="0" applyFont="1" applyAlignment="1">
      <alignment horizontal="left" vertical="center" wrapText="1"/>
    </xf>
    <xf numFmtId="0" fontId="128" fillId="80" borderId="33" xfId="0" applyFont="1" applyFill="1" applyBorder="1" applyAlignment="1">
      <alignment horizontal="center" vertical="center"/>
    </xf>
    <xf numFmtId="4" fontId="169" fillId="10" borderId="36" xfId="36" applyNumberFormat="1" applyFont="1" applyFill="1" applyBorder="1" applyAlignment="1">
      <alignment horizontal="center" vertical="center" wrapText="1"/>
    </xf>
    <xf numFmtId="4" fontId="169" fillId="10" borderId="74" xfId="36" applyNumberFormat="1" applyFont="1" applyFill="1" applyBorder="1" applyAlignment="1">
      <alignment horizontal="center" vertical="center" wrapText="1"/>
    </xf>
    <xf numFmtId="4" fontId="169" fillId="10" borderId="75" xfId="36" applyNumberFormat="1" applyFont="1" applyFill="1" applyBorder="1" applyAlignment="1">
      <alignment horizontal="center" vertical="center" wrapText="1"/>
    </xf>
    <xf numFmtId="169" fontId="169" fillId="10" borderId="76" xfId="0" applyNumberFormat="1" applyFont="1" applyFill="1" applyBorder="1" applyAlignment="1">
      <alignment horizontal="center" vertical="center"/>
    </xf>
    <xf numFmtId="169" fontId="169" fillId="10" borderId="75" xfId="0" applyNumberFormat="1" applyFont="1" applyFill="1" applyBorder="1" applyAlignment="1">
      <alignment horizontal="center" vertical="center"/>
    </xf>
    <xf numFmtId="4" fontId="123" fillId="10" borderId="36" xfId="36" applyNumberFormat="1" applyFont="1" applyFill="1" applyBorder="1" applyAlignment="1">
      <alignment horizontal="center" vertical="center" wrapText="1"/>
    </xf>
    <xf numFmtId="4" fontId="123" fillId="10" borderId="74" xfId="36" applyNumberFormat="1" applyFont="1" applyFill="1" applyBorder="1" applyAlignment="1">
      <alignment horizontal="center" vertical="center" wrapText="1"/>
    </xf>
    <xf numFmtId="4" fontId="123" fillId="10" borderId="75" xfId="36" applyNumberFormat="1" applyFont="1" applyFill="1" applyBorder="1" applyAlignment="1">
      <alignment horizontal="center" vertical="center" wrapText="1"/>
    </xf>
    <xf numFmtId="169" fontId="123" fillId="10" borderId="76" xfId="0" applyNumberFormat="1" applyFont="1" applyFill="1" applyBorder="1" applyAlignment="1">
      <alignment horizontal="center" vertical="center"/>
    </xf>
    <xf numFmtId="169" fontId="123" fillId="10" borderId="75" xfId="0" applyNumberFormat="1" applyFont="1" applyFill="1" applyBorder="1" applyAlignment="1">
      <alignment horizontal="center" vertical="center"/>
    </xf>
    <xf numFmtId="0" fontId="27" fillId="3" borderId="0" xfId="0" applyFont="1" applyFill="1" applyAlignment="1">
      <alignment horizontal="left" vertical="center" wrapText="1"/>
    </xf>
    <xf numFmtId="0" fontId="97" fillId="81" borderId="100" xfId="0" applyFont="1" applyFill="1" applyBorder="1" applyAlignment="1">
      <alignment horizontal="center" vertical="center" wrapText="1"/>
    </xf>
    <xf numFmtId="0" fontId="97" fillId="81" borderId="101" xfId="0" applyFont="1" applyFill="1" applyBorder="1" applyAlignment="1">
      <alignment horizontal="center" vertical="center" wrapText="1"/>
    </xf>
    <xf numFmtId="0" fontId="97" fillId="81" borderId="102" xfId="0" applyFont="1" applyFill="1" applyBorder="1" applyAlignment="1">
      <alignment horizontal="left" vertical="center" wrapText="1"/>
    </xf>
    <xf numFmtId="0" fontId="97" fillId="81" borderId="103" xfId="0" applyFont="1" applyFill="1" applyBorder="1" applyAlignment="1">
      <alignment horizontal="left" vertical="center" wrapText="1"/>
    </xf>
    <xf numFmtId="0" fontId="97" fillId="81" borderId="104" xfId="0" applyFont="1" applyFill="1" applyBorder="1" applyAlignment="1">
      <alignment horizontal="center" vertical="center" wrapText="1"/>
    </xf>
    <xf numFmtId="0" fontId="97" fillId="81" borderId="106" xfId="0" applyFont="1" applyFill="1" applyBorder="1" applyAlignment="1">
      <alignment horizontal="center" vertical="center" wrapText="1"/>
    </xf>
    <xf numFmtId="2" fontId="19" fillId="0" borderId="105" xfId="0" applyNumberFormat="1" applyFont="1" applyBorder="1" applyAlignment="1">
      <alignment horizontal="center" vertical="center" wrapText="1"/>
    </xf>
    <xf numFmtId="2" fontId="19" fillId="0" borderId="151" xfId="0" applyNumberFormat="1" applyFont="1" applyBorder="1" applyAlignment="1">
      <alignment horizontal="center" vertical="center" wrapText="1"/>
    </xf>
    <xf numFmtId="0" fontId="97" fillId="81" borderId="102" xfId="0" applyFont="1" applyFill="1" applyBorder="1" applyAlignment="1">
      <alignment horizontal="center" vertical="center" wrapText="1"/>
    </xf>
    <xf numFmtId="0" fontId="97" fillId="81" borderId="103" xfId="0" applyFont="1" applyFill="1" applyBorder="1" applyAlignment="1">
      <alignment horizontal="center" vertical="center" wrapText="1"/>
    </xf>
    <xf numFmtId="2" fontId="19" fillId="3" borderId="105" xfId="0" applyNumberFormat="1" applyFont="1" applyFill="1" applyBorder="1" applyAlignment="1">
      <alignment horizontal="center" vertical="center" wrapText="1"/>
    </xf>
    <xf numFmtId="2" fontId="19" fillId="3" borderId="151" xfId="0" applyNumberFormat="1" applyFont="1" applyFill="1" applyBorder="1" applyAlignment="1">
      <alignment horizontal="center" vertical="center" wrapText="1"/>
    </xf>
    <xf numFmtId="0" fontId="21" fillId="8" borderId="78" xfId="0" applyFont="1" applyFill="1" applyBorder="1" applyAlignment="1" applyProtection="1">
      <alignment horizontal="center" vertical="center"/>
      <protection locked="0"/>
    </xf>
    <xf numFmtId="0" fontId="11" fillId="0" borderId="2" xfId="0" applyFont="1" applyBorder="1" applyAlignment="1">
      <alignment horizontal="left" vertical="center" wrapText="1"/>
    </xf>
    <xf numFmtId="0" fontId="94" fillId="0" borderId="0" xfId="0" applyFont="1" applyAlignment="1">
      <alignment horizontal="left" vertical="center" wrapText="1"/>
    </xf>
  </cellXfs>
  <cellStyles count="1895">
    <cellStyle name="20% - Accent1 2" xfId="44" xr:uid="{EF137259-3115-46F8-B794-9FDE2CBB491B}"/>
    <cellStyle name="20% - Accent1 3" xfId="45" xr:uid="{B959FE1A-E27D-48F8-BF31-57143014ADB8}"/>
    <cellStyle name="20% - Accent1 4" xfId="46" xr:uid="{63750F8F-C595-42E8-9F5D-55C1CAE147E4}"/>
    <cellStyle name="20% - Accent1 4 2" xfId="47" xr:uid="{471D2DD9-75AF-4FB0-8893-1CA095F7F8E2}"/>
    <cellStyle name="20% - Accent1 5" xfId="48" xr:uid="{2F44C106-DF7F-4ACD-A5E7-75CEF5C6CBF6}"/>
    <cellStyle name="20% - Accent1 6" xfId="49" xr:uid="{9FB4B84D-1C32-4C59-9BDF-49B55778DE8E}"/>
    <cellStyle name="20% - Accent2 2" xfId="50" xr:uid="{BEAF117E-B2DD-4E97-B71C-827FD4C6D572}"/>
    <cellStyle name="20% - Accent2 3" xfId="51" xr:uid="{D3C246FC-88F9-461C-B95F-EA66E9E04D47}"/>
    <cellStyle name="20% - Accent2 4" xfId="52" xr:uid="{35F3C3D4-004E-4D4B-88F5-B319EBAB1F61}"/>
    <cellStyle name="20% - Accent2 4 2" xfId="53" xr:uid="{887029D1-A897-4D91-8ADD-1C47AF85F91C}"/>
    <cellStyle name="20% - Accent2 5" xfId="54" xr:uid="{D2A1DA60-3359-4825-8F09-91651E81029C}"/>
    <cellStyle name="20% - Accent2 6" xfId="55" xr:uid="{6E727DBF-5010-404A-85CB-6C13301B4205}"/>
    <cellStyle name="20% - Accent3 2" xfId="56" xr:uid="{9A4BEA8A-43A5-4360-99C2-D99FCDFA5D67}"/>
    <cellStyle name="20% - Accent3 3" xfId="57" xr:uid="{63FCD2B5-4D01-4287-876D-AFE62EFD830A}"/>
    <cellStyle name="20% - Accent3 4" xfId="58" xr:uid="{FAFA51E5-4BCE-4400-8187-66D031C255CD}"/>
    <cellStyle name="20% - Accent3 4 2" xfId="59" xr:uid="{4F47358B-7559-44A3-9D4A-6172876744FD}"/>
    <cellStyle name="20% - Accent3 5" xfId="60" xr:uid="{F93DC870-235C-4F1E-81DE-94D850CD9889}"/>
    <cellStyle name="20% - Accent3 6" xfId="61" xr:uid="{627C121D-ED06-4688-A51E-3D61AF06FC9F}"/>
    <cellStyle name="20% - Accent4 2" xfId="62" xr:uid="{ECD650E4-FEAD-479B-8CDB-AFD6EB92B4FE}"/>
    <cellStyle name="20% - Accent4 3" xfId="63" xr:uid="{4A0147EC-195A-49E2-8B1A-9D5FF8E1D6C9}"/>
    <cellStyle name="20% - Accent4 4" xfId="64" xr:uid="{B0A16B00-EA9A-466F-9AF8-08096B3407B1}"/>
    <cellStyle name="20% - Accent4 4 2" xfId="65" xr:uid="{1F8D9B5E-6C63-499B-B025-50F3C1A40B7F}"/>
    <cellStyle name="20% - Accent4 5" xfId="66" xr:uid="{484D8D3E-7801-4F01-9636-19C7C7316489}"/>
    <cellStyle name="20% - Accent4 6" xfId="67" xr:uid="{15280851-D609-4848-B630-C135596F399D}"/>
    <cellStyle name="20% - Accent5 2" xfId="68" xr:uid="{CEE1ACC9-5A77-40BB-9C98-77A04B9195A4}"/>
    <cellStyle name="20% - Accent5 3" xfId="69" xr:uid="{C255DD4D-4A76-4545-9CB1-0CB22CDAB817}"/>
    <cellStyle name="20% - Accent5 4" xfId="70" xr:uid="{E3367E5D-B1A9-45A8-ACD2-A7CE4DF93138}"/>
    <cellStyle name="20% - Accent5 4 2" xfId="71" xr:uid="{13406190-4917-441B-A04D-75A3497FA89E}"/>
    <cellStyle name="20% - Accent5 5" xfId="72" xr:uid="{34953809-82BD-43DB-A0E9-C4251A95DE47}"/>
    <cellStyle name="20% - Accent5 6" xfId="73" xr:uid="{741724A2-E333-4AAF-85D2-512688C59A7A}"/>
    <cellStyle name="20% - Accent6 2" xfId="74" xr:uid="{1F1479EF-ED90-4651-9053-8EF5F5C590C3}"/>
    <cellStyle name="20% - Accent6 3" xfId="75" xr:uid="{70F90409-1780-4013-908B-E2456AFBD793}"/>
    <cellStyle name="20% - Accent6 4" xfId="76" xr:uid="{67CAFCE8-AB38-4107-B735-43DF8113F15E}"/>
    <cellStyle name="20% - Accent6 4 2" xfId="77" xr:uid="{E44A218E-A72C-4D10-AB2B-7911E553E755}"/>
    <cellStyle name="20% - Accent6 5" xfId="78" xr:uid="{B36A0861-6D2D-4BD1-A4FF-5A9DC0DEEAD5}"/>
    <cellStyle name="20% - Accent6 6" xfId="79" xr:uid="{55B49E0B-B0DC-4AD3-9AC4-0BA434736F79}"/>
    <cellStyle name="40% - Accent1 2" xfId="80" xr:uid="{34D1BEA5-2AAD-4C39-A92D-E6C6D11F3E29}"/>
    <cellStyle name="40% - Accent1 3" xfId="81" xr:uid="{BDBA146C-0707-4B79-878A-593CCF182154}"/>
    <cellStyle name="40% - Accent1 4" xfId="82" xr:uid="{787F0A63-1463-4F7F-B55C-884F3BA4BC55}"/>
    <cellStyle name="40% - Accent1 4 2" xfId="83" xr:uid="{9B1B43DF-2D0B-48F2-9F47-5D34048C1686}"/>
    <cellStyle name="40% - Accent1 5" xfId="84" xr:uid="{6CECE6DC-8495-4A00-BDF3-E896648B5E04}"/>
    <cellStyle name="40% - Accent1 6" xfId="85" xr:uid="{BCEB4351-A04B-4F02-AD27-D8CD307FBF4B}"/>
    <cellStyle name="40% - Accent2 2" xfId="86" xr:uid="{0BECE049-45D4-4E12-BCC1-5CAFEC0BEF25}"/>
    <cellStyle name="40% - Accent2 3" xfId="87" xr:uid="{28A00816-D44A-4867-BF7E-DF32B4E10742}"/>
    <cellStyle name="40% - Accent2 4" xfId="88" xr:uid="{BBBCD820-9B6E-4B44-A6CA-F171B144A5F1}"/>
    <cellStyle name="40% - Accent2 4 2" xfId="89" xr:uid="{B3E56D9C-CC8E-4339-9C77-7D5E2FE2F0DD}"/>
    <cellStyle name="40% - Accent2 5" xfId="90" xr:uid="{2A0D65F6-BBFE-410B-8A03-4AA746F2AAFD}"/>
    <cellStyle name="40% - Accent2 6" xfId="91" xr:uid="{BF905D25-9C62-4D38-9AE2-4B0920A5110B}"/>
    <cellStyle name="40% - Accent3 2" xfId="92" xr:uid="{5C2E5B2E-0F47-49BB-8DE8-D9BC0986A1D7}"/>
    <cellStyle name="40% - Accent3 3" xfId="93" xr:uid="{16488095-F2FC-4875-8143-984E260FCB79}"/>
    <cellStyle name="40% - Accent3 4" xfId="94" xr:uid="{4463F899-C52D-4EA9-B07E-71DC3083F249}"/>
    <cellStyle name="40% - Accent3 4 2" xfId="95" xr:uid="{89D8BD67-2E24-4B30-A6B4-008A59CAB01B}"/>
    <cellStyle name="40% - Accent3 5" xfId="96" xr:uid="{96A5AA5D-CDE5-4866-B687-59AB35BA710F}"/>
    <cellStyle name="40% - Accent3 6" xfId="97" xr:uid="{34DA2555-1D19-4C0F-AD3F-FEC82BB0F249}"/>
    <cellStyle name="40% - Accent4 2" xfId="98" xr:uid="{4DCA8E8E-932D-4828-A01A-25EF290F9433}"/>
    <cellStyle name="40% - Accent4 3" xfId="99" xr:uid="{2EAC0BFB-04E2-4BE8-AB33-85D3FAB88D81}"/>
    <cellStyle name="40% - Accent4 4" xfId="100" xr:uid="{7F7C7903-A9D3-413A-9FC5-DDC16533DFBC}"/>
    <cellStyle name="40% - Accent4 4 2" xfId="101" xr:uid="{A2ACE682-B2A2-4B7C-AE14-4B254094FC58}"/>
    <cellStyle name="40% - Accent4 5" xfId="102" xr:uid="{BB4F099F-F862-44EB-88DD-C18419A55C1F}"/>
    <cellStyle name="40% - Accent4 6" xfId="103" xr:uid="{0120A6AF-09BD-42CC-AB0E-8A69C27B2BD8}"/>
    <cellStyle name="40% - Accent5 2" xfId="104" xr:uid="{7B0958C8-DE0F-4A2D-A676-F88D4A091149}"/>
    <cellStyle name="40% - Accent5 3" xfId="105" xr:uid="{00DA3DC1-5BE0-4CC1-9D6B-D44F75543A05}"/>
    <cellStyle name="40% - Accent5 4" xfId="106" xr:uid="{CB05C18A-042C-4660-9D62-847F98E1F10E}"/>
    <cellStyle name="40% - Accent5 4 2" xfId="107" xr:uid="{21CA23C2-9E0B-48F8-B279-68185659272B}"/>
    <cellStyle name="40% - Accent5 5" xfId="108" xr:uid="{F2D4D5E6-D2DC-4C12-88C1-7D3D844506F0}"/>
    <cellStyle name="40% - Accent5 6" xfId="109" xr:uid="{8203D45B-5A2A-4FD2-A550-11DB56C2F58A}"/>
    <cellStyle name="40% - Accent6 2" xfId="110" xr:uid="{3EC815FC-80A8-4581-BE45-1AB4E61C1F3A}"/>
    <cellStyle name="40% - Accent6 3" xfId="111" xr:uid="{5089B757-D6AE-4EEE-9C41-0A7DB12C9756}"/>
    <cellStyle name="40% - Accent6 4" xfId="112" xr:uid="{E8984A82-F675-4828-84BD-23891BFF5FAE}"/>
    <cellStyle name="40% - Accent6 4 2" xfId="113" xr:uid="{043D30F7-54D8-4506-9880-0850B3C12401}"/>
    <cellStyle name="40% - Accent6 5" xfId="114" xr:uid="{A55505C7-102E-4660-BBAB-676FAB48952D}"/>
    <cellStyle name="40% - Accent6 6" xfId="115" xr:uid="{223F7AA7-E961-41DE-AA89-F931FA3A4F91}"/>
    <cellStyle name="60% - Accent1 2" xfId="116" xr:uid="{A202F306-83DF-454B-8ECD-7CA3B31FBDF8}"/>
    <cellStyle name="60% - Accent1 3" xfId="117" xr:uid="{65FC585C-712B-44D0-A128-38DE6639E6D0}"/>
    <cellStyle name="60% - Accent1 4" xfId="118" xr:uid="{10E83599-5C6F-4865-9E9E-1F804B56B8E3}"/>
    <cellStyle name="60% - Accent1 4 2" xfId="119" xr:uid="{4FD1492B-89CC-4BC0-A29B-B7123403CACD}"/>
    <cellStyle name="60% - Accent1 5" xfId="120" xr:uid="{2AD60700-0497-4DA1-B76B-7670405FD916}"/>
    <cellStyle name="60% - Accent1 6" xfId="121" xr:uid="{DBB9782B-0188-44FD-BD3E-DCB879113FD2}"/>
    <cellStyle name="60% - Accent2 2" xfId="122" xr:uid="{B09F2EAA-0C45-4061-BECD-E7B4F38FC951}"/>
    <cellStyle name="60% - Accent2 3" xfId="123" xr:uid="{219C107D-B0A5-468A-9706-CCC90B7A016D}"/>
    <cellStyle name="60% - Accent2 4" xfId="124" xr:uid="{8ECAF628-4F9A-46AE-A75A-53A0FD6D984C}"/>
    <cellStyle name="60% - Accent2 4 2" xfId="125" xr:uid="{609ED2AD-A38B-47CB-AFE3-FC0D08E7A838}"/>
    <cellStyle name="60% - Accent2 5" xfId="126" xr:uid="{B2C4D2AE-6269-4784-A255-1A57BF616FE0}"/>
    <cellStyle name="60% - Accent2 6" xfId="127" xr:uid="{F024CCFC-FEF9-44D7-B95B-524A488074E5}"/>
    <cellStyle name="60% - Accent3 2" xfId="128" xr:uid="{EACFA40A-DBF2-4DE4-ABFC-BD9F92720D58}"/>
    <cellStyle name="60% - Accent3 3" xfId="129" xr:uid="{3A388601-26BF-42DE-B849-AF742CC0AA8F}"/>
    <cellStyle name="60% - Accent3 4" xfId="130" xr:uid="{854B3A08-B56E-4264-9626-B6D3BFB81573}"/>
    <cellStyle name="60% - Accent3 4 2" xfId="131" xr:uid="{92FB9A62-AB57-4C44-8C8A-A2B0C85ED0CF}"/>
    <cellStyle name="60% - Accent3 5" xfId="132" xr:uid="{DEC4A1C7-35C6-43BB-9484-EF57243AA08C}"/>
    <cellStyle name="60% - Accent3 6" xfId="133" xr:uid="{B4195151-76A2-4431-8312-8D41AB29E238}"/>
    <cellStyle name="60% - Accent4 2" xfId="134" xr:uid="{422E59B7-A407-4BC5-823F-386794291525}"/>
    <cellStyle name="60% - Accent4 3" xfId="135" xr:uid="{3F881A0B-B220-4205-B9E5-66A3D8D34D3E}"/>
    <cellStyle name="60% - Accent4 4" xfId="136" xr:uid="{ADD8E180-69B0-4142-8FCD-4AE228555745}"/>
    <cellStyle name="60% - Accent4 4 2" xfId="137" xr:uid="{24C008B4-3CCF-44CA-9A42-83AEBFCE8E4D}"/>
    <cellStyle name="60% - Accent4 5" xfId="138" xr:uid="{22D95316-0EE3-4EAC-BBBA-9EA4ACB01703}"/>
    <cellStyle name="60% - Accent4 6" xfId="139" xr:uid="{529E13A7-52CE-4854-B1F5-B33749632B7D}"/>
    <cellStyle name="60% - Accent5 2" xfId="140" xr:uid="{C4D5694E-7AB6-4559-BDB4-6502B4796F94}"/>
    <cellStyle name="60% - Accent5 3" xfId="141" xr:uid="{571C4B9B-0B7F-4819-9669-4EC7B7A4ED6D}"/>
    <cellStyle name="60% - Accent5 4" xfId="142" xr:uid="{3AF6B0C1-EF44-4153-8634-9A9B5E705C98}"/>
    <cellStyle name="60% - Accent5 4 2" xfId="143" xr:uid="{F942DA7E-1EDC-4D8B-8FEC-C603A65EB7C9}"/>
    <cellStyle name="60% - Accent5 5" xfId="144" xr:uid="{9542E128-1039-4310-9523-0F034759648A}"/>
    <cellStyle name="60% - Accent5 6" xfId="145" xr:uid="{15705346-79B0-43A2-994C-88AC6452648F}"/>
    <cellStyle name="60% - Accent6 2" xfId="146" xr:uid="{9069664C-3CEB-427B-85E0-942D13567899}"/>
    <cellStyle name="60% - Accent6 3" xfId="147" xr:uid="{C853FDD5-BDCC-45B0-B3F5-1720F0E3753E}"/>
    <cellStyle name="60% - Accent6 4" xfId="148" xr:uid="{67B7BF6E-5C00-47EA-8A33-7AECD297093C}"/>
    <cellStyle name="60% - Accent6 4 2" xfId="149" xr:uid="{D4F8FDB4-2107-482A-B377-57B47EC620D1}"/>
    <cellStyle name="60% - Accent6 5" xfId="150" xr:uid="{13FFF7E0-49DA-468B-8F9B-0D718523084F}"/>
    <cellStyle name="60% - Accent6 6" xfId="151" xr:uid="{A371B9F0-5779-4153-85CE-ABE5D3BFAEFE}"/>
    <cellStyle name="Accent1 - 20%" xfId="152" xr:uid="{713A655A-17A5-4D19-AD8C-AF039FFD9CA0}"/>
    <cellStyle name="Accent1 - 40%" xfId="153" xr:uid="{6C5773E1-2FF0-415D-8111-F67ADFC7B683}"/>
    <cellStyle name="Accent1 - 60%" xfId="154" xr:uid="{8E06C7C5-25D7-4B24-9862-66548D7CF4F2}"/>
    <cellStyle name="Accent1 10" xfId="155" xr:uid="{98DAA076-1D5F-46AA-932F-2C1E1A1D1B49}"/>
    <cellStyle name="Accent1 11" xfId="156" xr:uid="{FE521EDB-6300-4C7D-BF0A-E914D27CAF2F}"/>
    <cellStyle name="Accent1 12" xfId="157" xr:uid="{025C9902-05C8-4ED3-97D5-EF2D01028BDC}"/>
    <cellStyle name="Accent1 13" xfId="158" xr:uid="{7D7DB9AE-8029-48B4-ABE8-C832F8DF2E47}"/>
    <cellStyle name="Accent1 14" xfId="159" xr:uid="{8FE20157-7C90-443D-9A15-1E33E672987A}"/>
    <cellStyle name="Accent1 15" xfId="160" xr:uid="{151E111B-92D6-4D55-87CB-6E404D9DA7CE}"/>
    <cellStyle name="Accent1 16" xfId="161" xr:uid="{FB7B0D94-3F7C-46E9-A6FD-F32B21699BA6}"/>
    <cellStyle name="Accent1 17" xfId="162" xr:uid="{FAEAE4FF-14E4-41A1-812F-C648D572480E}"/>
    <cellStyle name="Accent1 18" xfId="163" xr:uid="{832FD862-68FD-48B4-B980-06D4EA78C4FF}"/>
    <cellStyle name="Accent1 19" xfId="164" xr:uid="{009CCF69-F7C8-41A5-865C-F3F05BDE3461}"/>
    <cellStyle name="Accent1 2" xfId="165" xr:uid="{7B04BD72-80A7-43DB-9574-40C177CB81A8}"/>
    <cellStyle name="Accent1 20" xfId="166" xr:uid="{9767173A-E810-4774-811D-CFAC49A99071}"/>
    <cellStyle name="Accent1 21" xfId="167" xr:uid="{4B5D5F38-1CF3-4772-85CC-209483B84B7B}"/>
    <cellStyle name="Accent1 22" xfId="168" xr:uid="{978FA468-5455-408B-BAC7-4F97293E74BB}"/>
    <cellStyle name="Accent1 23" xfId="169" xr:uid="{21981A47-97DC-4E58-B381-5CC191C1E0D6}"/>
    <cellStyle name="Accent1 24" xfId="170" xr:uid="{41C66C13-C071-43FB-B8EC-EC1AD0F26CD0}"/>
    <cellStyle name="Accent1 25" xfId="171" xr:uid="{C3F0D3D7-4369-44C3-B25E-7E90523FFBCE}"/>
    <cellStyle name="Accent1 26" xfId="172" xr:uid="{0921BE7A-C9D4-4FA9-84A9-A60D8D5EEB46}"/>
    <cellStyle name="Accent1 27" xfId="173" xr:uid="{2D044632-67D1-4C57-ACBE-1562F8F98B8F}"/>
    <cellStyle name="Accent1 28" xfId="174" xr:uid="{B32536EB-8AEB-499C-A852-A230227D0B8D}"/>
    <cellStyle name="Accent1 29" xfId="175" xr:uid="{0740BF3D-AFAE-4C49-83FF-D2FC8BA862CE}"/>
    <cellStyle name="Accent1 3" xfId="176" xr:uid="{673DD566-2A98-4E98-BF68-78E7C872E59E}"/>
    <cellStyle name="Accent1 30" xfId="177" xr:uid="{2177125D-895C-4FFB-B7A3-436FF550C22C}"/>
    <cellStyle name="Accent1 31" xfId="178" xr:uid="{19E22587-C70D-4CCA-9011-F1A6A744E745}"/>
    <cellStyle name="Accent1 32" xfId="179" xr:uid="{807B7F13-865C-4C54-999F-427A70D80575}"/>
    <cellStyle name="Accent1 33" xfId="180" xr:uid="{0967F6D6-D945-427D-B2FF-77F292CF7B76}"/>
    <cellStyle name="Accent1 34" xfId="181" xr:uid="{9CDBBF1D-BCA9-467A-85E4-1D6C916F2E6F}"/>
    <cellStyle name="Accent1 35" xfId="182" xr:uid="{2CCC0153-C3DE-43C5-A17F-8FCD802C25CB}"/>
    <cellStyle name="Accent1 36" xfId="183" xr:uid="{86A7BCD2-7771-4CA4-B6D7-1C7B6B143632}"/>
    <cellStyle name="Accent1 37" xfId="184" xr:uid="{228B654D-10C8-4518-BB5E-63D4BE8D0941}"/>
    <cellStyle name="Accent1 38" xfId="185" xr:uid="{C91647E5-1ACA-4E77-AA30-1364216E3C90}"/>
    <cellStyle name="Accent1 39" xfId="186" xr:uid="{D6B94E70-D2F4-4A14-B5E7-B1B501A8AFF4}"/>
    <cellStyle name="Accent1 4" xfId="187" xr:uid="{BD2ED9D1-1E4F-4CB3-968B-7CD8EAFB65A9}"/>
    <cellStyle name="Accent1 40" xfId="188" xr:uid="{53A3E9C9-802D-4F8B-BB4B-CEA86DD2101A}"/>
    <cellStyle name="Accent1 41" xfId="189" xr:uid="{D37F7DDA-A781-4F08-AB76-89160398CE7B}"/>
    <cellStyle name="Accent1 42" xfId="190" xr:uid="{1F91A15F-6461-4728-9C14-1FDF309D0672}"/>
    <cellStyle name="Accent1 43" xfId="191" xr:uid="{1353E797-3988-43DA-B767-95808BCFB069}"/>
    <cellStyle name="Accent1 44" xfId="192" xr:uid="{D0A01C74-B475-47AC-B0C9-BBF2B96D9D72}"/>
    <cellStyle name="Accent1 45" xfId="193" xr:uid="{309FEF68-22F4-4A34-84D9-99B144186414}"/>
    <cellStyle name="Accent1 46" xfId="194" xr:uid="{4131D1D9-BE56-41A4-BD03-E45AB9A5ABC9}"/>
    <cellStyle name="Accent1 47" xfId="195" xr:uid="{390E4664-FAFA-4BEF-B14B-0FC0BE21B80C}"/>
    <cellStyle name="Accent1 48" xfId="196" xr:uid="{91DC9742-6FED-4164-8DD6-106D5A6EE1B4}"/>
    <cellStyle name="Accent1 49" xfId="197" xr:uid="{3080A6FC-9A75-44A2-AB63-65A9A621F193}"/>
    <cellStyle name="Accent1 5" xfId="198" xr:uid="{AAF6DC19-7A04-4A1D-B9E6-A13B6EFB7C39}"/>
    <cellStyle name="Accent1 50" xfId="199" xr:uid="{77FE1D4D-A125-4B0B-9C3A-FB417F28B342}"/>
    <cellStyle name="Accent1 51" xfId="200" xr:uid="{A4F2D308-927E-4C59-968E-64CE7B0BDF10}"/>
    <cellStyle name="Accent1 52" xfId="201" xr:uid="{D8B48451-30BB-46CB-8977-F4731F53CBE1}"/>
    <cellStyle name="Accent1 53" xfId="202" xr:uid="{AEEBDAE7-CFC2-4A48-BFE5-A0DF8FB907B9}"/>
    <cellStyle name="Accent1 54" xfId="203" xr:uid="{AB511B7A-792A-4CB0-A501-6B8D8E891878}"/>
    <cellStyle name="Accent1 55" xfId="204" xr:uid="{F9020F13-F342-4039-99DC-8CCEAAA813CD}"/>
    <cellStyle name="Accent1 56" xfId="205" xr:uid="{128376B9-D578-4095-910F-4CEAC310A10E}"/>
    <cellStyle name="Accent1 57" xfId="206" xr:uid="{B6684165-A177-48C6-82F4-1BA73F997ABE}"/>
    <cellStyle name="Accent1 58" xfId="207" xr:uid="{DB09C317-28B7-4FFA-A83B-FBACC109F4BD}"/>
    <cellStyle name="Accent1 59" xfId="208" xr:uid="{992587A7-3649-4E66-9A39-0B1B4A3BBEE0}"/>
    <cellStyle name="Accent1 6" xfId="209" xr:uid="{DFDEA724-8238-4399-92D1-BE2ADBBD7289}"/>
    <cellStyle name="Accent1 60" xfId="210" xr:uid="{18F96433-1917-41A9-8650-E68D94C30561}"/>
    <cellStyle name="Accent1 61" xfId="211" xr:uid="{0E24558A-4C2A-4420-9726-9773055A64AD}"/>
    <cellStyle name="Accent1 61 2" xfId="212" xr:uid="{4935CC75-1AA3-4C78-B4A5-E97EAB381883}"/>
    <cellStyle name="Accent1 62" xfId="213" xr:uid="{B0EC26C4-514E-426B-9BC4-961B94C18FFC}"/>
    <cellStyle name="Accent1 62 2" xfId="214" xr:uid="{AEBBDDF5-F81D-4EFE-9944-6280DD469E43}"/>
    <cellStyle name="Accent1 63" xfId="215" xr:uid="{6EA8291F-EBF9-4E50-85EC-8195E45E6684}"/>
    <cellStyle name="Accent1 63 2" xfId="216" xr:uid="{35FDD337-6C1A-4C01-A24E-BEC23368FF23}"/>
    <cellStyle name="Accent1 64" xfId="217" xr:uid="{F59F6317-B6DD-49DD-AF3E-948A567F40CB}"/>
    <cellStyle name="Accent1 64 2" xfId="218" xr:uid="{82374F56-BE2E-456F-8EFA-248B16B8D845}"/>
    <cellStyle name="Accent1 65" xfId="219" xr:uid="{7D05DEF9-F640-47A8-A3C0-1B9A3DC12610}"/>
    <cellStyle name="Accent1 65 2" xfId="220" xr:uid="{3A478523-BA45-4B0F-8B5E-5ECAE9A2DF1F}"/>
    <cellStyle name="Accent1 66" xfId="221" xr:uid="{CE61F54D-55C4-4530-A05E-A706D2904F65}"/>
    <cellStyle name="Accent1 66 2" xfId="222" xr:uid="{EB4935E7-AFFF-43A8-B3E6-6D6BBEEB7FDA}"/>
    <cellStyle name="Accent1 67" xfId="223" xr:uid="{53DA61D7-7616-4B11-89D3-AC33EDED21D0}"/>
    <cellStyle name="Accent1 67 2" xfId="224" xr:uid="{FCF44002-F980-44ED-B627-97831E1E2126}"/>
    <cellStyle name="Accent1 68" xfId="225" xr:uid="{99CCDAB4-8A0F-4060-A77E-F3415A674599}"/>
    <cellStyle name="Accent1 68 2" xfId="226" xr:uid="{C7C88718-B000-4FC9-A6A1-F68044275E72}"/>
    <cellStyle name="Accent1 69" xfId="227" xr:uid="{648AEA26-4CE6-4442-A7E9-94BC61301749}"/>
    <cellStyle name="Accent1 7" xfId="228" xr:uid="{C1C2B031-A2EB-48BA-BB0C-7CDD5AACD93C}"/>
    <cellStyle name="Accent1 70" xfId="229" xr:uid="{41AB3556-A606-4437-BB18-3DB625CDE290}"/>
    <cellStyle name="Accent1 71" xfId="230" xr:uid="{4F00989E-5A67-411C-A74B-08E6FAED801D}"/>
    <cellStyle name="Accent1 72" xfId="231" xr:uid="{E19CD9FD-2A7A-4195-A7D6-30C2E3A2D84C}"/>
    <cellStyle name="Accent1 73" xfId="232" xr:uid="{63A0D95A-50D9-4212-9AF3-5EDD254D6AE7}"/>
    <cellStyle name="Accent1 74" xfId="233" xr:uid="{0BBDD390-1FF5-4150-8B70-59160E3DF0A2}"/>
    <cellStyle name="Accent1 75" xfId="234" xr:uid="{2CDBD10D-66AF-4A9E-8EE1-2C5DD9EB8CA0}"/>
    <cellStyle name="Accent1 8" xfId="235" xr:uid="{D24BBA08-5D44-4E65-AADA-56945100CF37}"/>
    <cellStyle name="Accent1 9" xfId="236" xr:uid="{0EA3083A-8884-4ACB-AFC7-4CCD0EE34BC1}"/>
    <cellStyle name="Accent2 - 20%" xfId="237" xr:uid="{5EA6094E-15E0-4EAB-8857-95A9FFD4CFDC}"/>
    <cellStyle name="Accent2 - 40%" xfId="238" xr:uid="{D5A60AC6-FBEA-41A1-94FA-59C817588328}"/>
    <cellStyle name="Accent2 - 60%" xfId="239" xr:uid="{B4F29DC8-5226-4F74-81CB-0DE38F0580B2}"/>
    <cellStyle name="Accent2 10" xfId="240" xr:uid="{4B1FFA5D-1191-4CC2-847E-D9537D13A026}"/>
    <cellStyle name="Accent2 11" xfId="241" xr:uid="{122E91A1-6C6B-4FC7-B7EF-84D64A4CA535}"/>
    <cellStyle name="Accent2 12" xfId="242" xr:uid="{24FCECDA-DAFD-4193-80C0-56BD11E3470A}"/>
    <cellStyle name="Accent2 13" xfId="243" xr:uid="{D8536BC2-2F36-4AAD-A3D3-85E88298C8C6}"/>
    <cellStyle name="Accent2 14" xfId="244" xr:uid="{D715DE4B-F9F0-4A23-9012-1AAE2DAE2600}"/>
    <cellStyle name="Accent2 15" xfId="245" xr:uid="{6EBCA444-49F8-4650-94D1-BBC5FAC60C16}"/>
    <cellStyle name="Accent2 16" xfId="246" xr:uid="{A5FD0DA8-C632-46B4-B53A-B5D3FA0B1044}"/>
    <cellStyle name="Accent2 17" xfId="247" xr:uid="{E6C300C6-1A39-4B1D-A56A-7FC8B1F4DE72}"/>
    <cellStyle name="Accent2 18" xfId="248" xr:uid="{85DA92ED-BB23-4270-970F-BC74A7A92F72}"/>
    <cellStyle name="Accent2 19" xfId="249" xr:uid="{1F1F2F2A-E06F-4CCD-B457-DDC79DCAC861}"/>
    <cellStyle name="Accent2 2" xfId="250" xr:uid="{C083169A-0869-48B8-9E84-39C4BF79164C}"/>
    <cellStyle name="Accent2 20" xfId="251" xr:uid="{55116E0C-1EFD-493B-A886-649DC55892A8}"/>
    <cellStyle name="Accent2 21" xfId="252" xr:uid="{CFF55939-DF48-4BC9-AC47-EBD8E26294AB}"/>
    <cellStyle name="Accent2 22" xfId="253" xr:uid="{5B67BD98-EE50-4DB6-885D-E267DD41BBEE}"/>
    <cellStyle name="Accent2 23" xfId="254" xr:uid="{5A7F363F-343A-4140-B4DB-5B4B803E849A}"/>
    <cellStyle name="Accent2 24" xfId="255" xr:uid="{772FC0D0-AA32-4B22-A00B-55C56D6F08E3}"/>
    <cellStyle name="Accent2 25" xfId="256" xr:uid="{C08F11CE-AC9B-4BE2-8B65-05CC5E9EB87E}"/>
    <cellStyle name="Accent2 26" xfId="257" xr:uid="{F1C2017E-2499-49FA-B5E1-78F0074D5954}"/>
    <cellStyle name="Accent2 27" xfId="258" xr:uid="{23D05C86-1422-4CD4-8D38-06F8D18C3B61}"/>
    <cellStyle name="Accent2 28" xfId="259" xr:uid="{2E24FCC7-3BEC-4942-9D77-B7065CC32C57}"/>
    <cellStyle name="Accent2 29" xfId="260" xr:uid="{9E2AEF8F-6A57-43C0-818A-E1D43CAC607C}"/>
    <cellStyle name="Accent2 3" xfId="261" xr:uid="{64A4A8BA-A9AC-455F-891E-49AD84B0E5BC}"/>
    <cellStyle name="Accent2 30" xfId="262" xr:uid="{12C1157B-B896-45CD-9067-CD98D97AF05D}"/>
    <cellStyle name="Accent2 31" xfId="263" xr:uid="{6B646465-80C8-4553-8E2B-AD47AB477DDA}"/>
    <cellStyle name="Accent2 32" xfId="264" xr:uid="{50C4BFC5-ADBE-4158-AA91-D836DAF29AD3}"/>
    <cellStyle name="Accent2 33" xfId="265" xr:uid="{EB6CEE88-24C2-4F2F-AB67-9FC5DDF579C0}"/>
    <cellStyle name="Accent2 34" xfId="266" xr:uid="{29B94C75-E012-495B-862E-B36A29722521}"/>
    <cellStyle name="Accent2 35" xfId="267" xr:uid="{917753D6-D303-441D-A420-3FCFD6500816}"/>
    <cellStyle name="Accent2 36" xfId="268" xr:uid="{B63D1819-B911-4EC6-8B17-A2514484E20C}"/>
    <cellStyle name="Accent2 37" xfId="269" xr:uid="{19BA9C6D-3EEA-4148-B1AB-384B3BF09E45}"/>
    <cellStyle name="Accent2 38" xfId="270" xr:uid="{8CD79CF5-2F37-4FE2-92EC-64B4BCBFD9AD}"/>
    <cellStyle name="Accent2 39" xfId="271" xr:uid="{D3AB87C5-806C-4C72-B83B-CE20900F9866}"/>
    <cellStyle name="Accent2 4" xfId="272" xr:uid="{00C1A4E8-3560-471D-8446-0B1897542F97}"/>
    <cellStyle name="Accent2 40" xfId="273" xr:uid="{74A4EE0D-4068-4E8E-A249-0CD66C752524}"/>
    <cellStyle name="Accent2 41" xfId="274" xr:uid="{BB03BE18-ABF6-49F3-B7E1-C4DAE977402C}"/>
    <cellStyle name="Accent2 42" xfId="275" xr:uid="{9FD5E7E1-29AE-4125-8AE2-B91336FEAFAC}"/>
    <cellStyle name="Accent2 43" xfId="276" xr:uid="{DF08ABA1-A9C1-4D7C-82D8-460D1D855369}"/>
    <cellStyle name="Accent2 44" xfId="277" xr:uid="{53E11B46-FB56-4469-B46A-F67352164430}"/>
    <cellStyle name="Accent2 45" xfId="278" xr:uid="{9441E220-3881-481D-8BBC-795C0180680F}"/>
    <cellStyle name="Accent2 46" xfId="279" xr:uid="{AD1B4B42-A2B1-48F7-AA50-B42186FC8FC4}"/>
    <cellStyle name="Accent2 47" xfId="280" xr:uid="{BD23D391-3273-4D8A-A887-2A9AD8C63937}"/>
    <cellStyle name="Accent2 48" xfId="281" xr:uid="{DAF24173-0FA6-4AD1-AE8C-C226B3E39DB1}"/>
    <cellStyle name="Accent2 49" xfId="282" xr:uid="{8E2B3B4B-DD3D-4692-A8BD-2582BFC78BBB}"/>
    <cellStyle name="Accent2 5" xfId="283" xr:uid="{14C6368C-96F4-4587-8A5E-A19499849F9E}"/>
    <cellStyle name="Accent2 50" xfId="284" xr:uid="{37DCF031-A099-4014-A454-24F184036F6C}"/>
    <cellStyle name="Accent2 51" xfId="285" xr:uid="{9C5374CD-8C10-4B37-880D-0CCC4910E801}"/>
    <cellStyle name="Accent2 52" xfId="286" xr:uid="{BB3CC952-5034-4BEE-ABB1-076DAD24F944}"/>
    <cellStyle name="Accent2 53" xfId="287" xr:uid="{8D84B31B-371E-4482-8BFA-B3829989E0A0}"/>
    <cellStyle name="Accent2 54" xfId="288" xr:uid="{BC6AE795-EC85-4BDF-AA09-33C6CF52B16B}"/>
    <cellStyle name="Accent2 55" xfId="289" xr:uid="{609136F9-43D4-4256-A187-8A5A20D4A320}"/>
    <cellStyle name="Accent2 56" xfId="290" xr:uid="{725DC75C-A6D3-46F0-BC61-203E4BAF90BF}"/>
    <cellStyle name="Accent2 57" xfId="291" xr:uid="{2660C6F8-C5BA-40E9-8B70-50C13DD86C6B}"/>
    <cellStyle name="Accent2 58" xfId="292" xr:uid="{E4D7FBEB-93E2-4DE7-8F06-41F08D73B48F}"/>
    <cellStyle name="Accent2 59" xfId="293" xr:uid="{3024C63D-02D6-49A4-A1D0-51D8165A7E8B}"/>
    <cellStyle name="Accent2 6" xfId="294" xr:uid="{68D04E26-A54C-4329-A13A-85397BDD17DD}"/>
    <cellStyle name="Accent2 60" xfId="295" xr:uid="{9E67BDF7-85F1-4F5E-9BAC-CAD48F538DA1}"/>
    <cellStyle name="Accent2 61" xfId="296" xr:uid="{7541A45E-DCF9-4A89-B8B6-223A017C3A0D}"/>
    <cellStyle name="Accent2 61 2" xfId="297" xr:uid="{AC847D6E-80B9-4EE0-A605-CB244870FFA5}"/>
    <cellStyle name="Accent2 62" xfId="298" xr:uid="{A1F6ECAA-2025-43D8-99B1-319333E50A6C}"/>
    <cellStyle name="Accent2 62 2" xfId="299" xr:uid="{D2D138FB-065D-4399-9ABD-80638BD96037}"/>
    <cellStyle name="Accent2 63" xfId="300" xr:uid="{1ADC2050-E6DB-41A6-8666-071A23416A48}"/>
    <cellStyle name="Accent2 63 2" xfId="301" xr:uid="{FF8E66C0-96AE-49A2-9622-74758E64A41C}"/>
    <cellStyle name="Accent2 64" xfId="302" xr:uid="{D187482F-8015-4ECD-9AA9-EB1F5741E7C9}"/>
    <cellStyle name="Accent2 64 2" xfId="303" xr:uid="{43D415D2-04F8-4601-B597-2F535D08DA85}"/>
    <cellStyle name="Accent2 65" xfId="304" xr:uid="{E691DB92-AFDF-420C-A6D5-AF1D4A544860}"/>
    <cellStyle name="Accent2 65 2" xfId="305" xr:uid="{6C49A194-AE49-43FF-8859-3875B0E5D243}"/>
    <cellStyle name="Accent2 66" xfId="306" xr:uid="{6FB87805-0AE7-406A-BBC0-A8F92530AAF9}"/>
    <cellStyle name="Accent2 66 2" xfId="307" xr:uid="{EDF9A7F1-3EB6-4761-A79B-58172F937378}"/>
    <cellStyle name="Accent2 67" xfId="308" xr:uid="{3DF34BA5-9C05-4BBE-A5A9-14916D624C02}"/>
    <cellStyle name="Accent2 67 2" xfId="309" xr:uid="{AAA75063-A33D-47E6-B1C7-3176BBB87783}"/>
    <cellStyle name="Accent2 68" xfId="310" xr:uid="{F81F18A6-E76F-499E-81AA-0B735F176805}"/>
    <cellStyle name="Accent2 68 2" xfId="311" xr:uid="{FFE74EB0-72D9-4840-A260-96CF013FC700}"/>
    <cellStyle name="Accent2 69" xfId="312" xr:uid="{70A47C76-3F1A-4A4D-915C-A397BF7EFE18}"/>
    <cellStyle name="Accent2 7" xfId="313" xr:uid="{75AB33CE-905A-4E94-842A-875B98C4145D}"/>
    <cellStyle name="Accent2 70" xfId="314" xr:uid="{748829C3-DBF8-4A53-8627-22F3805FE750}"/>
    <cellStyle name="Accent2 71" xfId="315" xr:uid="{1BE208B4-8357-46DA-AC0F-09AC2F5AF9B7}"/>
    <cellStyle name="Accent2 72" xfId="316" xr:uid="{DF1388FC-710F-4186-B49B-2C3F6758B618}"/>
    <cellStyle name="Accent2 73" xfId="317" xr:uid="{BD063087-DF93-4009-9C11-37F0F4FFF3F3}"/>
    <cellStyle name="Accent2 74" xfId="318" xr:uid="{2F445C47-636A-4490-A560-0C9A66F80FEA}"/>
    <cellStyle name="Accent2 75" xfId="319" xr:uid="{E3E300B8-67D6-4364-BE9B-FC12C73C4561}"/>
    <cellStyle name="Accent2 8" xfId="320" xr:uid="{665C8D57-865A-437D-A2F3-BA7802A7721E}"/>
    <cellStyle name="Accent2 9" xfId="321" xr:uid="{3C466BC9-CB11-406D-B154-29FC2C5E7590}"/>
    <cellStyle name="Accent3 - 20%" xfId="322" xr:uid="{C8E4F971-9D95-48D5-9D81-7642FB92850F}"/>
    <cellStyle name="Accent3 - 40%" xfId="323" xr:uid="{EED82DF8-A8F9-4248-B8A7-0BE80CCBD5AB}"/>
    <cellStyle name="Accent3 - 60%" xfId="324" xr:uid="{DD513ADC-C8F0-4934-8310-4141B31BACD7}"/>
    <cellStyle name="Accent3 10" xfId="325" xr:uid="{3E29D2E7-6859-4FC3-913D-2E125EB04E5B}"/>
    <cellStyle name="Accent3 11" xfId="326" xr:uid="{9BF716FB-8A84-4F57-B86D-8F8B5D3AF0A9}"/>
    <cellStyle name="Accent3 12" xfId="327" xr:uid="{1D844A24-B5A2-43B7-9DDE-28FB60E99121}"/>
    <cellStyle name="Accent3 13" xfId="328" xr:uid="{9CAE68E9-79C9-45B0-BF51-2BD7992D36A2}"/>
    <cellStyle name="Accent3 14" xfId="329" xr:uid="{791EB49D-FA52-4FAE-ADAA-EF116829C806}"/>
    <cellStyle name="Accent3 15" xfId="330" xr:uid="{0F1D406F-8B1C-4B58-93A0-299BDC25330D}"/>
    <cellStyle name="Accent3 16" xfId="331" xr:uid="{36FD0B9B-170B-43BE-9049-0EB45F5F5E80}"/>
    <cellStyle name="Accent3 17" xfId="332" xr:uid="{03DEADF8-AE7A-4745-985D-1A8F28777475}"/>
    <cellStyle name="Accent3 18" xfId="333" xr:uid="{1D2474B9-51E5-44EB-AAEF-5631C2085106}"/>
    <cellStyle name="Accent3 19" xfId="334" xr:uid="{24A6D79B-885D-4C7C-B2CC-0FA363E3B47E}"/>
    <cellStyle name="Accent3 2" xfId="335" xr:uid="{4131D302-9BF8-4FF2-B5A0-5F29D9158C0A}"/>
    <cellStyle name="Accent3 20" xfId="336" xr:uid="{961C55C5-BF2C-41E6-BCD4-F624C8EEDBEA}"/>
    <cellStyle name="Accent3 21" xfId="337" xr:uid="{28F749F4-DA1D-4632-96A2-2400F21D8920}"/>
    <cellStyle name="Accent3 22" xfId="338" xr:uid="{EA592612-73FA-406B-8EFA-52CDDC3CBF7C}"/>
    <cellStyle name="Accent3 23" xfId="339" xr:uid="{7DA1FDC9-EDAA-4861-AC76-490D11D84BF6}"/>
    <cellStyle name="Accent3 24" xfId="340" xr:uid="{8F3E322E-8FD3-4D66-9502-8AA5191CDCEA}"/>
    <cellStyle name="Accent3 25" xfId="341" xr:uid="{4D2FC10E-401B-4DB1-B94A-D3D9D66EEA82}"/>
    <cellStyle name="Accent3 26" xfId="342" xr:uid="{367EA2DB-4488-4057-9BD6-B228F914EE73}"/>
    <cellStyle name="Accent3 27" xfId="343" xr:uid="{804928B7-5543-4F64-955F-67B70CF174F0}"/>
    <cellStyle name="Accent3 28" xfId="344" xr:uid="{0F059D3C-E283-477E-8D5A-AB72AF63B043}"/>
    <cellStyle name="Accent3 29" xfId="345" xr:uid="{E8C60652-F761-42C1-8CBC-E5995C269EAD}"/>
    <cellStyle name="Accent3 3" xfId="346" xr:uid="{B433F4C6-7C3B-44C2-8540-EB942ED449C5}"/>
    <cellStyle name="Accent3 30" xfId="347" xr:uid="{AED6E1BE-0E49-44A8-80C5-490C30435392}"/>
    <cellStyle name="Accent3 31" xfId="348" xr:uid="{2B6F7DD2-B03F-451F-8C84-4715980B391F}"/>
    <cellStyle name="Accent3 32" xfId="349" xr:uid="{CB516504-37D7-4B30-9166-FF9FDA72B0EE}"/>
    <cellStyle name="Accent3 33" xfId="350" xr:uid="{F7E259E1-5254-4671-90B8-19BBA5FF2166}"/>
    <cellStyle name="Accent3 34" xfId="351" xr:uid="{63231BB8-F545-44FD-BCC6-97DB4BBA2F4F}"/>
    <cellStyle name="Accent3 35" xfId="352" xr:uid="{A7C16019-1367-4800-AFB3-E625C2BECF7A}"/>
    <cellStyle name="Accent3 36" xfId="353" xr:uid="{8FC4C336-7A10-4012-AB26-9093166A5A30}"/>
    <cellStyle name="Accent3 37" xfId="354" xr:uid="{82DF2E63-D8DA-4885-95D3-4210C39700B6}"/>
    <cellStyle name="Accent3 38" xfId="355" xr:uid="{8ADD50B7-AF04-40F3-AED7-DB272AA43917}"/>
    <cellStyle name="Accent3 39" xfId="356" xr:uid="{D835313C-8BD2-4593-8EAE-D8195C585077}"/>
    <cellStyle name="Accent3 4" xfId="357" xr:uid="{566C9A99-CE11-4DA4-A257-78B9B6151E74}"/>
    <cellStyle name="Accent3 40" xfId="358" xr:uid="{A508F583-6361-48DE-851C-B31D06B4B5F2}"/>
    <cellStyle name="Accent3 41" xfId="359" xr:uid="{5F6907C3-7193-4378-9F75-48E571813362}"/>
    <cellStyle name="Accent3 42" xfId="360" xr:uid="{3FD0D378-47AB-421B-8112-03CDD27DB554}"/>
    <cellStyle name="Accent3 43" xfId="361" xr:uid="{66CA397B-898D-40AD-9CC2-1C12DDDED554}"/>
    <cellStyle name="Accent3 44" xfId="362" xr:uid="{807FC1E7-8093-46CF-AFD5-E2E5314873D4}"/>
    <cellStyle name="Accent3 45" xfId="363" xr:uid="{3BF8688A-F17D-457D-A0FA-6DDEC613A6E6}"/>
    <cellStyle name="Accent3 46" xfId="364" xr:uid="{A73A4403-429D-4EF0-AD4A-EC85246ECEA0}"/>
    <cellStyle name="Accent3 47" xfId="365" xr:uid="{094ACF08-7477-46EE-8249-A075BE1C7AA2}"/>
    <cellStyle name="Accent3 48" xfId="366" xr:uid="{E19BDC30-B2D6-4EAB-A12E-7EC36074B33B}"/>
    <cellStyle name="Accent3 49" xfId="367" xr:uid="{68858D5D-F6D4-449A-BDB3-4B844F1B9245}"/>
    <cellStyle name="Accent3 5" xfId="368" xr:uid="{9CF8608E-75AE-4C61-9A61-CAC24271F0E9}"/>
    <cellStyle name="Accent3 50" xfId="369" xr:uid="{CE888B9D-399B-4EDF-BCC1-865BD6F6B03F}"/>
    <cellStyle name="Accent3 51" xfId="370" xr:uid="{9E8E3C4B-7CE5-4E23-B6C4-974E38433D50}"/>
    <cellStyle name="Accent3 52" xfId="371" xr:uid="{C1216E9F-68F8-43D6-A07B-D4980C98E4AD}"/>
    <cellStyle name="Accent3 53" xfId="372" xr:uid="{21E7349A-E8E8-4989-AA31-FCD8F9D53D74}"/>
    <cellStyle name="Accent3 54" xfId="373" xr:uid="{E5780B44-DBE0-4F85-8E9D-7CCF40F7AF6E}"/>
    <cellStyle name="Accent3 55" xfId="374" xr:uid="{2CE050B0-096E-4A12-A787-89AED6EDB355}"/>
    <cellStyle name="Accent3 56" xfId="375" xr:uid="{59321E5B-2F73-40CA-9243-A0A55D188AFE}"/>
    <cellStyle name="Accent3 57" xfId="376" xr:uid="{BC1653F5-0C2D-48D0-A331-FE44B7FA0032}"/>
    <cellStyle name="Accent3 58" xfId="377" xr:uid="{A5DE228E-F216-42BB-81C8-39A0DB0CF1A7}"/>
    <cellStyle name="Accent3 59" xfId="378" xr:uid="{16368188-946F-47A4-BCE8-98C343342D7C}"/>
    <cellStyle name="Accent3 6" xfId="379" xr:uid="{5182018B-92D6-4407-AFE2-ABB7FB0884B9}"/>
    <cellStyle name="Accent3 60" xfId="380" xr:uid="{C9A8B0AD-4EC4-49E4-BDDA-457C81EDB82A}"/>
    <cellStyle name="Accent3 61" xfId="381" xr:uid="{E5EB2935-1B6D-4742-87DC-C3910F3F7E7C}"/>
    <cellStyle name="Accent3 61 2" xfId="382" xr:uid="{D7AB3CFC-4FC9-455D-B55D-FA5E3CF10D86}"/>
    <cellStyle name="Accent3 62" xfId="383" xr:uid="{EFEB2C2C-BE65-4829-8801-57A535FC8DBA}"/>
    <cellStyle name="Accent3 62 2" xfId="384" xr:uid="{0909D12B-2774-42BA-8177-E0612D74D4CF}"/>
    <cellStyle name="Accent3 63" xfId="385" xr:uid="{6E57DCDF-714F-4FCD-9A1F-436D6A8ABAB2}"/>
    <cellStyle name="Accent3 63 2" xfId="386" xr:uid="{1A1F9953-DBF4-47E0-B3E2-38CD9EEDC5D2}"/>
    <cellStyle name="Accent3 64" xfId="387" xr:uid="{7756D0AB-2B3E-4B31-91B0-EDC03EDEC9AB}"/>
    <cellStyle name="Accent3 64 2" xfId="388" xr:uid="{CA51FC3A-B2EF-4A55-8CDB-CC8B19CA4D37}"/>
    <cellStyle name="Accent3 65" xfId="389" xr:uid="{FDFDD6ED-D263-475F-98C0-23B18A6DB60B}"/>
    <cellStyle name="Accent3 65 2" xfId="390" xr:uid="{F6B64593-D49B-449A-853F-3844FCC79318}"/>
    <cellStyle name="Accent3 66" xfId="391" xr:uid="{D5BAA565-B2E9-48B3-A791-8ACBDD2B7EBD}"/>
    <cellStyle name="Accent3 66 2" xfId="392" xr:uid="{C3CA558B-75E0-42B2-8910-5F137BEE6E46}"/>
    <cellStyle name="Accent3 67" xfId="393" xr:uid="{25273C61-60B3-4CFC-A8BD-E6B6376B37BD}"/>
    <cellStyle name="Accent3 67 2" xfId="394" xr:uid="{A96D3474-79C9-424B-861E-E6425774810C}"/>
    <cellStyle name="Accent3 68" xfId="395" xr:uid="{85F737A6-FE7A-40F9-85EF-1CBF5150CE8E}"/>
    <cellStyle name="Accent3 68 2" xfId="396" xr:uid="{BBA5781F-3DAF-4577-93F8-EAD933219738}"/>
    <cellStyle name="Accent3 69" xfId="397" xr:uid="{17808E3F-74CA-4D5B-990B-89373AFC6048}"/>
    <cellStyle name="Accent3 7" xfId="398" xr:uid="{F98C24DB-1D3F-45DC-8D68-8C594CD273D0}"/>
    <cellStyle name="Accent3 70" xfId="399" xr:uid="{C50ECCB8-AF4F-41C9-A159-8B21E47277AB}"/>
    <cellStyle name="Accent3 71" xfId="400" xr:uid="{673E1DE5-331D-4BE9-B335-962807AAAE4A}"/>
    <cellStyle name="Accent3 72" xfId="401" xr:uid="{4CB786A6-3F36-4067-B0B6-6E02BA04B9E8}"/>
    <cellStyle name="Accent3 73" xfId="402" xr:uid="{05156284-A0C4-4CE7-A16D-C9B08581E65F}"/>
    <cellStyle name="Accent3 74" xfId="403" xr:uid="{7EEFC1F6-8BD1-4AD6-AD98-75EDC3360AD9}"/>
    <cellStyle name="Accent3 75" xfId="404" xr:uid="{05788501-692E-4A5A-B751-903ED1086657}"/>
    <cellStyle name="Accent3 8" xfId="405" xr:uid="{32677B8C-7F3A-471A-8EB7-B9948788584D}"/>
    <cellStyle name="Accent3 9" xfId="406" xr:uid="{BC1D94C4-79C2-4450-A4D9-AE88C7EFFC0D}"/>
    <cellStyle name="Accent4 - 20%" xfId="407" xr:uid="{DBD859EA-7BE1-4C7D-BC1F-5BEFDD2191F2}"/>
    <cellStyle name="Accent4 - 40%" xfId="408" xr:uid="{18F69B91-D1E2-4593-9C86-F82F1531A2B9}"/>
    <cellStyle name="Accent4 - 60%" xfId="409" xr:uid="{535D21CB-0828-4867-B960-14141DC7395F}"/>
    <cellStyle name="Accent4 10" xfId="410" xr:uid="{36F5FB87-6404-411A-90A1-FFA03ABE547A}"/>
    <cellStyle name="Accent4 11" xfId="411" xr:uid="{70796A29-73A7-41DC-A936-09BF19F2A54B}"/>
    <cellStyle name="Accent4 12" xfId="412" xr:uid="{145C1469-FB29-437B-8CE7-BAB3EE37A851}"/>
    <cellStyle name="Accent4 13" xfId="413" xr:uid="{A51E52DA-75EC-4A84-81F1-8AF2262CE0A5}"/>
    <cellStyle name="Accent4 14" xfId="414" xr:uid="{F889DF6A-CFA0-4F5D-99F5-BB232B906236}"/>
    <cellStyle name="Accent4 15" xfId="415" xr:uid="{A3D06542-A02B-4DA8-ABE1-AFDE0EEE82F7}"/>
    <cellStyle name="Accent4 16" xfId="416" xr:uid="{DBA6ECF0-DD6F-4483-A839-7242C3EE116F}"/>
    <cellStyle name="Accent4 17" xfId="417" xr:uid="{67B99958-BC4C-421F-BD89-8FE2BEF494B3}"/>
    <cellStyle name="Accent4 18" xfId="418" xr:uid="{AC787D3B-6B6A-4823-9F20-FEA9F6B76177}"/>
    <cellStyle name="Accent4 19" xfId="419" xr:uid="{A4FBD6A9-83E5-455B-B325-DE01B2D18992}"/>
    <cellStyle name="Accent4 2" xfId="420" xr:uid="{D8E95BB0-DB38-4420-AD44-062FF47AC311}"/>
    <cellStyle name="Accent4 20" xfId="421" xr:uid="{38D0F638-568D-487A-80F6-B9B2FF896076}"/>
    <cellStyle name="Accent4 21" xfId="422" xr:uid="{3D96A36F-CC85-45A1-A2B6-42BD237CABD1}"/>
    <cellStyle name="Accent4 22" xfId="423" xr:uid="{6F1A66C9-00DD-498D-8FA2-2AF10379A9B9}"/>
    <cellStyle name="Accent4 23" xfId="424" xr:uid="{2B32AF0C-DD6C-4E7B-ACD8-24B2F3006A23}"/>
    <cellStyle name="Accent4 24" xfId="425" xr:uid="{6D9618DC-B63B-4A48-ACCB-E2C1AFD26B20}"/>
    <cellStyle name="Accent4 25" xfId="426" xr:uid="{B4A6C11A-B6A5-47A4-A377-25D994BBDD70}"/>
    <cellStyle name="Accent4 26" xfId="427" xr:uid="{F637DE93-0EF4-4055-A50C-AED3FA117D39}"/>
    <cellStyle name="Accent4 27" xfId="428" xr:uid="{B114D74B-CD2F-4A61-B787-2E3B1F8F3084}"/>
    <cellStyle name="Accent4 28" xfId="429" xr:uid="{864B7BD2-5C6A-4ACA-8EEE-9E4C69047766}"/>
    <cellStyle name="Accent4 29" xfId="430" xr:uid="{1A9E8FC2-C043-47C6-B1DE-F07E4BEFE67A}"/>
    <cellStyle name="Accent4 3" xfId="431" xr:uid="{38F11237-63EE-4E3D-8DA7-DBDBE177C118}"/>
    <cellStyle name="Accent4 30" xfId="432" xr:uid="{0555333C-14D2-4910-8911-A261A072116F}"/>
    <cellStyle name="Accent4 31" xfId="433" xr:uid="{C3BB21E4-A012-4F90-B861-F841B4C769B3}"/>
    <cellStyle name="Accent4 32" xfId="434" xr:uid="{F726851D-ED24-48C6-9EA1-3E65E2826477}"/>
    <cellStyle name="Accent4 33" xfId="435" xr:uid="{8A17A858-449F-4802-9374-73D930BC989D}"/>
    <cellStyle name="Accent4 34" xfId="436" xr:uid="{0AB952D1-DDF4-4371-BACC-F603F9A01EA0}"/>
    <cellStyle name="Accent4 35" xfId="437" xr:uid="{ABEF8169-15EB-4C8F-B29C-EEAE2E839D59}"/>
    <cellStyle name="Accent4 36" xfId="438" xr:uid="{E1484E17-7C29-4F5B-A456-132049E7B086}"/>
    <cellStyle name="Accent4 37" xfId="439" xr:uid="{E72CE7C2-1606-4DF7-AE8F-D74C9A5AD07E}"/>
    <cellStyle name="Accent4 38" xfId="440" xr:uid="{ACD86361-7CAB-421D-98C1-B810720B816A}"/>
    <cellStyle name="Accent4 39" xfId="441" xr:uid="{37945C35-0EEB-4CEA-804E-30E495C6E6FD}"/>
    <cellStyle name="Accent4 4" xfId="442" xr:uid="{5FFFDAFF-BED3-472E-8E0D-5FA83E7B3429}"/>
    <cellStyle name="Accent4 40" xfId="443" xr:uid="{C996242C-5F47-451C-8688-82ECF096150D}"/>
    <cellStyle name="Accent4 41" xfId="444" xr:uid="{F9D4DD4B-066F-4EE9-9F1A-989B9299BFD2}"/>
    <cellStyle name="Accent4 42" xfId="445" xr:uid="{60881AE5-7C3F-4FA9-B84F-F75AE4F16E63}"/>
    <cellStyle name="Accent4 43" xfId="446" xr:uid="{8B919FDC-A149-4CF8-8801-BE1654DBA944}"/>
    <cellStyle name="Accent4 44" xfId="447" xr:uid="{BC3CFCEF-C9C3-4102-A895-A43250735C2E}"/>
    <cellStyle name="Accent4 45" xfId="448" xr:uid="{381B15A4-C468-46A5-AA64-383E64E512DD}"/>
    <cellStyle name="Accent4 46" xfId="449" xr:uid="{598FBFC1-5159-4371-BF80-97D0405454A2}"/>
    <cellStyle name="Accent4 47" xfId="450" xr:uid="{E9B522EF-7B35-4700-B356-FE868419281F}"/>
    <cellStyle name="Accent4 48" xfId="451" xr:uid="{73D984A4-39F2-462E-B964-B4AA4B08ADE0}"/>
    <cellStyle name="Accent4 49" xfId="452" xr:uid="{FD119DB2-417B-4D49-BF29-D275C08B96D5}"/>
    <cellStyle name="Accent4 5" xfId="453" xr:uid="{8BFD98FB-5242-4965-862A-832FCFC61B2D}"/>
    <cellStyle name="Accent4 50" xfId="454" xr:uid="{46FB03DE-75B0-41EC-BAA3-F68B4389045C}"/>
    <cellStyle name="Accent4 51" xfId="455" xr:uid="{7FD81665-6A38-4865-AF41-2505F92A9EE0}"/>
    <cellStyle name="Accent4 52" xfId="456" xr:uid="{3BCF3A6F-7543-4737-84C5-CF43CF5718AE}"/>
    <cellStyle name="Accent4 53" xfId="457" xr:uid="{18A378B4-0566-4E3E-AFF4-1588E9AC067F}"/>
    <cellStyle name="Accent4 54" xfId="458" xr:uid="{EC43C1CB-C677-4358-AEF7-65D0D12FACE3}"/>
    <cellStyle name="Accent4 55" xfId="459" xr:uid="{E729BF83-624E-457F-B9BB-F46F76F4A7B7}"/>
    <cellStyle name="Accent4 56" xfId="460" xr:uid="{6CA9D06A-0801-45CD-8FAC-A2F20F300EC0}"/>
    <cellStyle name="Accent4 57" xfId="461" xr:uid="{657161AF-F0AE-4FF3-A29B-7B5716E8CCE5}"/>
    <cellStyle name="Accent4 58" xfId="462" xr:uid="{691AD85C-431E-45A5-B963-456B17697B38}"/>
    <cellStyle name="Accent4 59" xfId="463" xr:uid="{A48F46C8-100B-4834-A479-AD63C0B52935}"/>
    <cellStyle name="Accent4 6" xfId="464" xr:uid="{4D6D5C69-6AE3-41AE-8109-09C8DCFEC469}"/>
    <cellStyle name="Accent4 60" xfId="465" xr:uid="{F9C84CF9-15CF-449F-A299-33D81933B282}"/>
    <cellStyle name="Accent4 61" xfId="466" xr:uid="{BCF9E4A4-7725-49F9-8A11-8A3DB9F78019}"/>
    <cellStyle name="Accent4 61 2" xfId="467" xr:uid="{9B9D40C6-BDEE-47C8-A49E-1CE513542D63}"/>
    <cellStyle name="Accent4 62" xfId="468" xr:uid="{1AEEDC53-8140-4374-82BA-B0E6596F1892}"/>
    <cellStyle name="Accent4 62 2" xfId="469" xr:uid="{C28367F8-37E7-400C-B540-BE1C2527EAFA}"/>
    <cellStyle name="Accent4 63" xfId="470" xr:uid="{9536DBF4-C416-4D29-A963-6E8FB052AABD}"/>
    <cellStyle name="Accent4 63 2" xfId="471" xr:uid="{1A650BB6-C72F-4128-B677-8DEB3C1153C3}"/>
    <cellStyle name="Accent4 64" xfId="472" xr:uid="{52A8CA79-3EE6-4133-A80D-EC85CA4C687D}"/>
    <cellStyle name="Accent4 64 2" xfId="473" xr:uid="{9D033538-CD2B-4DCF-9474-6BB9AB3C9958}"/>
    <cellStyle name="Accent4 65" xfId="474" xr:uid="{9EE721B5-0410-4C37-9307-C89E1993DA56}"/>
    <cellStyle name="Accent4 65 2" xfId="475" xr:uid="{711B8CA1-371E-4C20-97B7-98F0466BC9F5}"/>
    <cellStyle name="Accent4 66" xfId="476" xr:uid="{5391B163-BA90-4079-8640-3F8ADC00F9F4}"/>
    <cellStyle name="Accent4 66 2" xfId="477" xr:uid="{F143D811-2AE1-4671-A000-92B9526BD958}"/>
    <cellStyle name="Accent4 67" xfId="478" xr:uid="{6C649DFC-BC39-4063-BF6D-686AA78173D5}"/>
    <cellStyle name="Accent4 67 2" xfId="479" xr:uid="{DD7C0FE7-151F-4DEB-99F5-62F99F938BF8}"/>
    <cellStyle name="Accent4 68" xfId="480" xr:uid="{8A387390-AFFC-4FE8-A913-2EA9166E0FDE}"/>
    <cellStyle name="Accent4 68 2" xfId="481" xr:uid="{8DDEBB41-2204-4A1B-A686-AA4DA50C027A}"/>
    <cellStyle name="Accent4 69" xfId="482" xr:uid="{BBF7A0EB-2EA8-42E9-B321-01D533F3249D}"/>
    <cellStyle name="Accent4 7" xfId="483" xr:uid="{97160790-9EA3-4B16-A242-6C4A8EAADFF5}"/>
    <cellStyle name="Accent4 70" xfId="484" xr:uid="{F3CCFA4D-7758-44F2-99F1-404B8B2C61C2}"/>
    <cellStyle name="Accent4 71" xfId="485" xr:uid="{9EC6483D-71D3-4D9A-8F7A-A683446963EB}"/>
    <cellStyle name="Accent4 72" xfId="486" xr:uid="{F57BADFE-05E1-4D18-8E0A-AF07EBE2231B}"/>
    <cellStyle name="Accent4 73" xfId="487" xr:uid="{6653BC94-C60A-4EAD-9870-9C269F261D52}"/>
    <cellStyle name="Accent4 74" xfId="488" xr:uid="{C0BB641C-793E-4344-9473-D89A72CFBF7B}"/>
    <cellStyle name="Accent4 75" xfId="489" xr:uid="{3C158DC9-4B3F-4305-8F3B-A4FDE3074F6E}"/>
    <cellStyle name="Accent4 8" xfId="490" xr:uid="{7D795025-104C-4055-B75B-B2D6529E053B}"/>
    <cellStyle name="Accent4 9" xfId="491" xr:uid="{72498DC7-7ED9-4C78-8C31-D85CCBBF747B}"/>
    <cellStyle name="Accent5 - 20%" xfId="492" xr:uid="{5031165B-54FD-4AB5-BE22-6A0178C46318}"/>
    <cellStyle name="Accent5 - 40%" xfId="493" xr:uid="{B27E7F55-97D6-4C58-BEF7-172DA9AB8A51}"/>
    <cellStyle name="Accent5 - 60%" xfId="494" xr:uid="{8FC042B9-2D08-4313-A2E2-8FFB63BDA9CF}"/>
    <cellStyle name="Accent5 10" xfId="495" xr:uid="{727900D6-DFDF-4D98-85B2-45FE7F6DD3C3}"/>
    <cellStyle name="Accent5 11" xfId="496" xr:uid="{180093C8-3C66-4BF1-B28A-3E36215A4B2D}"/>
    <cellStyle name="Accent5 12" xfId="497" xr:uid="{98D5F185-A421-413C-841A-A581CF0C5E23}"/>
    <cellStyle name="Accent5 13" xfId="498" xr:uid="{787C48F0-4AF8-4F82-BEFA-E62E07DF23AD}"/>
    <cellStyle name="Accent5 14" xfId="499" xr:uid="{419D820F-8632-41C9-A9F4-98C660255F93}"/>
    <cellStyle name="Accent5 15" xfId="500" xr:uid="{9D78C4A3-1B67-4F71-B185-D0D808C3915E}"/>
    <cellStyle name="Accent5 16" xfId="501" xr:uid="{A919B75A-FF4E-4958-80D4-ED9D753EB082}"/>
    <cellStyle name="Accent5 17" xfId="502" xr:uid="{FE983E3A-AE68-4977-8C73-9496450C2763}"/>
    <cellStyle name="Accent5 18" xfId="503" xr:uid="{6130D8E8-D18E-4157-9655-847737B0E909}"/>
    <cellStyle name="Accent5 19" xfId="504" xr:uid="{A0916C77-D1DD-4054-98DE-C8131169823D}"/>
    <cellStyle name="Accent5 2" xfId="505" xr:uid="{2433DD05-F147-4A43-8D08-FA8ABDBF89D7}"/>
    <cellStyle name="Accent5 20" xfId="506" xr:uid="{48EFA5E4-5410-485C-AC13-BD70D8CED266}"/>
    <cellStyle name="Accent5 21" xfId="507" xr:uid="{342F1314-F6FC-4DA4-9E12-E5FAFBEE2775}"/>
    <cellStyle name="Accent5 22" xfId="508" xr:uid="{78975791-E81A-4197-86B1-D1B833C550AA}"/>
    <cellStyle name="Accent5 23" xfId="509" xr:uid="{D61D8814-67B4-4EA0-8D97-B3BED96E9E6C}"/>
    <cellStyle name="Accent5 24" xfId="510" xr:uid="{0ECA96A5-5D24-4A92-939B-D5E50A9A176D}"/>
    <cellStyle name="Accent5 25" xfId="511" xr:uid="{A952B627-6C43-4E27-A0CB-8E489F0ABB74}"/>
    <cellStyle name="Accent5 26" xfId="512" xr:uid="{96564D33-FEAD-44A2-BE13-4C725B7C87DB}"/>
    <cellStyle name="Accent5 27" xfId="513" xr:uid="{01368F1B-4447-4039-9AD4-C439C3682451}"/>
    <cellStyle name="Accent5 28" xfId="514" xr:uid="{AFAD6897-7BCD-4774-A360-27E69415EC94}"/>
    <cellStyle name="Accent5 29" xfId="515" xr:uid="{F20249C8-71F6-40FE-A6E5-95B535CE7CE4}"/>
    <cellStyle name="Accent5 3" xfId="516" xr:uid="{4458F827-8361-45DF-8D5E-D6258C091475}"/>
    <cellStyle name="Accent5 30" xfId="517" xr:uid="{D535EEA7-4551-489E-9BBD-B3B858B322CE}"/>
    <cellStyle name="Accent5 31" xfId="518" xr:uid="{BAE5386F-4A53-4094-9D36-C61B7A53530C}"/>
    <cellStyle name="Accent5 32" xfId="519" xr:uid="{F2A010E0-2032-4D2D-AA37-F97D410CCD3C}"/>
    <cellStyle name="Accent5 33" xfId="520" xr:uid="{4AC3530E-3645-4A52-A878-CA2A4FFBCA4D}"/>
    <cellStyle name="Accent5 34" xfId="521" xr:uid="{FCE3A600-1279-4FC9-BAB4-288F681BE73A}"/>
    <cellStyle name="Accent5 35" xfId="522" xr:uid="{F3FD7BE6-08FF-436F-8EB5-01F5C5358D47}"/>
    <cellStyle name="Accent5 36" xfId="523" xr:uid="{D97F1B5A-52C7-4E4B-A670-A784C3241530}"/>
    <cellStyle name="Accent5 37" xfId="524" xr:uid="{5ED8EB12-50B2-4A3B-8C1A-7D05384E525A}"/>
    <cellStyle name="Accent5 38" xfId="525" xr:uid="{75CB2CF5-00CF-4F15-8623-BE25748EAD50}"/>
    <cellStyle name="Accent5 39" xfId="526" xr:uid="{FD1FDAE0-2ED6-4F6A-A6CC-DC1C34F24CC9}"/>
    <cellStyle name="Accent5 4" xfId="527" xr:uid="{1681D7EA-DFBA-4F50-A150-28FB7636BF2B}"/>
    <cellStyle name="Accent5 40" xfId="528" xr:uid="{1E86B7A9-99C4-41C4-8AD4-60A19997C740}"/>
    <cellStyle name="Accent5 41" xfId="529" xr:uid="{DF5EB6E2-1832-4A40-9B6F-1AF02D44A06C}"/>
    <cellStyle name="Accent5 42" xfId="530" xr:uid="{5235BCBB-A7BC-4838-A07C-F4F07D284B29}"/>
    <cellStyle name="Accent5 43" xfId="531" xr:uid="{70F3C569-97B9-4E7D-8E32-8765A3CBBC25}"/>
    <cellStyle name="Accent5 44" xfId="532" xr:uid="{EACC759E-2BCA-4E3E-BBAB-3F7696912922}"/>
    <cellStyle name="Accent5 45" xfId="533" xr:uid="{364F671C-8597-4B6F-B16A-F10BF2EC624A}"/>
    <cellStyle name="Accent5 46" xfId="534" xr:uid="{09308F74-7C61-4988-B0F2-318893C02659}"/>
    <cellStyle name="Accent5 47" xfId="535" xr:uid="{EB176708-9A01-474F-9599-F538D96A6644}"/>
    <cellStyle name="Accent5 48" xfId="536" xr:uid="{A703E27D-8DF0-4FDD-9DB1-5D714A2B61B7}"/>
    <cellStyle name="Accent5 49" xfId="537" xr:uid="{FCF9315A-7A84-45D8-A5A5-0C1BD926C452}"/>
    <cellStyle name="Accent5 5" xfId="538" xr:uid="{4AF29BAB-59BF-47B5-8387-7515271D273F}"/>
    <cellStyle name="Accent5 50" xfId="539" xr:uid="{CB68256B-6CCB-4C2F-8870-D3C51C6D7BB8}"/>
    <cellStyle name="Accent5 51" xfId="540" xr:uid="{5B0695DF-0BBC-4E9A-A03C-085E0749537F}"/>
    <cellStyle name="Accent5 52" xfId="541" xr:uid="{FF5AE8E2-8487-447C-B40C-0C8790B72CA2}"/>
    <cellStyle name="Accent5 53" xfId="542" xr:uid="{3928B6FF-B688-4826-AA05-EA01F217C288}"/>
    <cellStyle name="Accent5 54" xfId="543" xr:uid="{6C77155F-BE86-4200-A343-0BC509478E55}"/>
    <cellStyle name="Accent5 55" xfId="544" xr:uid="{69AA3370-7E31-4D56-9696-5885173FA910}"/>
    <cellStyle name="Accent5 56" xfId="545" xr:uid="{E933C584-CB31-4DD3-A770-49064A5DCFE3}"/>
    <cellStyle name="Accent5 57" xfId="546" xr:uid="{C5F0F707-AF46-4B7D-AC7F-6FA089E2DD23}"/>
    <cellStyle name="Accent5 58" xfId="547" xr:uid="{D64EEECD-77F7-420A-A2A4-C385ED1521D7}"/>
    <cellStyle name="Accent5 59" xfId="548" xr:uid="{CCD4CE82-D945-4EB7-97E9-C9EF976EE666}"/>
    <cellStyle name="Accent5 6" xfId="549" xr:uid="{F307B7A6-DFF2-4634-9692-D32776E8F685}"/>
    <cellStyle name="Accent5 60" xfId="550" xr:uid="{BA4DA982-D533-4DC7-804B-CD72F590464B}"/>
    <cellStyle name="Accent5 61" xfId="551" xr:uid="{126202D3-1015-4B18-AA1A-3B3CC568034D}"/>
    <cellStyle name="Accent5 61 2" xfId="552" xr:uid="{8F380465-1EA6-413F-8F3C-2DB976931A2E}"/>
    <cellStyle name="Accent5 62" xfId="553" xr:uid="{93D53831-362E-4654-9286-D7CFA9118DE6}"/>
    <cellStyle name="Accent5 62 2" xfId="554" xr:uid="{5E1D4F2A-C3F7-4398-B21D-B805E6C4F394}"/>
    <cellStyle name="Accent5 63" xfId="555" xr:uid="{F36D15FC-476E-48CC-9D6B-93669B3C6D28}"/>
    <cellStyle name="Accent5 63 2" xfId="556" xr:uid="{2F338F0E-5779-4C68-B98D-CC45EB1D7F90}"/>
    <cellStyle name="Accent5 64" xfId="557" xr:uid="{A1B37AC9-0FEE-413F-AC6A-C10B0BCFCB93}"/>
    <cellStyle name="Accent5 64 2" xfId="558" xr:uid="{6A91DDC6-DC8F-40CB-BE8A-1181E1C73891}"/>
    <cellStyle name="Accent5 65" xfId="559" xr:uid="{2372676F-58A7-4AF3-B6D5-4361D31396F3}"/>
    <cellStyle name="Accent5 65 2" xfId="560" xr:uid="{993AC5EF-5B15-45DF-A919-9E8675D617DF}"/>
    <cellStyle name="Accent5 66" xfId="561" xr:uid="{E48D95DA-6BA0-42D3-A68A-392A0E5777DD}"/>
    <cellStyle name="Accent5 66 2" xfId="562" xr:uid="{9EDA456D-A6B3-4B1B-BF90-5429DEFCDA7C}"/>
    <cellStyle name="Accent5 67" xfId="563" xr:uid="{24C8B3A4-931C-4240-B948-230BF8AD29C1}"/>
    <cellStyle name="Accent5 67 2" xfId="564" xr:uid="{C3C792D6-7C11-4475-963D-07E0D0F57BE2}"/>
    <cellStyle name="Accent5 68" xfId="565" xr:uid="{A038889F-DB90-4AEC-B9DF-E56F878DEBB4}"/>
    <cellStyle name="Accent5 68 2" xfId="566" xr:uid="{F8C03F5E-A4C0-4A19-BF35-F7699C339A76}"/>
    <cellStyle name="Accent5 69" xfId="567" xr:uid="{B31996DD-8590-49CF-B97F-5F4AAEA7413A}"/>
    <cellStyle name="Accent5 7" xfId="568" xr:uid="{1031AD10-684C-4855-A420-013243533D22}"/>
    <cellStyle name="Accent5 70" xfId="569" xr:uid="{A91410C6-3C3C-468B-BC6D-298A0B3FD463}"/>
    <cellStyle name="Accent5 71" xfId="570" xr:uid="{05228F7A-04A6-439D-BCB0-CC83702404FE}"/>
    <cellStyle name="Accent5 72" xfId="571" xr:uid="{34C0650F-78DF-4B66-992E-49037F8B8D30}"/>
    <cellStyle name="Accent5 73" xfId="572" xr:uid="{A25F3C70-A3AC-44D7-BC43-074A5FE1CD75}"/>
    <cellStyle name="Accent5 74" xfId="573" xr:uid="{18295487-85F9-4AB0-8132-3E655506E4C2}"/>
    <cellStyle name="Accent5 75" xfId="574" xr:uid="{5CBFEB6D-67FC-4466-BD73-E391E2165F25}"/>
    <cellStyle name="Accent5 8" xfId="575" xr:uid="{737D3324-50FB-40EB-85E8-1A3D790BA453}"/>
    <cellStyle name="Accent5 9" xfId="576" xr:uid="{8BF659B0-F866-4278-B457-64B28A22FB2D}"/>
    <cellStyle name="Accent6 - 20%" xfId="577" xr:uid="{D9D90DB9-9977-411A-9436-0CB378471265}"/>
    <cellStyle name="Accent6 - 40%" xfId="578" xr:uid="{69CD864D-B7F8-4C9B-8D67-672AC26D6E3F}"/>
    <cellStyle name="Accent6 - 60%" xfId="579" xr:uid="{9BA4C0CA-C84D-407B-AA90-20FF6FD8F8B2}"/>
    <cellStyle name="Accent6 10" xfId="580" xr:uid="{894861E9-046E-435B-ABCD-8A350533F62A}"/>
    <cellStyle name="Accent6 11" xfId="581" xr:uid="{6320A3FF-34B9-4A2F-8BD5-BC363D68D337}"/>
    <cellStyle name="Accent6 12" xfId="582" xr:uid="{D5152B83-8860-407A-A894-400F63CC5541}"/>
    <cellStyle name="Accent6 13" xfId="583" xr:uid="{3C62AFAD-696F-4A2F-9029-DB572FB546CF}"/>
    <cellStyle name="Accent6 14" xfId="584" xr:uid="{DFA3A703-FA72-4D8C-9BF9-8708A1143D46}"/>
    <cellStyle name="Accent6 15" xfId="585" xr:uid="{0563B668-4C90-4856-B1DE-6D2F93896100}"/>
    <cellStyle name="Accent6 16" xfId="586" xr:uid="{29159CD5-A4CA-4E43-8459-DF698FC7E89E}"/>
    <cellStyle name="Accent6 17" xfId="587" xr:uid="{B79A5089-139C-46F8-A257-FA6F0D11FDDF}"/>
    <cellStyle name="Accent6 18" xfId="588" xr:uid="{12F15978-7EB2-4AD0-834B-D9D2BB313BF4}"/>
    <cellStyle name="Accent6 19" xfId="589" xr:uid="{D3251238-5364-4D59-802F-EA4FA9640F0F}"/>
    <cellStyle name="Accent6 2" xfId="590" xr:uid="{FB5DB3C6-16F2-4C68-B111-F2C71774D404}"/>
    <cellStyle name="Accent6 20" xfId="591" xr:uid="{4DB436A5-35BB-436A-8CB7-95113A4577F0}"/>
    <cellStyle name="Accent6 21" xfId="592" xr:uid="{3AA5EC1F-A430-462C-AD5F-66FA3CDDB321}"/>
    <cellStyle name="Accent6 22" xfId="593" xr:uid="{49A4C94C-1F5F-42AF-AC06-D6C7569690E1}"/>
    <cellStyle name="Accent6 23" xfId="594" xr:uid="{6ADB76B1-C595-4F04-B345-B77D817AF857}"/>
    <cellStyle name="Accent6 24" xfId="595" xr:uid="{547F87A6-933B-4CB9-8027-485B269A1F6C}"/>
    <cellStyle name="Accent6 25" xfId="596" xr:uid="{428A488D-0A54-4917-BBED-AA165952099C}"/>
    <cellStyle name="Accent6 26" xfId="597" xr:uid="{98155111-E73A-4A21-B89C-8779AB9F2641}"/>
    <cellStyle name="Accent6 27" xfId="598" xr:uid="{45F3D8C6-41B7-476D-BD69-D173BA0A33D0}"/>
    <cellStyle name="Accent6 28" xfId="599" xr:uid="{AC6957DF-369F-47A4-ACF9-9DFEFD7E6C1B}"/>
    <cellStyle name="Accent6 29" xfId="600" xr:uid="{C7ABD0E2-2AC0-46EB-96E4-0D510E542B32}"/>
    <cellStyle name="Accent6 3" xfId="601" xr:uid="{776AF371-A3A0-49EE-BC04-6866D43B3F4C}"/>
    <cellStyle name="Accent6 30" xfId="602" xr:uid="{11CDE0F6-51B6-47EC-A08A-0C8384DF65D1}"/>
    <cellStyle name="Accent6 31" xfId="603" xr:uid="{A6DCBC0A-656E-4173-8779-4E05D653A304}"/>
    <cellStyle name="Accent6 32" xfId="604" xr:uid="{C57CFC5A-AB1A-4920-9E59-157AF7070746}"/>
    <cellStyle name="Accent6 33" xfId="605" xr:uid="{C6AF2AD6-8735-451F-8E89-66A154C1009F}"/>
    <cellStyle name="Accent6 34" xfId="606" xr:uid="{85AFB8C5-D3E2-4A5B-BA80-20DAEA848C84}"/>
    <cellStyle name="Accent6 35" xfId="607" xr:uid="{2A7A958B-BA37-4D0B-A790-DBB1C5783A5F}"/>
    <cellStyle name="Accent6 36" xfId="608" xr:uid="{613E5029-D392-4B53-BE28-8BA6680B111F}"/>
    <cellStyle name="Accent6 37" xfId="609" xr:uid="{D1BED235-4EA3-40A6-99AE-511913F6D6BB}"/>
    <cellStyle name="Accent6 38" xfId="610" xr:uid="{D1B50022-7D38-4CE7-8FB1-A0DB9BFAD890}"/>
    <cellStyle name="Accent6 39" xfId="611" xr:uid="{95988A1F-2A31-4A0C-8E82-A7A38144676A}"/>
    <cellStyle name="Accent6 4" xfId="612" xr:uid="{11FD8C0F-9732-4CA9-9F38-AEA36F35F0F5}"/>
    <cellStyle name="Accent6 40" xfId="613" xr:uid="{3EA002EE-5C7F-42BF-BDA5-8264A24418E8}"/>
    <cellStyle name="Accent6 41" xfId="614" xr:uid="{AD4ADF90-AF06-4E35-92DC-A3578303A58E}"/>
    <cellStyle name="Accent6 42" xfId="615" xr:uid="{38D1736D-7A1A-4074-9FA3-59D8DD062753}"/>
    <cellStyle name="Accent6 43" xfId="616" xr:uid="{0300FC53-361B-4601-8153-4FE08F3A3EC2}"/>
    <cellStyle name="Accent6 44" xfId="617" xr:uid="{8785F990-D724-4B73-85E2-BE567CECE720}"/>
    <cellStyle name="Accent6 45" xfId="618" xr:uid="{86420527-8B81-4C92-A8FC-35ADA48B8EA1}"/>
    <cellStyle name="Accent6 46" xfId="619" xr:uid="{C620DD24-83CC-4DA0-A18E-2AFB2544E90F}"/>
    <cellStyle name="Accent6 47" xfId="620" xr:uid="{0DA7A5B4-89DD-4AA0-A290-D8AF44E10642}"/>
    <cellStyle name="Accent6 48" xfId="621" xr:uid="{E5217C8A-484A-4442-AE88-C92FB2E625BA}"/>
    <cellStyle name="Accent6 49" xfId="622" xr:uid="{AC712849-33B8-4A49-931B-F04CC359252C}"/>
    <cellStyle name="Accent6 5" xfId="623" xr:uid="{2A8FA632-7E47-4999-B912-C793EDF4A469}"/>
    <cellStyle name="Accent6 50" xfId="624" xr:uid="{093736FC-70BE-4033-88C6-CE810808B7A9}"/>
    <cellStyle name="Accent6 51" xfId="625" xr:uid="{F22314EE-4791-4F05-BFBF-C9A1614890B2}"/>
    <cellStyle name="Accent6 52" xfId="626" xr:uid="{0631D898-CA22-4BCF-9120-CD2156BF52B9}"/>
    <cellStyle name="Accent6 53" xfId="627" xr:uid="{AB394091-744E-464A-A9D9-13530CF8FC7B}"/>
    <cellStyle name="Accent6 54" xfId="628" xr:uid="{40DC2606-18F1-4A17-AF18-3EF5830FE951}"/>
    <cellStyle name="Accent6 55" xfId="629" xr:uid="{FE7ED2F6-6170-4662-80DC-557D1ECF49F2}"/>
    <cellStyle name="Accent6 56" xfId="630" xr:uid="{83AEA07E-2C2F-4387-A989-F291656E96C5}"/>
    <cellStyle name="Accent6 57" xfId="631" xr:uid="{427E89AB-D930-4556-AFD5-EFEE69ED3BEF}"/>
    <cellStyle name="Accent6 58" xfId="632" xr:uid="{322A31D5-3AFA-41FF-86FD-B6D13AA02F1F}"/>
    <cellStyle name="Accent6 59" xfId="633" xr:uid="{850C4F15-54D2-4987-A64D-AAA793413EAD}"/>
    <cellStyle name="Accent6 6" xfId="634" xr:uid="{AEABC3AD-6D7B-474E-9EEF-333E5986A191}"/>
    <cellStyle name="Accent6 60" xfId="635" xr:uid="{D021FA0B-49CC-4AA3-9498-528BE2BE358C}"/>
    <cellStyle name="Accent6 61" xfId="636" xr:uid="{1CFC401D-547B-42CF-9C21-0BDF1522F958}"/>
    <cellStyle name="Accent6 61 2" xfId="637" xr:uid="{2577661F-9778-473F-846D-C939FC887809}"/>
    <cellStyle name="Accent6 62" xfId="638" xr:uid="{680ECCE9-B3A7-478D-89CB-3DEEDCFE5046}"/>
    <cellStyle name="Accent6 62 2" xfId="639" xr:uid="{ED42D363-C6C0-442F-8882-024B55871152}"/>
    <cellStyle name="Accent6 63" xfId="640" xr:uid="{3A7696EC-EEEF-4E62-BB89-2834036E2988}"/>
    <cellStyle name="Accent6 63 2" xfId="641" xr:uid="{969657AD-7D33-4DAC-8A9B-B0A4511506CF}"/>
    <cellStyle name="Accent6 64" xfId="642" xr:uid="{18BF4F9B-03C2-4A7E-B588-A06A3B691A38}"/>
    <cellStyle name="Accent6 64 2" xfId="643" xr:uid="{AA1364C2-4FAE-4F4F-AF50-A86780E140BB}"/>
    <cellStyle name="Accent6 65" xfId="644" xr:uid="{FEDD42C0-AFF5-4A07-AF8B-1A3A7B3ECBC6}"/>
    <cellStyle name="Accent6 65 2" xfId="645" xr:uid="{FCA7851F-BC2F-4D71-AFE6-24507FC95ABD}"/>
    <cellStyle name="Accent6 66" xfId="646" xr:uid="{663649FD-7140-40B4-8CA4-CF3DC5CE1756}"/>
    <cellStyle name="Accent6 66 2" xfId="647" xr:uid="{40262C6B-F8E4-440A-87A4-2061E84CC730}"/>
    <cellStyle name="Accent6 67" xfId="648" xr:uid="{4C89D1B6-E2E5-41B2-82B3-6F6057BAB3F2}"/>
    <cellStyle name="Accent6 67 2" xfId="649" xr:uid="{F0A940AC-F58C-4575-9556-4E49EB8447B8}"/>
    <cellStyle name="Accent6 68" xfId="650" xr:uid="{36FB4929-A242-4CDD-8B39-0FDE379D1107}"/>
    <cellStyle name="Accent6 68 2" xfId="651" xr:uid="{9BE79C78-838C-4CD7-B5C5-89412F4AB06E}"/>
    <cellStyle name="Accent6 69" xfId="652" xr:uid="{B97FF86C-BBA8-4760-916B-30EBF3CE99E4}"/>
    <cellStyle name="Accent6 7" xfId="653" xr:uid="{6305E4E3-7E2A-470E-84E3-5B2B12E8671D}"/>
    <cellStyle name="Accent6 70" xfId="654" xr:uid="{CA8B5BAC-DBCA-44CE-8DB7-B0F83CF45512}"/>
    <cellStyle name="Accent6 71" xfId="655" xr:uid="{079BB264-3302-44A9-9D5D-BEDFEDEF2372}"/>
    <cellStyle name="Accent6 72" xfId="656" xr:uid="{65A63B62-EFC4-41CD-891B-FC9DDB3B7E83}"/>
    <cellStyle name="Accent6 73" xfId="657" xr:uid="{4C2C57B8-8847-4C12-94AA-1BF027D5A3FE}"/>
    <cellStyle name="Accent6 74" xfId="658" xr:uid="{9A0FE19E-722F-4EE0-9B69-92A76049CDB9}"/>
    <cellStyle name="Accent6 75" xfId="659" xr:uid="{53F05853-EE1D-4F1E-A802-CE9E3E89B70E}"/>
    <cellStyle name="Accent6 8" xfId="660" xr:uid="{AB58CD0F-4825-40E5-A4DA-EAA2FE426759}"/>
    <cellStyle name="Accent6 9" xfId="661" xr:uid="{4D8BDFFA-ACB5-4BD8-8EE4-AA26D1233223}"/>
    <cellStyle name="Bad 2" xfId="662" xr:uid="{09441E54-2733-4873-A99D-755913A2E000}"/>
    <cellStyle name="Bad 3" xfId="663" xr:uid="{D5C74C49-6802-439A-945C-53C13C29D978}"/>
    <cellStyle name="Bad 4" xfId="664" xr:uid="{600466F3-98C0-4FDB-9CED-2018B6F7BB3C}"/>
    <cellStyle name="Bad 4 2" xfId="665" xr:uid="{0CE0546C-8933-4ED1-AE92-08C5C6211C2F}"/>
    <cellStyle name="Bad 5" xfId="666" xr:uid="{70991703-4F99-4ADE-BAE7-D6E8116B4236}"/>
    <cellStyle name="Bad 6" xfId="667" xr:uid="{4A49A07C-7B67-4BCF-83EA-3A72A1B88A0B}"/>
    <cellStyle name="Calculation 2" xfId="668" xr:uid="{6D4F5575-90E8-48B6-B27D-E3FAD1431994}"/>
    <cellStyle name="Calculation 2 2" xfId="669" xr:uid="{C74D0431-980A-432D-8DA6-031A106C1B67}"/>
    <cellStyle name="Calculation 2 2 2" xfId="670" xr:uid="{9A38063E-FC5E-4802-BA48-61006F494C96}"/>
    <cellStyle name="Calculation 2 2 2 2" xfId="671" xr:uid="{8BB88AB8-6789-4B34-A2DB-DDA3B2DDDC4D}"/>
    <cellStyle name="Calculation 2 2 2 2 2" xfId="1395" xr:uid="{3C212100-69D7-49A9-BD72-A40DBB461F85}"/>
    <cellStyle name="Calculation 2 2 2 2 3" xfId="1394" xr:uid="{4EA31D4B-E0D0-43B8-A607-8EF98A56D71B}"/>
    <cellStyle name="Calculation 2 2 2 3" xfId="672" xr:uid="{DEC2F3A7-4367-42AB-AAF5-97B32723ADCC}"/>
    <cellStyle name="Calculation 2 2 2 3 2" xfId="1397" xr:uid="{A5681A6D-8ACD-4122-81CC-20E1FDFAA8FC}"/>
    <cellStyle name="Calculation 2 2 2 3 3" xfId="1396" xr:uid="{7C42A498-A642-4916-B450-FC7149E6AD24}"/>
    <cellStyle name="Calculation 2 2 2 4" xfId="673" xr:uid="{39A8211A-F4DD-47C8-AFEA-92AD78C27A78}"/>
    <cellStyle name="Calculation 2 2 2 4 2" xfId="1399" xr:uid="{2499D136-D0F3-49F3-8B7E-CC17F4B69757}"/>
    <cellStyle name="Calculation 2 2 2 4 3" xfId="1398" xr:uid="{B0F7A8F0-8ED5-41D4-B5B2-332B7206E05C}"/>
    <cellStyle name="Calculation 2 2 2 5" xfId="1400" xr:uid="{4AF0F3C5-DBEF-43B5-9A4F-112F9DD90D32}"/>
    <cellStyle name="Calculation 2 2 2 6" xfId="1393" xr:uid="{38AFD60F-4F82-438F-BD83-4A5262713309}"/>
    <cellStyle name="Calculation 2 2 3" xfId="674" xr:uid="{12CD7C66-D548-45E2-B571-1145B4248FA0}"/>
    <cellStyle name="Calculation 2 2 3 2" xfId="1402" xr:uid="{4300605E-8285-4E48-9FCF-3C59447E1ECE}"/>
    <cellStyle name="Calculation 2 2 3 3" xfId="1401" xr:uid="{CAA33CA3-B9BB-494B-9DC8-BBF38CC056B0}"/>
    <cellStyle name="Calculation 2 2 4" xfId="675" xr:uid="{255F5B37-3B37-4037-BAFB-4AEC3959DD83}"/>
    <cellStyle name="Calculation 2 2 4 2" xfId="1404" xr:uid="{A355DF96-8FA2-438E-8109-F4AB020636B0}"/>
    <cellStyle name="Calculation 2 2 4 3" xfId="1403" xr:uid="{341BCBCB-0FF7-43BA-A86C-81976EF120AD}"/>
    <cellStyle name="Calculation 2 2 5" xfId="1405" xr:uid="{5763247E-9724-4530-9D20-4DEA509F4A51}"/>
    <cellStyle name="Calculation 2 2 6" xfId="1392" xr:uid="{12E6C035-5D9E-4F4B-8964-168A24C3F231}"/>
    <cellStyle name="Calculation 2 3" xfId="676" xr:uid="{1447BB60-B936-49A5-9A13-19E987582448}"/>
    <cellStyle name="Calculation 2 3 2" xfId="677" xr:uid="{89320B7E-7A8E-432C-96A3-116682757812}"/>
    <cellStyle name="Calculation 2 3 2 2" xfId="678" xr:uid="{40CBD7EF-B11F-47AB-BA3D-2D2CFBDDB325}"/>
    <cellStyle name="Calculation 2 3 2 2 2" xfId="1409" xr:uid="{051D91D2-B8BD-4ECB-BA42-2AAD06C9D15A}"/>
    <cellStyle name="Calculation 2 3 2 2 3" xfId="1408" xr:uid="{1AAA2731-8364-4691-B496-D52E9C0958F6}"/>
    <cellStyle name="Calculation 2 3 2 3" xfId="679" xr:uid="{5AE0B6FB-25B6-449B-8F72-709B475831EC}"/>
    <cellStyle name="Calculation 2 3 2 3 2" xfId="1411" xr:uid="{224BD074-A735-4293-95AA-4108C75F3363}"/>
    <cellStyle name="Calculation 2 3 2 3 3" xfId="1410" xr:uid="{4470A463-680F-46E5-8DEE-073F7FD17E1C}"/>
    <cellStyle name="Calculation 2 3 2 4" xfId="680" xr:uid="{13FE923F-66D6-4F4B-B7A1-1CACA9734384}"/>
    <cellStyle name="Calculation 2 3 2 4 2" xfId="1413" xr:uid="{7B5DF3E7-9A6A-406C-994C-9F83D830EFA1}"/>
    <cellStyle name="Calculation 2 3 2 4 3" xfId="1412" xr:uid="{F7CA6165-78C8-4EE8-8AA9-169D3FDD054E}"/>
    <cellStyle name="Calculation 2 3 2 5" xfId="1414" xr:uid="{28351A4E-B7C8-4C1D-AD8F-127CE3DCCFF5}"/>
    <cellStyle name="Calculation 2 3 2 6" xfId="1407" xr:uid="{1E5E2937-A10A-4205-BE3F-AB767F80254A}"/>
    <cellStyle name="Calculation 2 3 3" xfId="681" xr:uid="{76C9E966-DFD9-4245-B4C5-B661FD9DCB7A}"/>
    <cellStyle name="Calculation 2 3 3 2" xfId="1416" xr:uid="{74707755-118E-4AF7-8821-91196FEE8D6B}"/>
    <cellStyle name="Calculation 2 3 3 3" xfId="1415" xr:uid="{E33906B4-3847-4E82-A21D-602F24DA270D}"/>
    <cellStyle name="Calculation 2 3 4" xfId="682" xr:uid="{54CEAB5C-768C-4D1B-A409-A9EF92A9FF61}"/>
    <cellStyle name="Calculation 2 3 4 2" xfId="1418" xr:uid="{04BF3BE2-9CB9-4B58-B44B-29F091BD4730}"/>
    <cellStyle name="Calculation 2 3 4 3" xfId="1417" xr:uid="{90FC5BA4-529B-4830-B0F7-85B57C0841C2}"/>
    <cellStyle name="Calculation 2 3 5" xfId="1419" xr:uid="{882AD037-BC0E-47DE-8A91-2F7A4A18A3F0}"/>
    <cellStyle name="Calculation 2 3 6" xfId="1406" xr:uid="{8B179C7D-47D3-4117-9B69-47BBCF6E0531}"/>
    <cellStyle name="Calculation 2 4" xfId="683" xr:uid="{0FC90DC7-F3D8-431A-B03E-2ED0D227A538}"/>
    <cellStyle name="Calculation 2 4 2" xfId="684" xr:uid="{F0895856-8581-47E9-82BC-DC3A76DB7339}"/>
    <cellStyle name="Calculation 2 4 2 2" xfId="1422" xr:uid="{CDEDC025-8043-4057-B291-92E894F330CF}"/>
    <cellStyle name="Calculation 2 4 2 3" xfId="1421" xr:uid="{03AC3C2B-7039-48E1-B160-A2B6100BD3A5}"/>
    <cellStyle name="Calculation 2 4 3" xfId="685" xr:uid="{04897245-8322-41F0-9357-3FED55E38985}"/>
    <cellStyle name="Calculation 2 4 3 2" xfId="1424" xr:uid="{3117BF8E-6777-4167-83EC-487E60B00CE9}"/>
    <cellStyle name="Calculation 2 4 3 3" xfId="1423" xr:uid="{B159D5A3-D2A1-40AA-B54B-548D3D2A4818}"/>
    <cellStyle name="Calculation 2 4 4" xfId="686" xr:uid="{48A21140-B9BF-4D72-BA17-50C3BFA09CB6}"/>
    <cellStyle name="Calculation 2 4 4 2" xfId="1426" xr:uid="{8A824BE2-00B1-4C53-A27F-24E74066D408}"/>
    <cellStyle name="Calculation 2 4 4 3" xfId="1425" xr:uid="{1B92BBC5-B038-4272-A417-98C17B3F1583}"/>
    <cellStyle name="Calculation 2 4 5" xfId="1427" xr:uid="{64ADDC26-9869-4DB5-BB5E-FA1F09486637}"/>
    <cellStyle name="Calculation 2 4 6" xfId="1420" xr:uid="{851C4689-ED95-4952-AE83-4B840B702DEF}"/>
    <cellStyle name="Calculation 2 5" xfId="687" xr:uid="{19DEC406-A71B-4E62-842E-F8567030CDB2}"/>
    <cellStyle name="Calculation 2 5 2" xfId="1429" xr:uid="{87350BB9-0AED-446F-8159-A6D239AE5A6C}"/>
    <cellStyle name="Calculation 2 5 3" xfId="1428" xr:uid="{9AF405C6-A1A6-495C-9BF3-E10EBA63BF06}"/>
    <cellStyle name="Calculation 2 6" xfId="688" xr:uid="{88FC8B40-C029-4FC5-9324-2E2565A7C654}"/>
    <cellStyle name="Calculation 2 6 2" xfId="1431" xr:uid="{9C3D8AE7-3F66-42AE-95A8-B63C88641368}"/>
    <cellStyle name="Calculation 2 6 3" xfId="1430" xr:uid="{B743DF8A-16EF-4563-9877-AFB0F6DBAB07}"/>
    <cellStyle name="Calculation 2 7" xfId="1432" xr:uid="{D11122D2-9155-413C-8A7B-012DF903F8EC}"/>
    <cellStyle name="Calculation 2 8" xfId="1391" xr:uid="{1DF58CE7-36EF-47E0-857B-4B6DEF5BE1B3}"/>
    <cellStyle name="Calculation 3" xfId="689" xr:uid="{BCCA4346-CE76-420E-B41F-7E4BBD898E29}"/>
    <cellStyle name="Calculation 3 2" xfId="690" xr:uid="{C1A51B81-7FE3-46BC-A479-4CFE931D0BD6}"/>
    <cellStyle name="Calculation 3 2 2" xfId="691" xr:uid="{6E61BDE9-A394-4901-9507-C401DFD7112A}"/>
    <cellStyle name="Calculation 3 2 2 2" xfId="1436" xr:uid="{BD47CA26-F864-4C2F-A66E-7139EEC50384}"/>
    <cellStyle name="Calculation 3 2 2 3" xfId="1435" xr:uid="{0F2DEF40-EE91-4586-B242-0892BB7B1FEA}"/>
    <cellStyle name="Calculation 3 2 3" xfId="692" xr:uid="{B4565C51-1F24-4859-8FEB-1D3EAC74BAC2}"/>
    <cellStyle name="Calculation 3 2 3 2" xfId="1438" xr:uid="{62D25FCF-3A4D-47C9-813D-E44DA3B7162B}"/>
    <cellStyle name="Calculation 3 2 3 3" xfId="1437" xr:uid="{833C6F9F-935F-4557-9F0D-4706CFDEEFA9}"/>
    <cellStyle name="Calculation 3 2 4" xfId="693" xr:uid="{4345873F-AFF5-4708-8FBF-DD971527060E}"/>
    <cellStyle name="Calculation 3 2 4 2" xfId="1440" xr:uid="{3C5EF524-EED5-45B8-B759-D9E7DF071F04}"/>
    <cellStyle name="Calculation 3 2 4 3" xfId="1439" xr:uid="{D4AC3E18-F66B-4FE1-8FE8-5BA9F7B766B9}"/>
    <cellStyle name="Calculation 3 2 5" xfId="1441" xr:uid="{70F908D5-3BB0-4E4A-8C8C-C2A8F2D12295}"/>
    <cellStyle name="Calculation 3 2 6" xfId="1434" xr:uid="{442E0D0B-AEE5-445A-838F-210928F82D33}"/>
    <cellStyle name="Calculation 3 3" xfId="694" xr:uid="{A6979490-199C-4B00-A27B-9230AEE99CE7}"/>
    <cellStyle name="Calculation 3 3 2" xfId="1443" xr:uid="{AA4C4F81-155D-4264-BD9C-C971E4C847EE}"/>
    <cellStyle name="Calculation 3 3 3" xfId="1442" xr:uid="{48D93527-2728-474A-B04A-B804DFEE094F}"/>
    <cellStyle name="Calculation 3 4" xfId="695" xr:uid="{961441C0-60B2-4FD8-BB6E-AC100E1A936B}"/>
    <cellStyle name="Calculation 3 4 2" xfId="1445" xr:uid="{D1015735-3B87-42A8-B2A4-09C8A12E6A27}"/>
    <cellStyle name="Calculation 3 4 3" xfId="1444" xr:uid="{96A522E3-1EF5-4BFE-B234-C4F588DF5CAF}"/>
    <cellStyle name="Calculation 3 5" xfId="1446" xr:uid="{AF5F1CE9-2DF2-42F1-9DF2-CADC40F1BD39}"/>
    <cellStyle name="Calculation 3 6" xfId="1433" xr:uid="{284F7868-F51C-45E7-97E0-6C4AB9BFA033}"/>
    <cellStyle name="Calculation 4" xfId="696" xr:uid="{9E4C4EC1-83BC-42BA-9C68-526988D88CD4}"/>
    <cellStyle name="Calculation 4 2" xfId="697" xr:uid="{09B85BFF-5CA7-494B-85C2-2B8F32B28628}"/>
    <cellStyle name="Calculation 4 2 2" xfId="698" xr:uid="{F8311020-7693-419C-8F1A-F82D7C30F742}"/>
    <cellStyle name="Calculation 4 2 2 2" xfId="1450" xr:uid="{1CB47CF4-1657-4444-A1CF-52EEF3E33C87}"/>
    <cellStyle name="Calculation 4 2 2 3" xfId="1449" xr:uid="{0F47CCAA-FC79-4CD8-B2E8-DAAC1ECBFD6C}"/>
    <cellStyle name="Calculation 4 2 3" xfId="699" xr:uid="{978EBC17-655E-41AD-8027-9797FAA9EB5E}"/>
    <cellStyle name="Calculation 4 2 3 2" xfId="1452" xr:uid="{79597425-3D28-4980-9D05-2EA2C647342E}"/>
    <cellStyle name="Calculation 4 2 3 3" xfId="1451" xr:uid="{9EA13941-859B-404D-88C1-C4B6AF392E28}"/>
    <cellStyle name="Calculation 4 2 4" xfId="700" xr:uid="{1BE776A7-1B2E-4F4B-B828-D1B682014CD5}"/>
    <cellStyle name="Calculation 4 2 4 2" xfId="1454" xr:uid="{E20D295C-1E02-4F73-BACA-3C6BD7D91981}"/>
    <cellStyle name="Calculation 4 2 4 3" xfId="1453" xr:uid="{FA6C660B-C140-43C8-962B-63817DD95489}"/>
    <cellStyle name="Calculation 4 2 5" xfId="1455" xr:uid="{31C06901-D09E-4FC8-8BB3-75DC07E550A5}"/>
    <cellStyle name="Calculation 4 2 6" xfId="1448" xr:uid="{5022F26C-0294-4F13-9329-544AF58DC573}"/>
    <cellStyle name="Calculation 4 3" xfId="701" xr:uid="{E06AD7F9-77F6-4D88-9ABA-02A885697FE8}"/>
    <cellStyle name="Calculation 4 3 2" xfId="1457" xr:uid="{F0617B63-ECEE-4793-94EE-9FACB8CB8FAB}"/>
    <cellStyle name="Calculation 4 3 3" xfId="1456" xr:uid="{FA816E27-ACE9-4EF3-B754-314D90E336BA}"/>
    <cellStyle name="Calculation 4 4" xfId="702" xr:uid="{7BCD9112-53A2-4FCB-B872-2A6626099291}"/>
    <cellStyle name="Calculation 4 4 2" xfId="1459" xr:uid="{D01BA389-5448-4CBA-A658-391D7C60904F}"/>
    <cellStyle name="Calculation 4 4 3" xfId="1458" xr:uid="{2C552F99-93CB-4866-9316-C6DB25D36C79}"/>
    <cellStyle name="Calculation 4 5" xfId="1460" xr:uid="{B921FF7F-4934-4FA9-9012-AF210D720570}"/>
    <cellStyle name="Calculation 4 6" xfId="1447" xr:uid="{949B6035-7782-4816-81E8-919741C02092}"/>
    <cellStyle name="Calculation 5" xfId="703" xr:uid="{9AD4EDF1-3936-487D-ADB9-982471AC8B67}"/>
    <cellStyle name="Calculation 5 2" xfId="704" xr:uid="{919C94F3-98B4-4F96-B7FC-EACAD6737EDF}"/>
    <cellStyle name="Calculation 5 2 2" xfId="705" xr:uid="{1768B647-9556-41DC-8690-A326E8314CE9}"/>
    <cellStyle name="Calculation 5 2 2 2" xfId="1464" xr:uid="{55A7F1E0-15A2-4419-AD6D-802B20793091}"/>
    <cellStyle name="Calculation 5 2 2 3" xfId="1463" xr:uid="{9CE586CD-31BE-418D-9CF4-9D065A90ADB7}"/>
    <cellStyle name="Calculation 5 2 3" xfId="706" xr:uid="{EF5DADE7-FC75-4EAF-AC6F-01E04A24AE0C}"/>
    <cellStyle name="Calculation 5 2 3 2" xfId="1466" xr:uid="{861BD23F-9A79-4BB2-BDEE-857E94CFE3F3}"/>
    <cellStyle name="Calculation 5 2 3 3" xfId="1465" xr:uid="{6FB7C7C6-0641-445E-B414-09214A9B9BEC}"/>
    <cellStyle name="Calculation 5 2 4" xfId="707" xr:uid="{3E30CCF5-8C0E-4F12-A96E-FE1879985910}"/>
    <cellStyle name="Calculation 5 2 4 2" xfId="1468" xr:uid="{29FDA6C1-DEB5-41EE-9C4F-086F89FE92AE}"/>
    <cellStyle name="Calculation 5 2 4 3" xfId="1467" xr:uid="{4C1698EC-6D96-4663-BFBD-6ED3228987B5}"/>
    <cellStyle name="Calculation 5 2 5" xfId="1469" xr:uid="{9B643331-6C46-4889-8B65-46615C2C9A7B}"/>
    <cellStyle name="Calculation 5 2 6" xfId="1462" xr:uid="{1922C051-E5CA-40AB-AC23-64B21438E668}"/>
    <cellStyle name="Calculation 5 3" xfId="708" xr:uid="{C162BA6B-2054-4974-8386-669926645724}"/>
    <cellStyle name="Calculation 5 3 2" xfId="1471" xr:uid="{31F12545-0FC0-482E-A371-5D3E3E878152}"/>
    <cellStyle name="Calculation 5 3 3" xfId="1470" xr:uid="{1EE96B19-17AA-4989-A33E-80A1274E55F2}"/>
    <cellStyle name="Calculation 5 4" xfId="709" xr:uid="{EFFACED4-2219-44D7-AAA6-D7F69C09C171}"/>
    <cellStyle name="Calculation 5 4 2" xfId="1473" xr:uid="{58330F87-2755-4906-9349-FA5DC04C5935}"/>
    <cellStyle name="Calculation 5 4 3" xfId="1472" xr:uid="{BD103866-CA88-48BA-97F4-E9371209C8FD}"/>
    <cellStyle name="Calculation 5 5" xfId="1474" xr:uid="{1E164C0D-99A1-4BE4-AF2B-2142B8DDB44D}"/>
    <cellStyle name="Calculation 5 6" xfId="1461" xr:uid="{60B5D277-6B45-434B-BA70-910E0946D7FD}"/>
    <cellStyle name="Calculation 6" xfId="710" xr:uid="{CE41EA40-975A-44AC-946F-82552AF1E47B}"/>
    <cellStyle name="Calculation 6 2" xfId="711" xr:uid="{36F85F51-DF41-4CDB-B698-4D58930295D0}"/>
    <cellStyle name="Calculation 6 2 2" xfId="712" xr:uid="{169D15EB-5C68-47CA-8A68-7A35D5EFA50F}"/>
    <cellStyle name="Calculation 6 2 2 2" xfId="1478" xr:uid="{2584340D-3B04-4DD2-B894-87A06C2EA581}"/>
    <cellStyle name="Calculation 6 2 2 3" xfId="1477" xr:uid="{40F5BA3D-8AC6-4538-8307-8125B0F33A25}"/>
    <cellStyle name="Calculation 6 2 3" xfId="713" xr:uid="{50C813BE-F903-4DA8-83B1-62924C56AE52}"/>
    <cellStyle name="Calculation 6 2 3 2" xfId="1480" xr:uid="{D169EC71-AF43-4C04-A204-1C3C7C64F4CE}"/>
    <cellStyle name="Calculation 6 2 3 3" xfId="1479" xr:uid="{603B77CC-6882-4663-A0B3-FC6573B31642}"/>
    <cellStyle name="Calculation 6 2 4" xfId="714" xr:uid="{37654B66-565D-4B4F-9D5F-0A4E865D0C37}"/>
    <cellStyle name="Calculation 6 2 4 2" xfId="1482" xr:uid="{DA0CA163-090F-42BD-9A05-7D4E2DB1856A}"/>
    <cellStyle name="Calculation 6 2 4 3" xfId="1481" xr:uid="{F340AD5D-545D-4E8B-B927-40EB7C29EA6E}"/>
    <cellStyle name="Calculation 6 2 5" xfId="1483" xr:uid="{522FDA53-F048-45D2-A0C4-07307C05B355}"/>
    <cellStyle name="Calculation 6 2 6" xfId="1476" xr:uid="{676AA6F0-822B-40C5-A213-E48ADAA030CD}"/>
    <cellStyle name="Calculation 6 3" xfId="715" xr:uid="{63000B22-21CE-4EE0-B082-1413B911DD1D}"/>
    <cellStyle name="Calculation 6 3 2" xfId="1485" xr:uid="{F1314CA7-72C5-4412-BF83-4895117AEDDE}"/>
    <cellStyle name="Calculation 6 3 3" xfId="1484" xr:uid="{48FE8AB8-17EB-49C6-A67F-C8F85B8C8F0E}"/>
    <cellStyle name="Calculation 6 4" xfId="716" xr:uid="{7D39E919-581B-4E99-9CE4-7746606B2FF5}"/>
    <cellStyle name="Calculation 6 4 2" xfId="1487" xr:uid="{5778D408-95C4-4FF3-95F1-5C5C981936E1}"/>
    <cellStyle name="Calculation 6 4 3" xfId="1486" xr:uid="{3D90E288-D19D-409E-B494-7679B07DFDE1}"/>
    <cellStyle name="Calculation 6 5" xfId="1488" xr:uid="{D1E930EA-2016-496E-AA4A-5CAE2BF3E005}"/>
    <cellStyle name="Calculation 6 6" xfId="1475" xr:uid="{CCD7A83B-6970-4513-A32D-62E8DDA9CD9A}"/>
    <cellStyle name="Calculation 7" xfId="717" xr:uid="{DFFE21A6-68FB-4487-A42F-528C3B06987C}"/>
    <cellStyle name="Calculation 7 2" xfId="718" xr:uid="{43E230CE-7A59-400E-B5ED-1676268D6EF1}"/>
    <cellStyle name="Calculation 7 2 2" xfId="1491" xr:uid="{F44456CB-60ED-4589-B7AD-1B6182F78557}"/>
    <cellStyle name="Calculation 7 2 3" xfId="1490" xr:uid="{170B19E9-9FEF-4327-A63D-8314DF080203}"/>
    <cellStyle name="Calculation 7 3" xfId="1492" xr:uid="{41498EA1-9C8B-46C7-A048-3543D84C44C0}"/>
    <cellStyle name="Calculation 7 4" xfId="1489" xr:uid="{8D0B1F46-6823-4287-81F7-C6F0CF5DD720}"/>
    <cellStyle name="Calculation 8" xfId="719" xr:uid="{D6622C5C-E0CB-4EDC-AD55-B65E7C9DE88B}"/>
    <cellStyle name="Calculation 8 2" xfId="1494" xr:uid="{04FE0058-9DC7-469C-9B47-DA063A74F5B2}"/>
    <cellStyle name="Calculation 8 3" xfId="1493" xr:uid="{4143ACFC-0F54-449C-BFDB-3007E2982FAE}"/>
    <cellStyle name="Calculation 9" xfId="720" xr:uid="{1EFC0CE3-4438-4469-99C8-C404EE942503}"/>
    <cellStyle name="Calculation 9 2" xfId="1496" xr:uid="{A4C06586-4E82-48BE-AA5C-F6A4E584FB98}"/>
    <cellStyle name="Calculation 9 3" xfId="1495" xr:uid="{D446667C-BC72-4DF4-B8DD-EAC0B981E5D2}"/>
    <cellStyle name="Cancel" xfId="721" xr:uid="{61F6637A-1EA6-4FEE-ABD8-EB263C40B30C}"/>
    <cellStyle name="Cancel 2" xfId="722" xr:uid="{92B7AEA8-1AC2-491E-8DAD-798D2E566EAC}"/>
    <cellStyle name="Check Cell 2" xfId="723" xr:uid="{769702C5-E3AB-4E08-83A2-728EA1672CC5}"/>
    <cellStyle name="Check Cell 3" xfId="724" xr:uid="{30E4D87E-C96E-44C3-9480-D2F725F9888C}"/>
    <cellStyle name="Check Cell 4" xfId="725" xr:uid="{9F20A1AF-95C7-471C-A925-B1A82CEE4A60}"/>
    <cellStyle name="Check Cell 4 2" xfId="726" xr:uid="{09CD89B5-E050-477B-AFC2-E4A5EED85730}"/>
    <cellStyle name="Check Cell 5" xfId="727" xr:uid="{3CDAC85C-50A5-4B22-9254-5BF3288E17C9}"/>
    <cellStyle name="Check Cell 6" xfId="728" xr:uid="{94D6A1ED-6DC9-4032-92CD-F367892419EF}"/>
    <cellStyle name="Comma" xfId="17" builtinId="3"/>
    <cellStyle name="Comma 2" xfId="22" xr:uid="{86901B81-C11B-411F-BB54-637A1DCB1B76}"/>
    <cellStyle name="Comma 2 2" xfId="21" xr:uid="{3E3AEBCF-9BA7-424D-9A45-7EF194765FEB}"/>
    <cellStyle name="Comma 2 2 2" xfId="25" xr:uid="{D4AB6D37-D334-49A0-9699-27DC861869A4}"/>
    <cellStyle name="Comma 2 2 2 2" xfId="731" xr:uid="{699DC89B-2546-4974-9F0B-0D895641ACCD}"/>
    <cellStyle name="Comma 2 2 2 2 2" xfId="1500" xr:uid="{5EF6377B-8341-4D27-AFED-500F1B7997C2}"/>
    <cellStyle name="Comma 2 2 2 3" xfId="1499" xr:uid="{33CBF707-C4BF-428C-8B3A-9398CA0DAC8C}"/>
    <cellStyle name="Comma 2 2 2 4" xfId="730" xr:uid="{C9F4074A-E646-4C4A-A3F7-F5AB2270D54F}"/>
    <cellStyle name="Comma 2 2 3" xfId="732" xr:uid="{D93A250D-1656-4135-ADCD-8442B553F95F}"/>
    <cellStyle name="Comma 2 2 3 2" xfId="1501" xr:uid="{366B7D22-E0A2-4ACA-92FB-D75F2D8D4887}"/>
    <cellStyle name="Comma 2 2 4" xfId="733" xr:uid="{15DF4754-7C79-4553-86ED-3F34868FC845}"/>
    <cellStyle name="Comma 2 2 4 2" xfId="1502" xr:uid="{98D22AE9-5946-44C2-9ED2-4DCADC3054B0}"/>
    <cellStyle name="Comma 2 2 5" xfId="1498" xr:uid="{CEE453E4-CEED-4371-9E5A-DB7E67818D80}"/>
    <cellStyle name="Comma 2 2 6" xfId="37" xr:uid="{E873C727-4318-4F1F-B641-210A8A11F36C}"/>
    <cellStyle name="Comma 2 3" xfId="32" xr:uid="{FA533D5D-5626-446B-BDE2-69E5CF5A9759}"/>
    <cellStyle name="Comma 2 3 2" xfId="735" xr:uid="{2EA7D13B-376A-43ED-920D-997647016E57}"/>
    <cellStyle name="Comma 2 3 2 2" xfId="1504" xr:uid="{E310E03A-A0B2-4948-B80D-8C1DFEC00E11}"/>
    <cellStyle name="Comma 2 3 3" xfId="1503" xr:uid="{3FC72258-885C-421F-98B8-A5C8A7664E61}"/>
    <cellStyle name="Comma 2 3 4" xfId="734" xr:uid="{105DCD68-A115-4821-8FAA-51FDDAAB95FD}"/>
    <cellStyle name="Comma 2 4" xfId="736" xr:uid="{358F735A-1CA3-46BE-86A4-639CC9171423}"/>
    <cellStyle name="Comma 2 5" xfId="737" xr:uid="{2B505FA1-83AA-4115-89E5-2DA26EE9C2A0}"/>
    <cellStyle name="Comma 2 5 2" xfId="1505" xr:uid="{53CF7868-62B0-49C7-AF62-1096387285A2}"/>
    <cellStyle name="Comma 2 6" xfId="1497" xr:uid="{B0615685-26C0-4D3C-B5FD-768B306A660F}"/>
    <cellStyle name="Comma 2 7" xfId="729" xr:uid="{3935A605-A681-44B0-96F0-0AC880487787}"/>
    <cellStyle name="Comma 2 8" xfId="1893" xr:uid="{F6DBD7C7-99AD-4778-A7A5-A42C808FA2A0}"/>
    <cellStyle name="Comma 2 9" xfId="1894" xr:uid="{4EAC2C2F-11ED-4A67-97FE-38F8656DAA14}"/>
    <cellStyle name="Comma 3" xfId="18" xr:uid="{A80D054A-AACD-49B6-8CCF-5A64983A4B68}"/>
    <cellStyle name="Comma 3 2" xfId="739" xr:uid="{38CC68F2-78FD-48F1-A829-AC691C094639}"/>
    <cellStyle name="Comma 3 2 2" xfId="1507" xr:uid="{E39E1549-E0C3-402B-B06C-BA72AF7ACA80}"/>
    <cellStyle name="Comma 3 3" xfId="740" xr:uid="{550024A1-3932-4689-AC30-5B9D145CB725}"/>
    <cellStyle name="Comma 3 3 2" xfId="1508" xr:uid="{2BAB0C87-40C2-45FD-9868-7E21C2285E47}"/>
    <cellStyle name="Comma 3 4" xfId="1506" xr:uid="{9C932640-8185-43C0-9021-6755010A3C8F}"/>
    <cellStyle name="Comma 3 5" xfId="738" xr:uid="{7AEA07B9-72EF-4F21-A730-3CECDC585ECA}"/>
    <cellStyle name="Comma 4" xfId="741" xr:uid="{0C0543A1-F24B-4163-935C-641C2EF9941A}"/>
    <cellStyle name="Comma 5" xfId="6" xr:uid="{E09E53D4-C4B5-495B-85D2-EBD0282043E9}"/>
    <cellStyle name="Comma 5 2" xfId="7" xr:uid="{DEB9C6D2-4C59-4229-8A2F-CA8D25E5DCFF}"/>
    <cellStyle name="Comma 5 2 2" xfId="24" xr:uid="{08AA4C57-0F51-4136-B329-05C4D30DE2EB}"/>
    <cellStyle name="Comma 5 2 3" xfId="20" xr:uid="{D1CC5EFE-3507-4DB2-BF36-B10360A6C812}"/>
    <cellStyle name="Comma 5 3" xfId="23" xr:uid="{CE9741DE-307E-4D99-92E4-A97956930D27}"/>
    <cellStyle name="Comma 5 4" xfId="19" xr:uid="{1C5BCE71-049A-497E-8432-A4C3D115BF5D}"/>
    <cellStyle name="Comma 5 5" xfId="1383" xr:uid="{F9F1A623-A406-4BA6-96A4-3F2E991851A1}"/>
    <cellStyle name="Comma 5 6" xfId="12" xr:uid="{8806A134-EF26-493A-9A23-C909AC6B4610}"/>
    <cellStyle name="Comma 5 7" xfId="1892" xr:uid="{5CC19632-47A7-438C-8784-331218628795}"/>
    <cellStyle name="Comma 6" xfId="1889" xr:uid="{F7FC6E5E-29A8-42B8-A6FE-21A395247BDB}"/>
    <cellStyle name="Currency 2" xfId="742" xr:uid="{57E6131B-4EB1-4CC0-9B24-DA59D5C2BD51}"/>
    <cellStyle name="Currency 2 2" xfId="743" xr:uid="{61307D43-DA40-4529-AC74-178835F8B742}"/>
    <cellStyle name="Currency 2 2 2" xfId="744" xr:uid="{69FAF4E8-2E7F-41E5-B751-D62E0CE2D04F}"/>
    <cellStyle name="Currency 2 2 2 2" xfId="745" xr:uid="{9AD43695-1AE1-4A59-9E36-9F0C7B3A45DC}"/>
    <cellStyle name="Currency 2 2 3" xfId="746" xr:uid="{79C4EE8E-EC68-46AC-92FC-96028DD648B5}"/>
    <cellStyle name="Currency 2 3" xfId="747" xr:uid="{52295FA7-6D17-41F2-9BAA-213EAB072DDE}"/>
    <cellStyle name="Currency 2 3 2" xfId="748" xr:uid="{A1C3C2E1-4910-47B1-82AE-65D7FEE11A98}"/>
    <cellStyle name="Currency 2 4" xfId="749" xr:uid="{D5C380CF-1A7D-4B9F-8C31-83DEB34B4407}"/>
    <cellStyle name="Currency 3" xfId="750" xr:uid="{EBDD25CF-29AD-455F-BA6E-CCA523C4962C}"/>
    <cellStyle name="Currency 3 2" xfId="751" xr:uid="{2D2C881A-0574-4EF0-AFC9-F8CF0A2C8386}"/>
    <cellStyle name="Dezimal_Mappe1" xfId="752" xr:uid="{0FA7D903-1A06-4535-BBF2-701CC73A8D72}"/>
    <cellStyle name="Efficio_Table" xfId="753" xr:uid="{4D08AEBC-9064-4809-BFF2-7CA29B56DDFE}"/>
    <cellStyle name="Emphasis 1" xfId="754" xr:uid="{B5A2A7E9-56CB-4E51-94B8-11424ABF02BF}"/>
    <cellStyle name="Emphasis 2" xfId="755" xr:uid="{5F77743E-8EF7-4338-B9BC-BFAA1E26BF2B}"/>
    <cellStyle name="Emphasis 3" xfId="756" xr:uid="{21B8BC85-85F5-422D-9F8D-CC9219221527}"/>
    <cellStyle name="Excel Built-in Normal" xfId="757" xr:uid="{9330C7A2-A643-47E8-BE31-5956E0374EE0}"/>
    <cellStyle name="Explanatory Text 2" xfId="758" xr:uid="{128B0C90-26DE-4472-9AEF-89986A883A5F}"/>
    <cellStyle name="Explanatory Text 3" xfId="759" xr:uid="{5DD4448B-BE0E-4D0B-BF63-3CBB5E7A42BE}"/>
    <cellStyle name="Explanatory Text 4" xfId="760" xr:uid="{0B6CBD38-6A44-417C-9369-C96163BE946A}"/>
    <cellStyle name="Explanatory Text 4 2" xfId="761" xr:uid="{DF6BB190-24FC-4112-887D-DFFD3373EBFF}"/>
    <cellStyle name="Explanatory Text 5" xfId="762" xr:uid="{D6365864-6904-40C0-BC14-3F62CAFF09BB}"/>
    <cellStyle name="Explanatory Text 6" xfId="763" xr:uid="{465600DB-3A6F-4CFF-B711-C4BBC31D873D}"/>
    <cellStyle name="Good 2" xfId="764" xr:uid="{796E8F6D-94C3-410F-B65D-283A0DEDD82B}"/>
    <cellStyle name="Good 3" xfId="765" xr:uid="{4FA3CCBB-F5A7-4024-8E14-7AC8C7B04C13}"/>
    <cellStyle name="Good 4" xfId="766" xr:uid="{96975A26-68F2-49BE-B658-89B8DFD5306F}"/>
    <cellStyle name="Good 4 2" xfId="767" xr:uid="{E1DA34AF-1B14-4682-9110-AC51CAA3F6C6}"/>
    <cellStyle name="Good 5" xfId="768" xr:uid="{D9CE7E26-359F-429D-8226-5A1F5EB910A9}"/>
    <cellStyle name="Good 6" xfId="769" xr:uid="{B930E9CB-A2BF-40CC-ACBF-4D850AA890AF}"/>
    <cellStyle name="Heading 1 2" xfId="770" xr:uid="{824C7D89-543A-4284-9B3B-BA86CDB44DB1}"/>
    <cellStyle name="Heading 1 3" xfId="771" xr:uid="{7D332DA8-C77D-4362-9E12-BE887AF9030D}"/>
    <cellStyle name="Heading 1 4" xfId="772" xr:uid="{40F61E53-A35B-4916-BDF2-40FDE41ACEFC}"/>
    <cellStyle name="Heading 1 4 2" xfId="773" xr:uid="{99629C03-85E2-47BE-9D49-2C10DD5E0CAE}"/>
    <cellStyle name="Heading 1 5" xfId="774" xr:uid="{724E3ED1-18D3-4AAE-924E-C27B1BAD9071}"/>
    <cellStyle name="Heading 1 6" xfId="775" xr:uid="{6D92634C-788C-42A9-A98A-FB548B306385}"/>
    <cellStyle name="Heading 2 2" xfId="776" xr:uid="{A08CE137-C730-4238-BC04-356D4328BE4B}"/>
    <cellStyle name="Heading 2 3" xfId="777" xr:uid="{F42078C5-4CBF-4C49-BCBC-AB9E36351D17}"/>
    <cellStyle name="Heading 2 4" xfId="778" xr:uid="{FA215B46-6F5B-4AF2-A3F9-8F5D445FBA94}"/>
    <cellStyle name="Heading 2 4 2" xfId="779" xr:uid="{E69D6D01-7180-4F43-A1EE-F2E889E7B784}"/>
    <cellStyle name="Heading 2 5" xfId="780" xr:uid="{66D45DC9-E98C-4706-81E3-CADAE7E67238}"/>
    <cellStyle name="Heading 2 6" xfId="781" xr:uid="{16B8AD49-B861-407B-B58E-0499CDB7D739}"/>
    <cellStyle name="Heading 3 2" xfId="782" xr:uid="{E882F1F1-8DF1-4801-9895-99D5AFCF8627}"/>
    <cellStyle name="Heading 3 2 2" xfId="783" xr:uid="{47213E8A-0209-4EF2-AB2F-F694AFB713C1}"/>
    <cellStyle name="Heading 3 2 2 2" xfId="1877" xr:uid="{EEC80E5E-D52D-4FDC-A7AB-F1F7B51ABD9D}"/>
    <cellStyle name="Heading 3 2 3" xfId="784" xr:uid="{2821EA85-371B-4AD0-B951-48B84021A95C}"/>
    <cellStyle name="Heading 3 2 3 2" xfId="1878" xr:uid="{AAD8ABD8-EC31-4DDD-8E57-4A01B3426EB5}"/>
    <cellStyle name="Heading 3 2 4" xfId="785" xr:uid="{EB80F5AA-9F90-4940-A6BF-D65C208E7A6B}"/>
    <cellStyle name="Heading 3 2 4 2" xfId="1879" xr:uid="{3B8F5AFF-AD6D-4ED2-9069-889969AEAAA7}"/>
    <cellStyle name="Heading 3 2 5" xfId="1880" xr:uid="{64F8593F-F304-41AC-9520-B199B4D7ABF8}"/>
    <cellStyle name="Heading 3 3" xfId="786" xr:uid="{0CD1A3A6-E35B-420A-A71E-37FF7BEBA9BB}"/>
    <cellStyle name="Heading 3 3 2" xfId="1881" xr:uid="{C0BBC1F9-483E-47E7-BD81-43A2CE66E276}"/>
    <cellStyle name="Heading 3 4" xfId="787" xr:uid="{29D2EC26-2DF0-46D4-8B3C-E52253E3C250}"/>
    <cellStyle name="Heading 3 4 2" xfId="788" xr:uid="{544CC2F1-ACDE-4986-B190-9016C0B5B0A2}"/>
    <cellStyle name="Heading 3 4 2 2" xfId="1882" xr:uid="{EE61C0D3-5565-411A-955A-B798713AC796}"/>
    <cellStyle name="Heading 3 4 3" xfId="1883" xr:uid="{B7A72589-4753-4D20-B08C-BC0DD6C0DDDE}"/>
    <cellStyle name="Heading 3 5" xfId="789" xr:uid="{09378F0F-399F-4425-91FC-74657810AA66}"/>
    <cellStyle name="Heading 3 5 2" xfId="1884" xr:uid="{A136FB33-3FD8-4210-9319-9628DE2DD4AF}"/>
    <cellStyle name="Heading 3 6" xfId="790" xr:uid="{3C904494-F596-4731-AFB5-FF9CBE296C36}"/>
    <cellStyle name="Heading 3 6 2" xfId="1885" xr:uid="{55D8F5FA-6A70-4DDE-92BA-5E3C87689125}"/>
    <cellStyle name="Heading 4 2" xfId="791" xr:uid="{FDF18EFB-77ED-47A6-A2DC-879F80B1CD6B}"/>
    <cellStyle name="Heading 4 3" xfId="792" xr:uid="{B467F024-DEE8-4900-92DB-D601E25B74CC}"/>
    <cellStyle name="Heading 4 4" xfId="793" xr:uid="{B2F91FEE-EBAA-4418-8302-3D54140A28BB}"/>
    <cellStyle name="Heading 4 4 2" xfId="794" xr:uid="{248EE67E-82C6-48DE-B9ED-9A49F94260D9}"/>
    <cellStyle name="Heading 4 5" xfId="795" xr:uid="{976F32F7-9D33-4DD5-9E18-AAF29D3D6FD4}"/>
    <cellStyle name="Heading 4 6" xfId="796" xr:uid="{DEEA77CA-237E-4A18-A0CE-9B73F14567EF}"/>
    <cellStyle name="Hyperlink" xfId="1891" builtinId="8"/>
    <cellStyle name="Hyperlink 10" xfId="797" xr:uid="{F8611834-4A1A-4ACB-9D31-3CAA40187C7A}"/>
    <cellStyle name="Hyperlink 11" xfId="798" xr:uid="{D5DDB1DF-B8D1-487F-9917-BD621E2CB20C}"/>
    <cellStyle name="Hyperlink 12" xfId="799" xr:uid="{22332537-6519-4501-9990-58061B636E7F}"/>
    <cellStyle name="Hyperlink 13" xfId="800" xr:uid="{5EDBF714-CDDB-4D20-A8A0-7EA549748950}"/>
    <cellStyle name="Hyperlink 2" xfId="4" xr:uid="{4970047D-520B-4FC9-85F7-CCF5BD48875C}"/>
    <cellStyle name="Hyperlink 2 2" xfId="29" xr:uid="{F7CD8C12-A952-480A-A506-3CFB2C8FDC65}"/>
    <cellStyle name="Hyperlink 2 2 2" xfId="801" xr:uid="{5C8BC657-BEB0-4AB4-AD23-025BF6AD1E27}"/>
    <cellStyle name="Hyperlink 2 2 3" xfId="802" xr:uid="{EE97D128-CE05-4D99-9FF1-4BF0BF9AF02C}"/>
    <cellStyle name="Hyperlink 2 3" xfId="803" xr:uid="{9CC4C4AA-1519-4BD9-A932-0407B3551236}"/>
    <cellStyle name="Hyperlink 2 3 2" xfId="804" xr:uid="{44F3A5D1-6333-419A-86F2-52338D1706C0}"/>
    <cellStyle name="Hyperlink 2 3 3" xfId="1509" xr:uid="{AC2C1820-D5F2-4645-A2C0-D5675AEDF09C}"/>
    <cellStyle name="Hyperlink 2 3 4" xfId="1876" xr:uid="{3AB184D4-06B2-4AB8-9C21-6748EB44EB63}"/>
    <cellStyle name="Hyperlink 2 4" xfId="805" xr:uid="{A2069A96-F714-4A6E-A0FD-77B7BB36B6CE}"/>
    <cellStyle name="Hyperlink 2 4 2" xfId="806" xr:uid="{66D058F0-19B2-471E-AC4D-0D947F116ED1}"/>
    <cellStyle name="Hyperlink 2 5" xfId="807" xr:uid="{85061AF1-BC40-4AB1-A105-FF4ADBC79AF2}"/>
    <cellStyle name="Hyperlink 2 6" xfId="808" xr:uid="{113323E8-7289-4FF7-ACD6-2CDA9A5A6D2E}"/>
    <cellStyle name="Hyperlink 2 7" xfId="809" xr:uid="{C056419E-F88E-4A3A-90CF-844BDC942263}"/>
    <cellStyle name="Hyperlink 2 8" xfId="810" xr:uid="{96C94B39-DC13-47D6-8F75-F3928FD3F3C5}"/>
    <cellStyle name="Hyperlink 2 9" xfId="41" xr:uid="{453A4980-92D7-419B-8FAB-AB91E496B25E}"/>
    <cellStyle name="Hyperlink 3" xfId="26" xr:uid="{068D6EEC-2947-4F40-B35A-3202BB1742B2}"/>
    <cellStyle name="Hyperlink 3 2" xfId="812" xr:uid="{C22107A3-8678-4227-916E-221CA6BEA54B}"/>
    <cellStyle name="Hyperlink 3 2 2" xfId="813" xr:uid="{7985E8D1-CF8E-4CA6-90DB-F690296E4215}"/>
    <cellStyle name="Hyperlink 3 2 3" xfId="814" xr:uid="{2B111C2D-670C-402F-A4CB-FFB8C68F21CA}"/>
    <cellStyle name="Hyperlink 3 3" xfId="815" xr:uid="{2A4291EB-AD14-462E-A469-83A7AA132CAF}"/>
    <cellStyle name="Hyperlink 3 4" xfId="816" xr:uid="{822D9D4B-40C5-407C-A41E-2E0FD5DA4209}"/>
    <cellStyle name="Hyperlink 3 5" xfId="817" xr:uid="{962FF83F-E892-4737-8761-DCD3AE928A17}"/>
    <cellStyle name="Hyperlink 3 6" xfId="1510" xr:uid="{7DBA2F56-49D1-4E0C-814B-2A3223C4C194}"/>
    <cellStyle name="Hyperlink 3 6 2" xfId="1511" xr:uid="{F19A153B-1096-4789-8BE0-91BBC6A794C2}"/>
    <cellStyle name="Hyperlink 3 7" xfId="811" xr:uid="{FB0AEA89-2D95-49AC-BD0D-79EFFF6E87FF}"/>
    <cellStyle name="Hyperlink 4" xfId="30" xr:uid="{0065DB4A-F758-49B5-9D70-FF3181E6B768}"/>
    <cellStyle name="Hyperlink 4 2" xfId="818" xr:uid="{AB03B16F-CB2D-4AA4-B107-AA3776FE31F6}"/>
    <cellStyle name="Hyperlink 4 3" xfId="819" xr:uid="{D38B0683-CB5C-43A8-AA80-6E41A3E43EB8}"/>
    <cellStyle name="Hyperlink 4 4" xfId="1390" xr:uid="{04CB6D8D-D52C-4EA2-BB63-BF537B6E0F10}"/>
    <cellStyle name="Hyperlink 5" xfId="33" xr:uid="{4333A5CB-51A0-4016-A443-79A09E794BD0}"/>
    <cellStyle name="Hyperlink 5 2" xfId="821" xr:uid="{B9296EFB-D3E9-41D5-BC4E-25DFB2EACED1}"/>
    <cellStyle name="Hyperlink 5 3" xfId="822" xr:uid="{1C42DCCF-8C67-4CE2-9135-6E6192BE18F0}"/>
    <cellStyle name="Hyperlink 5 4" xfId="820" xr:uid="{F6592F41-5305-4CCF-AD7A-CF5A7DF98B0B}"/>
    <cellStyle name="Hyperlink 6" xfId="823" xr:uid="{9632C075-CBBB-4F88-AD1A-0D5CB064AA36}"/>
    <cellStyle name="Hyperlink 7" xfId="824" xr:uid="{7052E0E9-B75D-49F2-970E-E3479D4A5169}"/>
    <cellStyle name="Hyperlink 7 2" xfId="825" xr:uid="{73453F1B-5F78-4041-8B1F-67188560589C}"/>
    <cellStyle name="Hyperlink 8" xfId="826" xr:uid="{4B41B219-260F-4897-BBAB-D3661C5AAE0B}"/>
    <cellStyle name="Hyperlink 8 2" xfId="827" xr:uid="{97C62371-F8C6-4C74-8F9B-E2BD6468AF49}"/>
    <cellStyle name="Hyperlink 8 3" xfId="828" xr:uid="{094850BB-2FFC-487E-95E2-4AA54E7A85B3}"/>
    <cellStyle name="Hyperlink 9" xfId="14" xr:uid="{5D1C0BD7-153C-4361-A7AD-28FD8CE5816F}"/>
    <cellStyle name="Input 2" xfId="829" xr:uid="{634DACFD-E2F6-439F-BD24-D38B4A99E6A8}"/>
    <cellStyle name="Input 2 2" xfId="830" xr:uid="{02108598-AAFD-4EB3-A88C-7D7FD8F39A3E}"/>
    <cellStyle name="Input 2 2 2" xfId="831" xr:uid="{0EA372B8-A5AB-4223-AE47-20A633EEAE77}"/>
    <cellStyle name="Input 2 2 2 2" xfId="832" xr:uid="{0F488114-86C9-4E08-B9CC-E183261A3622}"/>
    <cellStyle name="Input 2 2 2 2 2" xfId="1516" xr:uid="{2AF8FA63-B334-407D-B2CB-D2BF4A0982BC}"/>
    <cellStyle name="Input 2 2 2 2 3" xfId="1515" xr:uid="{86BEA2B9-C1A5-4370-B92B-ECA3A6F32DFD}"/>
    <cellStyle name="Input 2 2 2 3" xfId="833" xr:uid="{F04A7493-078F-482A-96E4-F82480A905B9}"/>
    <cellStyle name="Input 2 2 2 3 2" xfId="1518" xr:uid="{D51DC79E-7995-4D17-88D6-75B81800F70B}"/>
    <cellStyle name="Input 2 2 2 3 3" xfId="1517" xr:uid="{93C73DD5-7670-4F21-A2CA-76EB976E8277}"/>
    <cellStyle name="Input 2 2 2 4" xfId="834" xr:uid="{4BDB40C3-FFD4-476C-AE0B-E9B50B8F47E7}"/>
    <cellStyle name="Input 2 2 2 4 2" xfId="1520" xr:uid="{026CD149-3CE4-48A3-BDC2-89C569CC0A99}"/>
    <cellStyle name="Input 2 2 2 4 3" xfId="1519" xr:uid="{3340608A-E9C4-4B3E-9D85-319F7E3F6963}"/>
    <cellStyle name="Input 2 2 2 5" xfId="1521" xr:uid="{85DE5AE8-D054-4B7D-8825-4862F58ACB04}"/>
    <cellStyle name="Input 2 2 2 6" xfId="1514" xr:uid="{3009CA84-9299-499C-ACB8-B3AFA7FD6526}"/>
    <cellStyle name="Input 2 2 3" xfId="835" xr:uid="{A04956CC-5158-44D0-B8BB-EFB4DE443C72}"/>
    <cellStyle name="Input 2 2 3 2" xfId="1523" xr:uid="{65FB33B7-5093-4817-A79A-B2F2BCEA0688}"/>
    <cellStyle name="Input 2 2 3 3" xfId="1522" xr:uid="{A0B0FFB3-B8A4-416C-8ED4-EC804BF3D259}"/>
    <cellStyle name="Input 2 2 4" xfId="836" xr:uid="{09EAA517-4DBF-4049-9ABE-DA76FA642478}"/>
    <cellStyle name="Input 2 2 4 2" xfId="1525" xr:uid="{0B248418-2863-41F5-ADE4-F5213A8F09D0}"/>
    <cellStyle name="Input 2 2 4 3" xfId="1524" xr:uid="{4BAF1F0D-DA2B-44A8-B5BE-5F19215F6BCA}"/>
    <cellStyle name="Input 2 2 5" xfId="1526" xr:uid="{B7779F11-0543-457C-8788-57FD7F5F2592}"/>
    <cellStyle name="Input 2 2 6" xfId="1513" xr:uid="{15EF43C8-4220-4B8E-BD44-DEA50CB2CCCC}"/>
    <cellStyle name="Input 2 3" xfId="837" xr:uid="{E6A68E20-34B3-4888-B91E-7686B1AAAFEC}"/>
    <cellStyle name="Input 2 3 2" xfId="838" xr:uid="{78B8EC83-1DC7-4ECC-85AA-A4E74BB71D1C}"/>
    <cellStyle name="Input 2 3 2 2" xfId="839" xr:uid="{B7F2520A-A906-4D52-99CC-02A5074D2EB6}"/>
    <cellStyle name="Input 2 3 2 2 2" xfId="1530" xr:uid="{180AA809-4936-4855-B681-ABC756EB8EC6}"/>
    <cellStyle name="Input 2 3 2 2 3" xfId="1529" xr:uid="{6192B94B-3011-4999-A42E-B5C89F003BF6}"/>
    <cellStyle name="Input 2 3 2 3" xfId="840" xr:uid="{D63A8F5F-F0F9-4620-91DE-D1509DA0089F}"/>
    <cellStyle name="Input 2 3 2 3 2" xfId="1532" xr:uid="{53F14BA4-3308-49C2-821C-BAF7A4B011D8}"/>
    <cellStyle name="Input 2 3 2 3 3" xfId="1531" xr:uid="{40E576C5-8A46-4EE7-A564-6A87D0670386}"/>
    <cellStyle name="Input 2 3 2 4" xfId="841" xr:uid="{E8C77357-584A-488F-8865-291102165CCC}"/>
    <cellStyle name="Input 2 3 2 4 2" xfId="1534" xr:uid="{CF0903FB-7C67-4A8E-8ABE-6E73E0EEC542}"/>
    <cellStyle name="Input 2 3 2 4 3" xfId="1533" xr:uid="{3D11D2C0-FCAB-4E07-A3F7-6B0DF55EB71A}"/>
    <cellStyle name="Input 2 3 2 5" xfId="1535" xr:uid="{F1E3ADFD-299E-4C08-990B-52B3DF6D9C1A}"/>
    <cellStyle name="Input 2 3 2 6" xfId="1528" xr:uid="{00F44A0F-46AB-4384-BA16-4AF1027578EC}"/>
    <cellStyle name="Input 2 3 3" xfId="842" xr:uid="{B127D521-0439-4CB4-810C-C12E2B27BA6B}"/>
    <cellStyle name="Input 2 3 3 2" xfId="1537" xr:uid="{D2A0E6EC-EC63-4C88-B2F3-5A23A50ACCCF}"/>
    <cellStyle name="Input 2 3 3 3" xfId="1536" xr:uid="{1F227635-10BE-4996-AE04-FEE4745EBD9E}"/>
    <cellStyle name="Input 2 3 4" xfId="843" xr:uid="{0CFB7550-F09B-4D37-8E0D-B34123C5F0CC}"/>
    <cellStyle name="Input 2 3 4 2" xfId="1539" xr:uid="{D00831C2-B238-4221-B4E1-ACB0EF9720B4}"/>
    <cellStyle name="Input 2 3 4 3" xfId="1538" xr:uid="{D9C3A7C2-D67D-4C76-A38F-A729BC8FA706}"/>
    <cellStyle name="Input 2 3 5" xfId="1540" xr:uid="{897FF034-B49F-4F5B-A8C8-C0AAE4B900C9}"/>
    <cellStyle name="Input 2 3 6" xfId="1527" xr:uid="{A316B2D9-667A-439F-82C8-9DC44949BB04}"/>
    <cellStyle name="Input 2 4" xfId="844" xr:uid="{8CDDE4A5-45D1-4019-8239-A54F794051F5}"/>
    <cellStyle name="Input 2 4 2" xfId="845" xr:uid="{519EB6BC-89CA-4D0C-BA4B-F7E46A4C3EE3}"/>
    <cellStyle name="Input 2 4 2 2" xfId="1543" xr:uid="{3779CAB7-972D-48F9-8987-F0108E829F7C}"/>
    <cellStyle name="Input 2 4 2 3" xfId="1542" xr:uid="{5B9BA4EE-3102-4A92-B0C2-43E986F6879B}"/>
    <cellStyle name="Input 2 4 3" xfId="846" xr:uid="{E70AB923-B2E8-4901-A94B-3FDF00CDB5EC}"/>
    <cellStyle name="Input 2 4 3 2" xfId="1545" xr:uid="{B10ADB22-7C32-425A-B950-E7A38E85A1E1}"/>
    <cellStyle name="Input 2 4 3 3" xfId="1544" xr:uid="{3A6257EB-D29A-4E72-AE93-0C44058A046B}"/>
    <cellStyle name="Input 2 4 4" xfId="847" xr:uid="{61F9BE81-4818-48E7-9E40-0DCEEA41C52C}"/>
    <cellStyle name="Input 2 4 4 2" xfId="1547" xr:uid="{882F520A-3899-4EDC-838A-2CBE361A68EF}"/>
    <cellStyle name="Input 2 4 4 3" xfId="1546" xr:uid="{E686E2CE-6CFF-49DA-8C89-25AD96168E97}"/>
    <cellStyle name="Input 2 4 5" xfId="1548" xr:uid="{B2F54C10-BAD4-4BFC-ABFD-E793EF2C3616}"/>
    <cellStyle name="Input 2 4 6" xfId="1541" xr:uid="{2E4CDE91-0F10-49B9-8B00-42BC8EF309E6}"/>
    <cellStyle name="Input 2 5" xfId="848" xr:uid="{BB54D258-0AEF-419E-A48C-4036B4C42472}"/>
    <cellStyle name="Input 2 5 2" xfId="1550" xr:uid="{90D49C65-660E-4338-AD68-75D4AA8318A9}"/>
    <cellStyle name="Input 2 5 3" xfId="1549" xr:uid="{35660D10-BF54-4B61-8A67-7C8B2C2AAA70}"/>
    <cellStyle name="Input 2 6" xfId="849" xr:uid="{6EA7CD89-BB83-4C61-9A0C-A0406E11A4F2}"/>
    <cellStyle name="Input 2 6 2" xfId="1552" xr:uid="{65A38AEF-C272-47FF-AB6F-B8E135B90A1A}"/>
    <cellStyle name="Input 2 6 3" xfId="1551" xr:uid="{08209673-A02C-40C2-9BFA-E914BC286AB3}"/>
    <cellStyle name="Input 2 7" xfId="1553" xr:uid="{29869EA2-923F-4FC7-986F-F870794077B5}"/>
    <cellStyle name="Input 2 8" xfId="1512" xr:uid="{66E0D771-BC63-4A3B-8C90-E522307DC255}"/>
    <cellStyle name="Input 3" xfId="850" xr:uid="{4D904B38-9426-499C-86EA-8C107B327687}"/>
    <cellStyle name="Input 3 2" xfId="851" xr:uid="{04FC24E7-FE41-4E7F-B058-5814E2A7D562}"/>
    <cellStyle name="Input 3 2 2" xfId="852" xr:uid="{B780AEF8-7798-4C29-A2F7-B2F097E652CE}"/>
    <cellStyle name="Input 3 2 2 2" xfId="1557" xr:uid="{04DD37B5-6976-4E70-BE4B-557FA6F47716}"/>
    <cellStyle name="Input 3 2 2 3" xfId="1556" xr:uid="{36D6EE5C-55EB-48C3-A716-69EE8F57EDA7}"/>
    <cellStyle name="Input 3 2 3" xfId="853" xr:uid="{BEB59C17-0128-48ED-96E5-49FA5D2E315D}"/>
    <cellStyle name="Input 3 2 3 2" xfId="1559" xr:uid="{4151420E-E0A5-465B-9C45-12939EEFAD47}"/>
    <cellStyle name="Input 3 2 3 3" xfId="1558" xr:uid="{BA4469E7-F6E1-42D4-A834-C52298937C8B}"/>
    <cellStyle name="Input 3 2 4" xfId="854" xr:uid="{EAEB089A-2815-48BD-8F91-83B414F90367}"/>
    <cellStyle name="Input 3 2 4 2" xfId="1561" xr:uid="{2B0996D7-99E9-4209-A1F0-8B3964DD75CF}"/>
    <cellStyle name="Input 3 2 4 3" xfId="1560" xr:uid="{9143D91C-9536-4CC5-917D-BEF4E62239F7}"/>
    <cellStyle name="Input 3 2 5" xfId="1562" xr:uid="{EC38BE05-C119-4B2A-B429-91829EE2AB55}"/>
    <cellStyle name="Input 3 2 6" xfId="1555" xr:uid="{E659D22B-1175-41FD-98F9-8CB25F6C7BE3}"/>
    <cellStyle name="Input 3 3" xfId="855" xr:uid="{2F9AA5A5-5E60-45AD-AD8E-D56026948E77}"/>
    <cellStyle name="Input 3 3 2" xfId="1564" xr:uid="{EFF48F6F-5D17-46A8-A5E7-6A5B7C68F5DD}"/>
    <cellStyle name="Input 3 3 3" xfId="1563" xr:uid="{21AD3A10-9F39-4520-8B00-ADE8A0CAD72D}"/>
    <cellStyle name="Input 3 4" xfId="856" xr:uid="{C9A2D85F-C92A-4AAD-8228-E985FAE62835}"/>
    <cellStyle name="Input 3 4 2" xfId="1566" xr:uid="{49755204-4A5A-4746-9D71-1D2C19201070}"/>
    <cellStyle name="Input 3 4 3" xfId="1565" xr:uid="{BB04418C-0D69-47EF-A6AD-2DAAC60361A9}"/>
    <cellStyle name="Input 3 5" xfId="1567" xr:uid="{5495E279-632D-410C-82EE-2BE1B744678E}"/>
    <cellStyle name="Input 3 6" xfId="1554" xr:uid="{6302EA0D-C1C0-4A77-830C-682FA391CF84}"/>
    <cellStyle name="Input 4" xfId="857" xr:uid="{B0278A62-C39E-4F58-8A05-5A0F3C124AE5}"/>
    <cellStyle name="Input 4 2" xfId="858" xr:uid="{9D1A3234-602A-4950-8172-7DCEB87A8973}"/>
    <cellStyle name="Input 4 2 2" xfId="859" xr:uid="{B2CA92B3-40BA-4CA1-900D-567ABB0EAA3A}"/>
    <cellStyle name="Input 4 2 2 2" xfId="1571" xr:uid="{A588542B-9DAF-4117-8977-A29F8C6C6963}"/>
    <cellStyle name="Input 4 2 2 3" xfId="1570" xr:uid="{E148C621-F15B-414A-A0C7-7FF891689591}"/>
    <cellStyle name="Input 4 2 3" xfId="860" xr:uid="{9B6F10D7-93B9-46DA-953F-9479995D674F}"/>
    <cellStyle name="Input 4 2 3 2" xfId="1573" xr:uid="{883E0A5F-B751-482B-B712-9636FD1CAAD4}"/>
    <cellStyle name="Input 4 2 3 3" xfId="1572" xr:uid="{5CB122B8-60ED-4CB5-9B88-300FE47B192F}"/>
    <cellStyle name="Input 4 2 4" xfId="861" xr:uid="{CA9A295A-A280-4C22-AF77-12472AC496AB}"/>
    <cellStyle name="Input 4 2 4 2" xfId="1575" xr:uid="{FF3FA86A-1ADB-4059-B850-35A58FFAF98F}"/>
    <cellStyle name="Input 4 2 4 3" xfId="1574" xr:uid="{478B459E-D536-437B-9EAB-5F30C5F6F56F}"/>
    <cellStyle name="Input 4 2 5" xfId="1576" xr:uid="{FCA39AF6-FBD9-4B72-957D-59860C959E40}"/>
    <cellStyle name="Input 4 2 6" xfId="1569" xr:uid="{193A183B-7273-47EA-B508-E0C580CB5BA7}"/>
    <cellStyle name="Input 4 3" xfId="862" xr:uid="{026DC399-0FF8-4485-B943-BD5C29BB03DB}"/>
    <cellStyle name="Input 4 3 2" xfId="1578" xr:uid="{485D0C19-C4A8-4093-9972-5EEAB61FF87C}"/>
    <cellStyle name="Input 4 3 3" xfId="1577" xr:uid="{2AE903C8-73E3-42A5-A5FC-26F32401F3A9}"/>
    <cellStyle name="Input 4 4" xfId="863" xr:uid="{BFC198F1-9C5A-405A-8561-7F111F990EB8}"/>
    <cellStyle name="Input 4 4 2" xfId="1580" xr:uid="{5902B730-2EEE-45D6-8463-038B9CA15C63}"/>
    <cellStyle name="Input 4 4 3" xfId="1579" xr:uid="{02AEDDAD-5055-406F-BFFE-6614963683A5}"/>
    <cellStyle name="Input 4 5" xfId="1581" xr:uid="{0FC81EB7-2A66-4BD9-825B-F85C145BA2EC}"/>
    <cellStyle name="Input 4 6" xfId="1568" xr:uid="{13B77A4D-5E5E-4809-88C7-89B1589A0A2E}"/>
    <cellStyle name="Input 5" xfId="864" xr:uid="{BB29DCBA-1316-4EED-B8AF-01FFDBF75949}"/>
    <cellStyle name="Input 5 2" xfId="865" xr:uid="{BC5ABE5E-4AE2-4F77-8629-1D5C4262B229}"/>
    <cellStyle name="Input 5 2 2" xfId="866" xr:uid="{C6E40180-47B8-40AA-A7CB-CAF253FCA2C8}"/>
    <cellStyle name="Input 5 2 2 2" xfId="1585" xr:uid="{E95842CF-2A5D-4C32-B392-1870429CC3E5}"/>
    <cellStyle name="Input 5 2 2 3" xfId="1584" xr:uid="{69160610-D075-4F9A-9D4A-A7C3A2FA8175}"/>
    <cellStyle name="Input 5 2 3" xfId="867" xr:uid="{30DD51C3-BED8-4529-8ECA-994292211609}"/>
    <cellStyle name="Input 5 2 3 2" xfId="1587" xr:uid="{9B5F500A-B7EA-43EB-958D-F12BC1FAC039}"/>
    <cellStyle name="Input 5 2 3 3" xfId="1586" xr:uid="{C4A99B59-ACE3-486A-850A-E668D35C10A3}"/>
    <cellStyle name="Input 5 2 4" xfId="868" xr:uid="{81127ED7-302B-4F6C-9232-38BE5DE1DC88}"/>
    <cellStyle name="Input 5 2 4 2" xfId="1589" xr:uid="{7A6D6A18-80D9-4DD8-8717-777FE7321991}"/>
    <cellStyle name="Input 5 2 4 3" xfId="1588" xr:uid="{AEE4B411-32EB-4AC4-982B-28F05A75937E}"/>
    <cellStyle name="Input 5 2 5" xfId="1590" xr:uid="{2E413D55-9912-4808-94C9-6341FB2460B8}"/>
    <cellStyle name="Input 5 2 6" xfId="1583" xr:uid="{00B931FD-7406-41C2-98C2-6B68349E0076}"/>
    <cellStyle name="Input 5 3" xfId="869" xr:uid="{FDDCC0C2-D82B-4F47-9E20-69CD67E8D2B4}"/>
    <cellStyle name="Input 5 3 2" xfId="1592" xr:uid="{C5B56673-F43C-4715-BD89-4A53B9EDF701}"/>
    <cellStyle name="Input 5 3 3" xfId="1591" xr:uid="{A1BB8263-4E9C-416C-A742-BA67FEAC378F}"/>
    <cellStyle name="Input 5 4" xfId="870" xr:uid="{293A235F-B45F-490C-8A26-6B3A187F42D7}"/>
    <cellStyle name="Input 5 4 2" xfId="1594" xr:uid="{792DCF51-8177-418C-AA4F-8D62E8AC8D08}"/>
    <cellStyle name="Input 5 4 3" xfId="1593" xr:uid="{CF28AC66-9D24-4D1A-BD9E-A5904801F18E}"/>
    <cellStyle name="Input 5 5" xfId="1595" xr:uid="{25159E92-84F4-454A-8195-0D455A020F48}"/>
    <cellStyle name="Input 5 6" xfId="1582" xr:uid="{07F76143-AF7E-47EE-8942-A768216A564C}"/>
    <cellStyle name="Input 6" xfId="871" xr:uid="{87D23AA7-0E95-4B36-96BF-6B259764EA2B}"/>
    <cellStyle name="Input 6 2" xfId="872" xr:uid="{8666E510-450C-462D-A71E-FF87DC804481}"/>
    <cellStyle name="Input 6 2 2" xfId="873" xr:uid="{F7C9E9F4-4B35-4F24-BD83-F9FFA9D76AD3}"/>
    <cellStyle name="Input 6 2 2 2" xfId="1599" xr:uid="{A02C1B9B-E497-42AA-BC67-DC3A49418E62}"/>
    <cellStyle name="Input 6 2 2 3" xfId="1598" xr:uid="{3E0E3410-C5C1-40D6-B51C-D48F8E48C979}"/>
    <cellStyle name="Input 6 2 3" xfId="874" xr:uid="{43C2F972-03FC-4BA2-8A67-FC2129572580}"/>
    <cellStyle name="Input 6 2 3 2" xfId="1601" xr:uid="{56211CD2-93F4-45EC-A388-3392F88B6C38}"/>
    <cellStyle name="Input 6 2 3 3" xfId="1600" xr:uid="{BDF80828-2257-4D53-B758-9FCECAE8E929}"/>
    <cellStyle name="Input 6 2 4" xfId="875" xr:uid="{EA1FE525-470C-4003-95D3-CA3890EAA828}"/>
    <cellStyle name="Input 6 2 4 2" xfId="1603" xr:uid="{F6593AF8-BDFE-429D-B1D6-1C52D4A000E2}"/>
    <cellStyle name="Input 6 2 4 3" xfId="1602" xr:uid="{2EDC7CC4-5ED8-4034-B607-5EB2A46D6A08}"/>
    <cellStyle name="Input 6 2 5" xfId="1604" xr:uid="{3B7FA8B0-3BD6-4681-A333-89556137CF3D}"/>
    <cellStyle name="Input 6 2 6" xfId="1597" xr:uid="{B55B747A-645E-47A8-823B-BC9081B42992}"/>
    <cellStyle name="Input 6 3" xfId="876" xr:uid="{9FF2153D-58FA-4791-93A8-D84D2E1B0F64}"/>
    <cellStyle name="Input 6 3 2" xfId="1606" xr:uid="{05368072-123E-463C-BC32-2ECFBEE4EF3E}"/>
    <cellStyle name="Input 6 3 3" xfId="1605" xr:uid="{42EFF14B-819B-4778-A15F-3D4683CE8B2D}"/>
    <cellStyle name="Input 6 4" xfId="877" xr:uid="{5A7C01C7-842C-4901-8A83-F5F6626A1DBE}"/>
    <cellStyle name="Input 6 4 2" xfId="1608" xr:uid="{6C509B16-FA9B-4712-A751-2D7A303AE0B8}"/>
    <cellStyle name="Input 6 4 3" xfId="1607" xr:uid="{67F3980E-2EB3-418B-80D9-86B6935E60E1}"/>
    <cellStyle name="Input 6 5" xfId="1609" xr:uid="{8637AA76-8F7C-4DAD-B063-6336E6420A27}"/>
    <cellStyle name="Input 6 6" xfId="1596" xr:uid="{332924A8-7CEB-4BF4-9685-033187217AEF}"/>
    <cellStyle name="Input 7" xfId="878" xr:uid="{8B41D5ED-A438-4B61-83A2-FDD12AD692B4}"/>
    <cellStyle name="Input 7 2" xfId="879" xr:uid="{390B4DF4-FAE7-4637-9916-60AB524FF23C}"/>
    <cellStyle name="Input 7 2 2" xfId="1612" xr:uid="{26EB272D-E3ED-4954-A361-9D24CC20B779}"/>
    <cellStyle name="Input 7 2 3" xfId="1611" xr:uid="{7B990A7D-6B58-42B3-9685-BCE761848ACF}"/>
    <cellStyle name="Input 7 3" xfId="1613" xr:uid="{773F35C3-71E7-4E39-BD1E-6AB32380F06A}"/>
    <cellStyle name="Input 7 4" xfId="1610" xr:uid="{1E54CD8E-0792-496B-B37C-ED54D86CB008}"/>
    <cellStyle name="Input 8" xfId="880" xr:uid="{DF386E3A-732C-4DED-A15E-90AE288B73CC}"/>
    <cellStyle name="Input 8 2" xfId="1615" xr:uid="{78995059-65A1-4801-9E75-E71ABD29B9ED}"/>
    <cellStyle name="Input 8 3" xfId="1614" xr:uid="{5E932D15-A434-4CE1-A000-6F4B370954F4}"/>
    <cellStyle name="Input 9" xfId="881" xr:uid="{7C2AC408-4C88-4CD3-B2CB-6F5ACD0E79B8}"/>
    <cellStyle name="Input 9 2" xfId="1617" xr:uid="{CE002FF2-4B3F-4A63-A1C0-7D39F9D77BAA}"/>
    <cellStyle name="Input 9 3" xfId="1616" xr:uid="{C7F082A4-D783-4547-AACA-AA0333F7BD68}"/>
    <cellStyle name="Linked Cell 2" xfId="882" xr:uid="{9F97B56C-D12F-48ED-94FE-81245173EF11}"/>
    <cellStyle name="Linked Cell 3" xfId="883" xr:uid="{9E052C3B-8525-41F5-934F-2F7C4829B471}"/>
    <cellStyle name="Linked Cell 4" xfId="884" xr:uid="{3D42D16D-A9B1-4D2F-923C-90572E58B450}"/>
    <cellStyle name="Linked Cell 4 2" xfId="885" xr:uid="{DCCF6D07-C3AE-4882-92A9-2DF767E42A72}"/>
    <cellStyle name="Linked Cell 5" xfId="886" xr:uid="{AC55AA06-23CD-4880-B3BF-4CC6430FCE69}"/>
    <cellStyle name="Linked Cell 6" xfId="887" xr:uid="{65D32788-1F8C-48F1-85F9-97D771D00053}"/>
    <cellStyle name="Neutral 2" xfId="888" xr:uid="{7EBD9B07-552B-42E2-9B3D-2A8FBE801FC9}"/>
    <cellStyle name="Neutral 3" xfId="889" xr:uid="{C6BD465A-7E71-421B-8796-DDB680E2EA06}"/>
    <cellStyle name="Neutral 4" xfId="890" xr:uid="{501DE6F5-53E0-4B6C-A724-C3A170D388EC}"/>
    <cellStyle name="Neutral 4 2" xfId="891" xr:uid="{DC4C9AF4-ACCE-4722-9470-A40DF1DAE343}"/>
    <cellStyle name="Neutral 5" xfId="892" xr:uid="{BD00B811-FB2A-4C83-80A4-DB19B2DFA356}"/>
    <cellStyle name="Neutral 6" xfId="893" xr:uid="{ABA07598-C45F-456F-AFF9-48060FFEE9A6}"/>
    <cellStyle name="Normal" xfId="0" builtinId="0"/>
    <cellStyle name="Normal 10" xfId="894" xr:uid="{7D23D5F2-6C83-493F-A292-664BF924ED21}"/>
    <cellStyle name="Normal 10 2" xfId="895" xr:uid="{0953B69C-D68E-4B19-B4A5-194211C4523D}"/>
    <cellStyle name="Normal 10 3" xfId="896" xr:uid="{D1816FE3-A85A-4E9D-A06F-755AED892AC8}"/>
    <cellStyle name="Normal 11" xfId="897" xr:uid="{D3868704-21A8-497D-97E2-589E796622E9}"/>
    <cellStyle name="Normal 11 2" xfId="898" xr:uid="{351E1BE4-A6DC-4FA6-81D3-FF229D08B12B}"/>
    <cellStyle name="Normal 12" xfId="899" xr:uid="{09D5C599-B181-4C48-9355-5B326F90BDBC}"/>
    <cellStyle name="Normal 12 2" xfId="900" xr:uid="{6208F6C4-DAF2-46A8-A20A-70C0B2E09A5A}"/>
    <cellStyle name="Normal 13" xfId="901" xr:uid="{3EF0459F-A1C9-473D-A308-8651166DBB63}"/>
    <cellStyle name="Normal 13 2" xfId="902" xr:uid="{DED30019-0141-4110-A3E3-0560EA715316}"/>
    <cellStyle name="Normal 14" xfId="903" xr:uid="{F41D735F-FC4A-4DA9-A2EB-65CBD191429F}"/>
    <cellStyle name="Normal 14 2" xfId="904" xr:uid="{68907B8E-721C-43CE-B30E-2D33427FCEBE}"/>
    <cellStyle name="Normal 15" xfId="905" xr:uid="{4F71F7D8-832B-4989-8E9C-B44D210A9BBC}"/>
    <cellStyle name="Normal 15 2" xfId="28" xr:uid="{F860FDAE-D6FC-4D5E-9DEA-AE6ED34CD533}"/>
    <cellStyle name="Normal 15 2 2" xfId="906" xr:uid="{AB0E5F9B-C609-449F-BEA0-4313FAF7ED35}"/>
    <cellStyle name="Normal 15 2 3" xfId="1" xr:uid="{FD40690D-4DBB-48D1-8266-3D04E1F8BEED}"/>
    <cellStyle name="Normal 15 3" xfId="907" xr:uid="{5A90F846-81F4-4982-8D91-D9AA88ABE268}"/>
    <cellStyle name="Normal 15 3 2" xfId="908" xr:uid="{DBED1B52-7532-45FC-BDB6-A9B3AB29C1E1}"/>
    <cellStyle name="Normal 15 3 3" xfId="909" xr:uid="{7ADD5019-9B36-41B2-A220-E80CE81C8D12}"/>
    <cellStyle name="Normal 15 3 4" xfId="910" xr:uid="{F0A6C207-5256-45C2-951A-24769D8470E0}"/>
    <cellStyle name="Normal 15 3 5" xfId="911" xr:uid="{B8890B80-1E04-4BD9-ACD0-82E188AB9A14}"/>
    <cellStyle name="Normal 15 4" xfId="912" xr:uid="{FC1CD132-D317-4DFF-BCD5-118ABF6A4D05}"/>
    <cellStyle name="Normal 16" xfId="913" xr:uid="{B545A1AE-D9CA-46A9-B2EF-C285E367C586}"/>
    <cellStyle name="Normal 16 2" xfId="914" xr:uid="{91B64E7D-1154-43D6-9D7E-B2C148A7E323}"/>
    <cellStyle name="Normal 17" xfId="8" xr:uid="{FB239E81-C9C6-4A4A-B102-7ED7F8304FF0}"/>
    <cellStyle name="Normal 17 2" xfId="915" xr:uid="{D19E3FE8-F418-40FD-8AAE-765686941FDD}"/>
    <cellStyle name="Normal 17 3" xfId="38" xr:uid="{E3210D3C-F810-406A-8D3C-4A637D51BEA1}"/>
    <cellStyle name="Normal 18" xfId="916" xr:uid="{B2F03083-FE09-4E03-BC1A-DB0533AE1AC5}"/>
    <cellStyle name="Normal 18 2" xfId="917" xr:uid="{5BF3E15C-55A4-4E35-9168-28725A0E9B11}"/>
    <cellStyle name="Normal 18 3" xfId="918" xr:uid="{DFDF1C21-78FA-4498-9DB6-D7940E88105C}"/>
    <cellStyle name="Normal 19" xfId="919" xr:uid="{067109D5-8A0C-4B74-881C-0F139F279AF9}"/>
    <cellStyle name="Normal 2" xfId="2" xr:uid="{E4218274-567D-45BA-BC3C-521E55630F93}"/>
    <cellStyle name="Normal 2 2" xfId="9" xr:uid="{D5F65765-28CE-4368-9844-16E661C0A3B9}"/>
    <cellStyle name="Normal 2 2 10" xfId="920" xr:uid="{33E90403-27F5-4553-9F4E-CAA74E0DECC5}"/>
    <cellStyle name="Normal 2 2 11" xfId="16" xr:uid="{68D5746C-A4DE-4602-AD9B-FF7B61A82171}"/>
    <cellStyle name="Normal 2 2 2" xfId="5" xr:uid="{E89C0867-1F6E-43B5-93A1-C154FE2044AA}"/>
    <cellStyle name="Normal 2 2 2 2" xfId="921" xr:uid="{A375D536-238E-49A1-B4C2-E52594899B1B}"/>
    <cellStyle name="Normal 2 2 2 2 2" xfId="922" xr:uid="{2F696A4F-8340-4FF0-8807-0F7175F51EE5}"/>
    <cellStyle name="Normal 2 2 2 2 2 2" xfId="923" xr:uid="{A46F1518-F434-4D66-A9F4-F6738966B4E9}"/>
    <cellStyle name="Normal 2 2 2 2 3" xfId="924" xr:uid="{E93BA8F2-1262-4D2C-B87E-54DC57A9A8FE}"/>
    <cellStyle name="Normal 2 2 2 2 4" xfId="925" xr:uid="{02CC8657-C9A1-4E56-8E73-93CD8835884A}"/>
    <cellStyle name="Normal 2 2 2 2 5" xfId="926" xr:uid="{0F55CA89-FD78-4F55-A98E-2690614E4204}"/>
    <cellStyle name="Normal 2 2 2 3" xfId="927" xr:uid="{67769EDA-DCAD-4C00-82FD-AB6F43E7F4FD}"/>
    <cellStyle name="Normal 2 2 2 3 2" xfId="928" xr:uid="{33E65973-A4AE-477B-BA64-FB5651E3BA5A}"/>
    <cellStyle name="Normal 2 2 2 4" xfId="929" xr:uid="{03EDE6B4-6EE6-4FCE-97A1-CA16CFB090D1}"/>
    <cellStyle name="Normal 2 2 2 5" xfId="930" xr:uid="{13897020-CEDB-4515-ACD6-EDC409B432D3}"/>
    <cellStyle name="Normal 2 2 2 6" xfId="43" xr:uid="{7C3EC5DF-4DC3-4EE8-BD22-6FAD2B1B0947}"/>
    <cellStyle name="Normal 2 2 3" xfId="931" xr:uid="{A8B69E52-CB34-436F-8330-8C21E3E59B43}"/>
    <cellStyle name="Normal 2 2 3 2" xfId="932" xr:uid="{C1CAEFAB-9D44-4C97-97C5-11B1A57B85E8}"/>
    <cellStyle name="Normal 2 2 3 2 2" xfId="933" xr:uid="{6EFE593A-37B0-4686-BA10-F1B71A3F8BEF}"/>
    <cellStyle name="Normal 2 2 3 3" xfId="934" xr:uid="{8C5F10CA-2616-443C-BAA3-E83AEE242484}"/>
    <cellStyle name="Normal 2 2 3 4" xfId="935" xr:uid="{1E48BF03-BD04-458B-AF5B-9F5D119606B8}"/>
    <cellStyle name="Normal 2 2 4" xfId="936" xr:uid="{23A66773-65B4-42F2-A01F-39EF5A1CE4C3}"/>
    <cellStyle name="Normal 2 2 4 2" xfId="937" xr:uid="{1711A02B-2CE7-42FA-9476-B7637F445649}"/>
    <cellStyle name="Normal 2 2 5" xfId="938" xr:uid="{540F4FA0-EE60-4C0E-A300-68ADC72EE88D}"/>
    <cellStyle name="Normal 2 2 6" xfId="939" xr:uid="{682899D8-27A5-4EA0-9557-5D034C8604FE}"/>
    <cellStyle name="Normal 2 2 7" xfId="940" xr:uid="{0495A54D-1CE5-4011-A784-486C44E103CB}"/>
    <cellStyle name="Normal 2 2 8" xfId="941" xr:uid="{535450FE-75FC-4F9D-93A5-C743A00C905E}"/>
    <cellStyle name="Normal 2 2 8 2" xfId="942" xr:uid="{5ED5824D-298C-42FA-A688-FE7051E38089}"/>
    <cellStyle name="Normal 2 2 9" xfId="943" xr:uid="{DC062ED2-2F45-45F1-BE9D-4F6249C06E26}"/>
    <cellStyle name="Normal 2 2_R&amp;D with Q2 - Veer" xfId="944" xr:uid="{365FC8E8-3FCF-4EC9-B562-B7973A1F59FE}"/>
    <cellStyle name="Normal 2 3" xfId="945" xr:uid="{3EA1A022-88AA-49BC-B0C4-5FDD47396BF3}"/>
    <cellStyle name="Normal 2 3 2" xfId="946" xr:uid="{649437D1-1715-476E-A43C-2E732F31D96D}"/>
    <cellStyle name="Normal 2 3 2 2" xfId="947" xr:uid="{FB06E2CE-9A33-4442-84DC-5BBA2FBAD0F1}"/>
    <cellStyle name="Normal 2 3 2 2 2" xfId="948" xr:uid="{FD593219-F9DA-4BF2-9A8B-7AB8C389B0D0}"/>
    <cellStyle name="Normal 2 3 2 3" xfId="949" xr:uid="{8B3A9B60-F21D-4202-BB3B-12D33E1FD7CC}"/>
    <cellStyle name="Normal 2 3 2 4" xfId="950" xr:uid="{80516B24-E138-45A9-97D8-654C712DB3F3}"/>
    <cellStyle name="Normal 2 3 3" xfId="951" xr:uid="{55AE4AEC-F697-4E18-AEE4-8FA1B0462D00}"/>
    <cellStyle name="Normal 2 3 3 2" xfId="952" xr:uid="{6D7ED72E-96BE-42FB-853A-936331893DC0}"/>
    <cellStyle name="Normal 2 3 4" xfId="953" xr:uid="{4CDA6EC8-80C5-4B69-B14D-39B7BADDCD9C}"/>
    <cellStyle name="Normal 2 3 5" xfId="954" xr:uid="{6395729D-86A2-49A9-B48F-127E0E21CB50}"/>
    <cellStyle name="Normal 2 3 6" xfId="955" xr:uid="{4560B87B-5C7F-4EC2-9C66-660A6E8C7058}"/>
    <cellStyle name="Normal 2 4" xfId="956" xr:uid="{85195920-42F1-4F65-8D45-EBBEE71E015C}"/>
    <cellStyle name="Normal 2 4 2" xfId="957" xr:uid="{3954978F-004E-4786-B59C-2DE760720A90}"/>
    <cellStyle name="Normal 2 4 2 2" xfId="958" xr:uid="{94A11A4A-CB7E-4699-A5CA-8DCFE6F05CBF}"/>
    <cellStyle name="Normal 2 4 2 3" xfId="13" xr:uid="{12EBB873-794B-423C-81D8-3E3DCE78E536}"/>
    <cellStyle name="Normal 2 4 3" xfId="959" xr:uid="{D9775583-8087-43C6-910B-33535419A4EC}"/>
    <cellStyle name="Normal 2 4 4" xfId="960" xr:uid="{34EDFC33-E379-4CAE-BFA1-00E0E370F4E7}"/>
    <cellStyle name="Normal 2 4 5" xfId="961" xr:uid="{548C6932-982D-496A-AEA2-ABFCB3481486}"/>
    <cellStyle name="Normal 2 5" xfId="962" xr:uid="{C7036466-C210-485A-807B-6459297DD49C}"/>
    <cellStyle name="Normal 2 5 2" xfId="963" xr:uid="{EAB248B0-79C5-4878-A849-B431FCF4EF04}"/>
    <cellStyle name="Normal 2 6" xfId="964" xr:uid="{CA013046-90B7-4EEC-91EA-67C86D750FAB}"/>
    <cellStyle name="Normal 2 6 2" xfId="965" xr:uid="{C00AA1EC-27DD-464D-ACDF-10F190164801}"/>
    <cellStyle name="Normal 2 7" xfId="966" xr:uid="{BF4B0D50-A7DE-49AF-8186-1F0E3249A4C4}"/>
    <cellStyle name="Normal 2 7 2" xfId="967" xr:uid="{7243D32D-B10C-457C-873A-48D329A0A647}"/>
    <cellStyle name="Normal 2 7 3" xfId="968" xr:uid="{B472B2F0-0811-49F3-BB33-6293BDB3AB81}"/>
    <cellStyle name="Normal 2 8" xfId="39" xr:uid="{5708FFB1-5D59-4BB5-A90A-1B22CB067299}"/>
    <cellStyle name="Normal 2 9" xfId="969" xr:uid="{561C3B2B-7E75-4CCB-B00A-33722F001856}"/>
    <cellStyle name="Normal 2_TSC - Ann Taylor - Fixture Installation and Warehousing Suppliers_USA - 25 August 2010" xfId="970" xr:uid="{789E16EB-1654-48AD-86ED-7BFAAABDFA28}"/>
    <cellStyle name="Normal 20" xfId="971" xr:uid="{AE7A3342-C7C7-4E04-AAB8-5C4E83E43421}"/>
    <cellStyle name="Normal 20 2" xfId="972" xr:uid="{3773DAB8-81F3-4D19-91AD-20993E272C8B}"/>
    <cellStyle name="Normal 21" xfId="973" xr:uid="{8B73DFA4-EC88-4448-8F0D-E1E7F5E89AD8}"/>
    <cellStyle name="Normal 21 2" xfId="974" xr:uid="{9486CD9A-32F5-4583-A948-EB12A86FA105}"/>
    <cellStyle name="Normal 22" xfId="975" xr:uid="{255DC685-A668-4B61-8315-36C9218D622B}"/>
    <cellStyle name="Normal 22 2" xfId="1384" xr:uid="{3A00F2F9-4726-402D-BE24-C87FB90DC7CA}"/>
    <cellStyle name="Normal 23" xfId="976" xr:uid="{D6EE6634-E475-48A2-8EE2-B11A0DD1505C}"/>
    <cellStyle name="Normal 23 2" xfId="977" xr:uid="{10A0E810-8BCC-4404-ABF6-11BB1EAA1E5E}"/>
    <cellStyle name="Normal 24" xfId="978" xr:uid="{CD509CE9-227C-49C2-AE4D-78EC9D52A2EB}"/>
    <cellStyle name="Normal 25" xfId="979" xr:uid="{A9E09BC4-731A-4EC0-9AB3-AFA910FC5E77}"/>
    <cellStyle name="Normal 25 2" xfId="980" xr:uid="{104E3591-D518-4B48-AB18-3DBEE9A2538A}"/>
    <cellStyle name="Normal 26" xfId="981" xr:uid="{CA66A560-54C9-42D4-9C72-0A0052619BBD}"/>
    <cellStyle name="Normal 26 2" xfId="982" xr:uid="{5FEA6D11-120C-4D70-B363-5E49A7EBFDAE}"/>
    <cellStyle name="Normal 27" xfId="983" xr:uid="{76A5BF1A-2A52-464E-BC46-FBE186AFBBFF}"/>
    <cellStyle name="Normal 28" xfId="984" xr:uid="{DB401A38-4456-49A2-80D5-2D4104333E8E}"/>
    <cellStyle name="Normal 28 2" xfId="985" xr:uid="{DECA7581-D735-4AEC-A484-F05BDC2EC679}"/>
    <cellStyle name="Normal 29" xfId="986" xr:uid="{843262FE-0AEC-47B5-8C27-6CC1255218C7}"/>
    <cellStyle name="Normal 29 2" xfId="987" xr:uid="{2908C3EE-90F9-4FBC-832F-65B395B33BD8}"/>
    <cellStyle name="Normal 3" xfId="34" xr:uid="{A6597D3A-5B58-48D5-B15F-7EFAC0A990B6}"/>
    <cellStyle name="Normal 3 2" xfId="988" xr:uid="{BF3B5713-D76E-4943-8ED5-CEDEEB5D919D}"/>
    <cellStyle name="Normal 3 2 2" xfId="989" xr:uid="{E03B2C61-4F88-4434-B357-128D5C64BB85}"/>
    <cellStyle name="Normal 3 2 2 2" xfId="990" xr:uid="{A163ED2E-9E6A-4C1D-8244-0495ED542B03}"/>
    <cellStyle name="Normal 3 2 2 2 2" xfId="991" xr:uid="{29F70FD6-6504-4771-9254-B14B72DD5066}"/>
    <cellStyle name="Normal 3 2 2 2 3" xfId="992" xr:uid="{1057C0A0-0758-4FE7-BEFF-35A7DF1845E6}"/>
    <cellStyle name="Normal 3 2 2 3" xfId="993" xr:uid="{883A429E-38CD-469D-9BE9-6F45D154E596}"/>
    <cellStyle name="Normal 3 2 2 4" xfId="994" xr:uid="{8280AB6C-ECEE-49AD-B91E-E5B046E06237}"/>
    <cellStyle name="Normal 3 2 3" xfId="995" xr:uid="{2DEE3853-988E-4789-A0DF-701BD7C6B61F}"/>
    <cellStyle name="Normal 3 2 3 2" xfId="996" xr:uid="{65319BEE-9804-4D35-80A6-F38D7DE9B0B3}"/>
    <cellStyle name="Normal 3 2 3 3" xfId="997" xr:uid="{82FE46E6-1BCE-4595-83D6-A1BA3A005747}"/>
    <cellStyle name="Normal 3 2 4" xfId="998" xr:uid="{817561B8-DA96-49E0-AC55-8462F17BF526}"/>
    <cellStyle name="Normal 3 2 5" xfId="999" xr:uid="{89405E5D-79F4-4E1E-9444-EFF291C8E7A2}"/>
    <cellStyle name="Normal 3 2 6" xfId="1000" xr:uid="{E74DCEE6-0413-4F99-BF11-F1DC5B11BAD1}"/>
    <cellStyle name="Normal 3 3" xfId="1001" xr:uid="{055C9969-31B7-4C01-90E9-92279C374D83}"/>
    <cellStyle name="Normal 3 3 2" xfId="1002" xr:uid="{62A4FEA5-116A-408E-87AC-7613007BF859}"/>
    <cellStyle name="Normal 3 3 2 2" xfId="1003" xr:uid="{2FAA0550-9271-47D0-9964-147993F68BE0}"/>
    <cellStyle name="Normal 3 3 2 3" xfId="1004" xr:uid="{E7973629-15AB-41C3-8FAA-3EE1E848C2BA}"/>
    <cellStyle name="Normal 3 3 3" xfId="1005" xr:uid="{FE8EAAF1-D7FA-492D-92FC-1FFCDFC8B9DF}"/>
    <cellStyle name="Normal 3 3 3 2" xfId="1006" xr:uid="{C1DB332A-982C-4338-85FA-C3B38207F7A9}"/>
    <cellStyle name="Normal 3 3 3 3" xfId="1007" xr:uid="{434D77B2-40A4-4B6A-920A-BBE89612535C}"/>
    <cellStyle name="Normal 3 3 4" xfId="1008" xr:uid="{D13253A4-2E23-4ECE-A99E-B65BE495A52C}"/>
    <cellStyle name="Normal 3 3 5" xfId="1009" xr:uid="{DE648D4A-91DA-46A7-92B2-5A38E5674A86}"/>
    <cellStyle name="Normal 3 3 6" xfId="1385" xr:uid="{2C28F912-071B-4835-B7A2-0560F12CF737}"/>
    <cellStyle name="Normal 3 3 7" xfId="1386" xr:uid="{B2047929-B720-41F7-9B27-5484BBBC0C88}"/>
    <cellStyle name="Normal 3 4" xfId="1010" xr:uid="{1EE26778-B47A-4278-B23C-356DA841AFCB}"/>
    <cellStyle name="Normal 3 4 2" xfId="1011" xr:uid="{0BF47C67-3293-4CB0-BA72-7C4F6961CFF4}"/>
    <cellStyle name="Normal 3 4 2 2" xfId="1012" xr:uid="{B1F02D38-F397-43B9-8423-68B9B21F3EB3}"/>
    <cellStyle name="Normal 3 4 2 3" xfId="1013" xr:uid="{0F43E34F-5B6F-46F9-86C7-30688E6914B5}"/>
    <cellStyle name="Normal 3 4 3" xfId="1014" xr:uid="{7332C615-69BB-433E-BDD6-C6E5E663F8A4}"/>
    <cellStyle name="Normal 3 4 4" xfId="1015" xr:uid="{EDD76FD4-3D6B-4A8D-8558-A6DF43F61FF9}"/>
    <cellStyle name="Normal 3 5" xfId="1016" xr:uid="{2F656663-23A9-43A1-8631-4602C69F271C}"/>
    <cellStyle name="Normal 3 5 2" xfId="1017" xr:uid="{F72D76C1-2F01-4189-A2EA-06B75592F404}"/>
    <cellStyle name="Normal 3 5 3" xfId="1018" xr:uid="{78AB7C1D-B2F4-407E-8B3D-987DF5A238BE}"/>
    <cellStyle name="Normal 3 6" xfId="1019" xr:uid="{CC00372C-A9C0-41DF-A911-C1BF22B67934}"/>
    <cellStyle name="Normal 3 7" xfId="1020" xr:uid="{F78041B0-A6CF-4F2C-BDAA-8C66B293790D}"/>
    <cellStyle name="Normal 3 8" xfId="40" xr:uid="{9D608026-93B7-4E3A-9A39-0C2998C908F4}"/>
    <cellStyle name="Normal 31" xfId="1021" xr:uid="{214043E0-839E-4D62-BF26-4019CC37C278}"/>
    <cellStyle name="Normal 31 2" xfId="1022" xr:uid="{58996980-C508-45D0-A4DB-E17A9D234E8E}"/>
    <cellStyle name="Normal 32" xfId="1023" xr:uid="{78BFBFE3-3125-47FE-81EC-DEBB4929F143}"/>
    <cellStyle name="Normal 32 2" xfId="1024" xr:uid="{3BBE7569-7BC5-40A0-A83B-E6E2D75DC5C0}"/>
    <cellStyle name="Normal 33" xfId="1025" xr:uid="{EE6FDE7E-E5B5-49D6-B6B2-D9AFEB1B5651}"/>
    <cellStyle name="Normal 33 2" xfId="1026" xr:uid="{4DF40C18-B753-4A9C-A3AE-D524DA666A44}"/>
    <cellStyle name="Normal 34" xfId="1027" xr:uid="{D19F44C8-7F42-4D01-AEB4-80653E371834}"/>
    <cellStyle name="Normal 34 2" xfId="1028" xr:uid="{10065288-4ED6-4CED-9033-288C8317A576}"/>
    <cellStyle name="Normal 35" xfId="1029" xr:uid="{075D6D4E-1A1A-451D-82D5-8994CDCB7C24}"/>
    <cellStyle name="Normal 35 2" xfId="1030" xr:uid="{B15DE782-296C-4BD5-B86B-93196D85AE9B}"/>
    <cellStyle name="Normal 36" xfId="1031" xr:uid="{204FF135-7BCF-43F5-A829-EE8EF8A197DA}"/>
    <cellStyle name="Normal 36 2" xfId="1032" xr:uid="{68303DA0-EBCE-4DEF-B1E0-F38AFC51017C}"/>
    <cellStyle name="Normal 37" xfId="1033" xr:uid="{3DC4F685-360A-4C88-8F98-DDB2E90AE0EB}"/>
    <cellStyle name="Normal 37 2" xfId="1034" xr:uid="{1FE5A21C-E323-4C06-967F-F3740362A50D}"/>
    <cellStyle name="Normal 4" xfId="1035" xr:uid="{C0D81C0B-C24F-48B9-B6DE-3312EFC281C1}"/>
    <cellStyle name="Normal 4 2" xfId="1036" xr:uid="{D721257B-4181-4E4F-BDAD-1346A0619809}"/>
    <cellStyle name="Normal 4 2 2" xfId="1037" xr:uid="{F99A1893-2C50-42A0-8F0E-792491C51389}"/>
    <cellStyle name="Normal 4 2 2 2" xfId="1387" xr:uid="{05F91FBB-42A0-45C5-8355-C0B3FD1835D9}"/>
    <cellStyle name="Normal 4 2 3" xfId="1038" xr:uid="{BE8617D3-801C-455B-A627-92DB264509B1}"/>
    <cellStyle name="Normal 4 3" xfId="1039" xr:uid="{016EC4D9-E9EC-4C9D-A039-9B9B58F6EE4B}"/>
    <cellStyle name="Normal 4 3 2" xfId="1040" xr:uid="{7700F262-85B5-4959-A31B-FCCD20F12713}"/>
    <cellStyle name="Normal 4 3 2 2" xfId="1041" xr:uid="{2958FBEB-A5D0-4E0C-91A9-2C1986681F90}"/>
    <cellStyle name="Normal 4 3 3" xfId="1042" xr:uid="{21CC66D0-B6A2-47D4-A29D-925B97334A27}"/>
    <cellStyle name="Normal 4 3 4" xfId="15" xr:uid="{DEFD340D-4D59-4AB7-864C-E8B90B77812D}"/>
    <cellStyle name="Normal 4 3 5" xfId="1043" xr:uid="{A0565C14-181E-4BEE-81AF-0E52F1886907}"/>
    <cellStyle name="Normal 4 4" xfId="1044" xr:uid="{A4D74937-368B-461F-87EE-907FA6158394}"/>
    <cellStyle name="Normal 4 5" xfId="1045" xr:uid="{6EA593D3-F580-4753-861C-BA8E3BF67B27}"/>
    <cellStyle name="Normal 4 6" xfId="1046" xr:uid="{8723BA16-53A4-4257-B5AE-2B9EAEEDAFD8}"/>
    <cellStyle name="Normal 4 7" xfId="1047" xr:uid="{1B52C01F-4C30-4320-92ED-0FC0A0ACFB2D}"/>
    <cellStyle name="Normal 422" xfId="1618" xr:uid="{24F1CF43-5137-4E71-AD37-8DB468643354}"/>
    <cellStyle name="Normal 5" xfId="1048" xr:uid="{E910598C-3DBB-4576-8973-8DB0D57ED89D}"/>
    <cellStyle name="Normal 5 2" xfId="27" xr:uid="{DA4B40CC-B774-4CEE-94EA-33FA5BB59BA2}"/>
    <cellStyle name="Normal 5 3" xfId="1049" xr:uid="{3AA91B90-013D-4F08-A6D4-D57BDF9C365E}"/>
    <cellStyle name="Normal 5 3 2" xfId="1050" xr:uid="{4DFD954A-1280-4797-9DA9-7DA00319E6F8}"/>
    <cellStyle name="Normal 5 4" xfId="1051" xr:uid="{F3239994-B43E-4313-AD52-5BAE841453DA}"/>
    <cellStyle name="Normal 5 5" xfId="1052" xr:uid="{68718CF0-DF0A-401E-865B-AC87497EBDDB}"/>
    <cellStyle name="Normal 6" xfId="1053" xr:uid="{EE7E44B1-D53D-46CB-9682-E8C3D3270517}"/>
    <cellStyle name="Normal 6 2" xfId="1054" xr:uid="{371BA12B-0ABB-47E3-B910-FF1BF4D745C0}"/>
    <cellStyle name="Normal 6 2 2" xfId="1055" xr:uid="{532DD230-C1E6-4B82-98B8-B65B6B5FC96B}"/>
    <cellStyle name="Normal 6 3" xfId="1056" xr:uid="{66E254D8-CADB-4F12-AB89-85899600EE7F}"/>
    <cellStyle name="Normal 6 4" xfId="1057" xr:uid="{A3D219F2-6E84-4FCC-9E39-0EFACAEC3F8E}"/>
    <cellStyle name="Normal 7" xfId="31" xr:uid="{5833472B-61CC-478A-8107-148CE45CF498}"/>
    <cellStyle name="Normal 7 2" xfId="1058" xr:uid="{FCE6A316-A632-4A47-A3FA-950827A625A7}"/>
    <cellStyle name="Normal 7 3" xfId="1059" xr:uid="{C40216C0-261B-419D-8D7D-C2EC3C2F8EDF}"/>
    <cellStyle name="Normal 8" xfId="1060" xr:uid="{16F1FBFA-B9DF-4C9F-8979-7127F8285F28}"/>
    <cellStyle name="Normal 8 2" xfId="1061" xr:uid="{2E791290-A157-4327-AE2B-098D1A7A4ABA}"/>
    <cellStyle name="Normal 8 2 2" xfId="1062" xr:uid="{644A7E4F-EAD4-42CE-BA34-C66EE7C857E4}"/>
    <cellStyle name="Normal 8 2 2 2" xfId="1063" xr:uid="{CC8D0887-8B2F-4E90-83FE-3E8EA2009759}"/>
    <cellStyle name="Normal 8 2 2 2 2" xfId="1064" xr:uid="{EC90D5AA-3B0C-44DD-9412-BFEF8800E555}"/>
    <cellStyle name="Normal 8 2 2 2 3" xfId="1065" xr:uid="{9C566363-E4D4-4553-A6EF-6BB958FDDB18}"/>
    <cellStyle name="Normal 8 2 2 3" xfId="1066" xr:uid="{0374C984-90E4-40AE-B04D-1E864769846F}"/>
    <cellStyle name="Normal 8 2 2 3 2" xfId="1067" xr:uid="{84325BCE-180E-4695-86B7-2A69EDC565A2}"/>
    <cellStyle name="Normal 8 2 2 3 3" xfId="1068" xr:uid="{DA8F8F65-D7AE-49A0-AAAD-AA6EA2ACBF86}"/>
    <cellStyle name="Normal 8 2 2 4" xfId="1069" xr:uid="{00075A5C-3BC7-4E1D-BF13-90E0CEA55C98}"/>
    <cellStyle name="Normal 8 2 2 5" xfId="1070" xr:uid="{0DC4A313-17C2-4D1D-977E-B999753B6E41}"/>
    <cellStyle name="Normal 8 2 3" xfId="1071" xr:uid="{1EB49262-14FB-417F-801E-196F52C6C1D6}"/>
    <cellStyle name="Normal 8 2 3 2" xfId="1072" xr:uid="{4FF6D51A-57FF-4CB3-97B9-E5F3AFC8E90D}"/>
    <cellStyle name="Normal 8 2 3 3" xfId="1073" xr:uid="{5A1CE1EA-7606-4BE4-8373-29E8D770CAEE}"/>
    <cellStyle name="Normal 8 3" xfId="1074" xr:uid="{48E78274-CBF8-428C-A3E4-A5DD26EC0158}"/>
    <cellStyle name="Normal 8 3 2" xfId="1075" xr:uid="{32C95343-D5B5-4BBC-ACAA-05DEF7D3FC67}"/>
    <cellStyle name="Normal 8 3 2 2" xfId="1076" xr:uid="{123A1008-D89C-45F4-80B1-FB1FD4C211F7}"/>
    <cellStyle name="Normal 8 3 3" xfId="1077" xr:uid="{2AC5843E-BC5C-4561-BD31-CF3DDA38923B}"/>
    <cellStyle name="Normal 8 4" xfId="1078" xr:uid="{57FEBD68-5159-47E8-861A-E377999A67BD}"/>
    <cellStyle name="Normal 8 5" xfId="1079" xr:uid="{F46B2257-E98D-4654-8B3A-77264466384D}"/>
    <cellStyle name="Normal 8 6" xfId="1388" xr:uid="{50C33F88-D32F-4859-88C2-036C5335264C}"/>
    <cellStyle name="Normal 9" xfId="1080" xr:uid="{637DA7DF-B58E-4E28-BEA4-265BB22ABC8F}"/>
    <cellStyle name="Normal 9 2" xfId="1081" xr:uid="{2A40E6C4-F09F-4C23-B339-3FF7E8F34E54}"/>
    <cellStyle name="Normal_Sheet1" xfId="10" xr:uid="{7A1F1B10-3225-4766-8360-D0C60F8C51C9}"/>
    <cellStyle name="Normal_Sheet1 2" xfId="36" xr:uid="{4FB921C3-A40C-4762-9975-13EEAE3DCDB8}"/>
    <cellStyle name="Normal_Sheet1 3" xfId="1890" xr:uid="{54AD523C-71B2-4F2D-956E-F9977FE00104}"/>
    <cellStyle name="Note 10" xfId="1082" xr:uid="{9D2012DC-EDB4-4F77-8A17-2120CCA1AE97}"/>
    <cellStyle name="Note 10 2" xfId="1619" xr:uid="{8400C49A-3EB5-4E20-B43D-A7D3D9DB4B89}"/>
    <cellStyle name="Note 11" xfId="1083" xr:uid="{B84B8DEF-1948-4C5D-9C33-F7026C6AE57E}"/>
    <cellStyle name="Note 11 2" xfId="1620" xr:uid="{366203C7-A7C4-467F-BAE2-799D3FDECF45}"/>
    <cellStyle name="Note 2" xfId="1084" xr:uid="{4C97D144-E3F5-403F-B07E-1A2D1048EB28}"/>
    <cellStyle name="Note 2 2" xfId="1085" xr:uid="{773F2BB0-53BA-454E-9F87-8844C53FE49C}"/>
    <cellStyle name="Note 2 2 2" xfId="1086" xr:uid="{95A2705E-F858-41BD-A662-7EF538FDC72B}"/>
    <cellStyle name="Note 2 2 2 2" xfId="1087" xr:uid="{534BB4A3-CD21-492B-BEE6-DFD498575B7E}"/>
    <cellStyle name="Note 2 2 2 2 2" xfId="1621" xr:uid="{1845316A-FC45-4A3C-8966-8FEB927AC593}"/>
    <cellStyle name="Note 2 2 2 3" xfId="1088" xr:uid="{296DEB31-881F-458D-816D-C5397ED7647C}"/>
    <cellStyle name="Note 2 2 2 3 2" xfId="1622" xr:uid="{6EDE299D-BCE0-4043-BDBF-0F27039A0528}"/>
    <cellStyle name="Note 2 2 2 4" xfId="1089" xr:uid="{EAF179DA-2BBE-47B0-BC2E-02995738C001}"/>
    <cellStyle name="Note 2 2 2 4 2" xfId="1623" xr:uid="{531BBF3C-4F81-4757-A13B-0619C0615E59}"/>
    <cellStyle name="Note 2 2 2 5" xfId="1624" xr:uid="{368739B1-C9DD-4112-9C69-28084852E95B}"/>
    <cellStyle name="Note 2 2 3" xfId="1090" xr:uid="{52168A81-2D20-4F51-B010-FCAFB199B4ED}"/>
    <cellStyle name="Note 2 2 3 2" xfId="1625" xr:uid="{B9B3386B-6A41-4DB2-B258-792C61761EC0}"/>
    <cellStyle name="Note 2 2 4" xfId="1091" xr:uid="{71955270-95A3-4AA3-A672-C35FED4CE654}"/>
    <cellStyle name="Note 2 2 4 2" xfId="1626" xr:uid="{707C829F-2462-4206-A458-F46D1A362F27}"/>
    <cellStyle name="Note 2 2 5" xfId="1627" xr:uid="{CA154FBC-D332-475C-8F6B-212AEB7C8989}"/>
    <cellStyle name="Note 2 3" xfId="1092" xr:uid="{256CEA2C-4CDB-4ECF-A211-0C3D868583F5}"/>
    <cellStyle name="Note 2 3 2" xfId="1093" xr:uid="{621C8304-FBBD-4957-AE47-0579437DAB6D}"/>
    <cellStyle name="Note 2 3 2 2" xfId="1094" xr:uid="{28C49726-A81D-4755-84F1-DAF80F827513}"/>
    <cellStyle name="Note 2 3 2 2 2" xfId="1628" xr:uid="{B577E9AA-596C-4EE3-9121-F8C9649CEBCC}"/>
    <cellStyle name="Note 2 3 2 3" xfId="1095" xr:uid="{6163EDF9-E92F-48D1-8238-7524D8E2A12F}"/>
    <cellStyle name="Note 2 3 2 3 2" xfId="1629" xr:uid="{66DF0657-42AF-4511-B832-B8D62500C47C}"/>
    <cellStyle name="Note 2 3 2 4" xfId="1096" xr:uid="{8BD1A79C-9F3C-4C23-A82E-2D498027B4B8}"/>
    <cellStyle name="Note 2 3 2 4 2" xfId="1630" xr:uid="{05C425B1-51A1-425F-A2BC-E486BAD8614A}"/>
    <cellStyle name="Note 2 3 2 5" xfId="1631" xr:uid="{BF7CFBC4-CA0A-4073-8977-9566A60E2EC2}"/>
    <cellStyle name="Note 2 3 3" xfId="1097" xr:uid="{4DA401EC-0F0B-45B4-B3B6-CF08D6F08AC1}"/>
    <cellStyle name="Note 2 3 3 2" xfId="1632" xr:uid="{F4A874F7-F4BD-4E74-8CEA-D54A9E679C3C}"/>
    <cellStyle name="Note 2 3 4" xfId="1098" xr:uid="{D5CFDE13-9FBD-44CF-B0BB-BBE0FA3BB3A1}"/>
    <cellStyle name="Note 2 3 4 2" xfId="1633" xr:uid="{1D827600-4BEE-4C04-B106-521C4CC8CBE2}"/>
    <cellStyle name="Note 2 3 5" xfId="1634" xr:uid="{4ED908A2-48E6-4E6E-86F2-330CEC33BD82}"/>
    <cellStyle name="Note 2 4" xfId="1099" xr:uid="{419F56FD-33F2-47B3-962D-6376BEC6CD84}"/>
    <cellStyle name="Note 2 4 2" xfId="1100" xr:uid="{8D462BE0-93A6-4602-8C38-629CB57DA9C3}"/>
    <cellStyle name="Note 2 4 2 2" xfId="1635" xr:uid="{8CEACFC3-2BE9-4B1A-96CC-4E890EE416AD}"/>
    <cellStyle name="Note 2 4 3" xfId="1101" xr:uid="{DC48DBD0-2BF2-412B-A8B1-9ABCABDF4E49}"/>
    <cellStyle name="Note 2 4 3 2" xfId="1636" xr:uid="{D651F0EB-3C8E-40ED-BD92-AD1ECDBCF938}"/>
    <cellStyle name="Note 2 4 4" xfId="1102" xr:uid="{6DA39546-AEE6-4DF4-96EC-3AEC9563C3B6}"/>
    <cellStyle name="Note 2 4 4 2" xfId="1637" xr:uid="{53C946E9-A494-49FC-97DF-72143FEAE36B}"/>
    <cellStyle name="Note 2 4 5" xfId="1638" xr:uid="{6FFE124D-A7AE-422A-ACB0-1BFF24E87C3E}"/>
    <cellStyle name="Note 2 5" xfId="1103" xr:uid="{77EE6269-379C-46C6-9003-6A87FD3CB399}"/>
    <cellStyle name="Note 2 5 2" xfId="1639" xr:uid="{31B0435D-0E39-4624-98DE-FF444CA63AA8}"/>
    <cellStyle name="Note 2 6" xfId="1104" xr:uid="{5FD3C857-1D5F-4477-A14C-B52453EEA1CD}"/>
    <cellStyle name="Note 2 6 2" xfId="1640" xr:uid="{E116A2AF-F861-44F8-A5A9-8FDE492F2115}"/>
    <cellStyle name="Note 2 7" xfId="1641" xr:uid="{EA051745-E394-425A-8267-78B441E35409}"/>
    <cellStyle name="Note 3" xfId="1105" xr:uid="{0D51C6E0-16D0-412E-825B-1CCB83FBD6D1}"/>
    <cellStyle name="Note 3 2" xfId="1106" xr:uid="{8D6B5608-FBFC-4C00-AA45-CA0236D202ED}"/>
    <cellStyle name="Note 3 2 2" xfId="1107" xr:uid="{A62E9143-C616-4C56-B314-C124FBF14B0A}"/>
    <cellStyle name="Note 3 2 2 2" xfId="1108" xr:uid="{D4EF6322-D77A-4C1C-AA07-65FC4C06C37F}"/>
    <cellStyle name="Note 3 2 2 2 2" xfId="1642" xr:uid="{F6389C79-05B1-44A9-B482-B9CDFB0F9C81}"/>
    <cellStyle name="Note 3 2 2 3" xfId="1109" xr:uid="{DDB64FD1-FDE4-4AAE-8CE8-8FC728A7CCBA}"/>
    <cellStyle name="Note 3 2 2 3 2" xfId="1643" xr:uid="{107A0101-3F52-4C49-92C1-9E0218837413}"/>
    <cellStyle name="Note 3 2 2 4" xfId="1110" xr:uid="{41914239-3915-4F5A-9908-5AA7495024CB}"/>
    <cellStyle name="Note 3 2 2 4 2" xfId="1644" xr:uid="{BBC8527C-196C-4692-B809-0C71446BC243}"/>
    <cellStyle name="Note 3 2 2 5" xfId="1645" xr:uid="{5359242C-44F8-480B-A14F-32CC6F28E027}"/>
    <cellStyle name="Note 3 2 3" xfId="1111" xr:uid="{73E5AFC0-B2CF-4798-B12F-532DE881430A}"/>
    <cellStyle name="Note 3 2 3 2" xfId="1646" xr:uid="{86F301D0-BEE8-4795-A415-7F6523BAD159}"/>
    <cellStyle name="Note 3 2 4" xfId="1112" xr:uid="{D089E603-517B-43A6-BC48-9BB47B9A5516}"/>
    <cellStyle name="Note 3 2 4 2" xfId="1647" xr:uid="{58C04E0A-4E0C-416E-8E12-CF8500A56A13}"/>
    <cellStyle name="Note 3 2 5" xfId="1648" xr:uid="{9479DD62-C7F5-4667-A7A3-361C644DBF0B}"/>
    <cellStyle name="Note 3 3" xfId="1113" xr:uid="{554CC35B-479B-4383-92DE-B70F34187B92}"/>
    <cellStyle name="Note 3 3 2" xfId="1114" xr:uid="{74D0F751-EE25-4C3A-8D6E-A3A6E856FDE6}"/>
    <cellStyle name="Note 3 3 2 2" xfId="1115" xr:uid="{BF43F010-96D8-4DF5-9F61-20436D853920}"/>
    <cellStyle name="Note 3 3 2 2 2" xfId="1649" xr:uid="{96334715-EDBA-42D7-8B46-FFF8EFCDDDA1}"/>
    <cellStyle name="Note 3 3 2 3" xfId="1116" xr:uid="{F3D823F5-C73A-4C33-B29A-C12173AAAA18}"/>
    <cellStyle name="Note 3 3 2 3 2" xfId="1650" xr:uid="{ACCBD47A-4ECC-4BC1-A807-B7EC0EBE95D1}"/>
    <cellStyle name="Note 3 3 2 4" xfId="1117" xr:uid="{AC075D1F-CE41-418C-8558-0EC1DBB95EF7}"/>
    <cellStyle name="Note 3 3 2 4 2" xfId="1651" xr:uid="{1B799F0A-3B2E-4076-9A56-75846E1751CD}"/>
    <cellStyle name="Note 3 3 2 5" xfId="1652" xr:uid="{B2A46C27-AD9D-4F7F-8023-2A33ED690B2D}"/>
    <cellStyle name="Note 3 3 3" xfId="1118" xr:uid="{9F7B3550-023F-41A0-AEDD-DD1604B2ADD1}"/>
    <cellStyle name="Note 3 3 3 2" xfId="1653" xr:uid="{9332B068-0698-447E-9D23-10511DA31DB1}"/>
    <cellStyle name="Note 3 3 4" xfId="1119" xr:uid="{0F225A4B-43EC-4AED-A695-F3B178E0E17F}"/>
    <cellStyle name="Note 3 3 4 2" xfId="1654" xr:uid="{1D3CC7B9-95D1-456C-8AFF-61920432A301}"/>
    <cellStyle name="Note 3 3 5" xfId="1655" xr:uid="{5F4AC3F1-4C73-4044-A837-0F9C7F964E9D}"/>
    <cellStyle name="Note 3 4" xfId="1120" xr:uid="{8B5BD4FB-16D5-4BB0-B2EB-69359C89EBDE}"/>
    <cellStyle name="Note 3 4 2" xfId="1121" xr:uid="{F6ADC07D-D12B-4D36-A1CD-C7462B9AB458}"/>
    <cellStyle name="Note 3 4 2 2" xfId="1656" xr:uid="{206A7D5B-D997-4B01-9F18-74B0D2CE37A8}"/>
    <cellStyle name="Note 3 4 3" xfId="1122" xr:uid="{3160F46A-0853-42AE-9877-5011577BB73C}"/>
    <cellStyle name="Note 3 4 3 2" xfId="1657" xr:uid="{11D65A8D-9156-49AD-9236-B5B0A9895DA3}"/>
    <cellStyle name="Note 3 4 4" xfId="1123" xr:uid="{6ACABDCF-5F9D-43D2-8222-D198847BDC33}"/>
    <cellStyle name="Note 3 4 4 2" xfId="1658" xr:uid="{D5C1B334-4B6A-4087-92FA-5E8D3A3FE13C}"/>
    <cellStyle name="Note 3 4 5" xfId="1659" xr:uid="{8CD0E046-8B12-4A0A-B6F8-556922A4DAAD}"/>
    <cellStyle name="Note 3 5" xfId="1124" xr:uid="{C7089211-61F3-4397-A3F5-FDDB2EC989E5}"/>
    <cellStyle name="Note 3 5 2" xfId="1660" xr:uid="{371A344B-236C-4883-85F4-2F33FC67714C}"/>
    <cellStyle name="Note 3 6" xfId="1125" xr:uid="{16A054CE-9582-4469-B78E-D4C22D6EC8AD}"/>
    <cellStyle name="Note 3 6 2" xfId="1661" xr:uid="{A5C8BEE1-8066-482A-B91B-527FD73C0598}"/>
    <cellStyle name="Note 3 7" xfId="1662" xr:uid="{B8632715-ECB4-4753-B76C-66064407BB54}"/>
    <cellStyle name="Note 4" xfId="1126" xr:uid="{94619B9F-CC62-4A48-A34A-13BA9A3FDBFB}"/>
    <cellStyle name="Note 4 2" xfId="1127" xr:uid="{B4309693-837D-45C2-B7CD-413F5799A283}"/>
    <cellStyle name="Note 4 2 2" xfId="1128" xr:uid="{0B7424C3-39C3-4DA4-83A6-357C1487989A}"/>
    <cellStyle name="Note 4 2 2 2" xfId="1129" xr:uid="{6DB8FE4B-A404-47C4-9204-25AE3B05E2D1}"/>
    <cellStyle name="Note 4 2 2 2 2" xfId="1663" xr:uid="{DF5F96B9-3BE6-4725-81E8-CFEB6F511CAB}"/>
    <cellStyle name="Note 4 2 2 3" xfId="1130" xr:uid="{41C70F6B-8D0C-4D0F-8C7D-A5A3E33437B2}"/>
    <cellStyle name="Note 4 2 2 3 2" xfId="1664" xr:uid="{2B5F4E11-BF32-4E37-892E-4563A7CDF65A}"/>
    <cellStyle name="Note 4 2 2 4" xfId="1131" xr:uid="{D281F6D4-C6EF-4CBC-8AEA-52CEADDBC608}"/>
    <cellStyle name="Note 4 2 2 4 2" xfId="1665" xr:uid="{7B8B9DBC-3EA7-42FB-8537-C2750B885953}"/>
    <cellStyle name="Note 4 2 2 5" xfId="1666" xr:uid="{3DA35CD7-4E96-4B92-83C1-58FEDBF5FD8F}"/>
    <cellStyle name="Note 4 2 3" xfId="1132" xr:uid="{42B847E5-298F-4DB5-8FF6-A6EDB93EABE8}"/>
    <cellStyle name="Note 4 2 3 2" xfId="1667" xr:uid="{7C2E4D5C-B046-4251-B0E4-2EE032E07FBC}"/>
    <cellStyle name="Note 4 2 4" xfId="1133" xr:uid="{9FD9569A-903B-4B2B-86D0-2A8D24CF2765}"/>
    <cellStyle name="Note 4 2 4 2" xfId="1668" xr:uid="{B2586400-F5A0-413D-BBC3-8EB25C1706E1}"/>
    <cellStyle name="Note 4 2 5" xfId="1669" xr:uid="{067D5FD6-E377-4F90-B0AF-FBC993819C39}"/>
    <cellStyle name="Note 4 3" xfId="1134" xr:uid="{3277298C-2724-43E0-B9CB-5A0C38C014B3}"/>
    <cellStyle name="Note 4 3 2" xfId="1135" xr:uid="{36F01468-BB7C-4E02-9446-4B9A468A98D3}"/>
    <cellStyle name="Note 4 3 2 2" xfId="1136" xr:uid="{2D884922-2A34-4A72-A5BD-734AD8B23FE3}"/>
    <cellStyle name="Note 4 3 2 2 2" xfId="1670" xr:uid="{156157B0-7E3C-469E-B559-AF336094C90B}"/>
    <cellStyle name="Note 4 3 2 3" xfId="1137" xr:uid="{1E85D253-8973-4E06-B980-C45AE9568AFD}"/>
    <cellStyle name="Note 4 3 2 3 2" xfId="1671" xr:uid="{7CA6ACC6-F4B0-4F1A-925F-48C07F2B34BB}"/>
    <cellStyle name="Note 4 3 2 4" xfId="1138" xr:uid="{28A4A860-DF6C-4F5B-9402-FC736E7BDDEB}"/>
    <cellStyle name="Note 4 3 2 4 2" xfId="1672" xr:uid="{BE4EE83D-F00B-44D8-AF80-D48A8CF8869F}"/>
    <cellStyle name="Note 4 3 2 5" xfId="1673" xr:uid="{05301FE8-6F01-4532-9108-3226F7FEC051}"/>
    <cellStyle name="Note 4 3 3" xfId="1139" xr:uid="{C5FB5003-4EA6-460F-AD80-B09B9D14AC25}"/>
    <cellStyle name="Note 4 3 3 2" xfId="1674" xr:uid="{C73FA1F4-64B9-40B8-BB0C-0D2F432F45C3}"/>
    <cellStyle name="Note 4 3 4" xfId="1140" xr:uid="{546AE724-0F1F-4709-BFA0-9C9CC1E58FCC}"/>
    <cellStyle name="Note 4 3 4 2" xfId="1675" xr:uid="{06441BD3-93C8-4466-AB76-96243BCA967E}"/>
    <cellStyle name="Note 4 3 5" xfId="1676" xr:uid="{95AB2B88-EA5E-49E4-AFD8-6E69CD42DEF8}"/>
    <cellStyle name="Note 4 4" xfId="1141" xr:uid="{EE93D047-CB9B-42BF-9951-1367C32F8BCD}"/>
    <cellStyle name="Note 4 4 2" xfId="1142" xr:uid="{9417D8E0-04C0-4FC0-97E1-16C7C8A5D62A}"/>
    <cellStyle name="Note 4 4 2 2" xfId="1677" xr:uid="{A3176566-486D-46AB-ADFD-03CEB810A8D5}"/>
    <cellStyle name="Note 4 4 3" xfId="1143" xr:uid="{4FDEA217-66B2-4835-857C-6E0D3308E3E8}"/>
    <cellStyle name="Note 4 4 3 2" xfId="1678" xr:uid="{015F09A9-2F2D-4F53-B78B-CF7FF1B06592}"/>
    <cellStyle name="Note 4 4 4" xfId="1144" xr:uid="{FB802A9E-1DD8-4CF3-855D-C1906BD22808}"/>
    <cellStyle name="Note 4 4 4 2" xfId="1679" xr:uid="{E3FED550-733C-4D1A-9191-F377EED5D749}"/>
    <cellStyle name="Note 4 4 5" xfId="1680" xr:uid="{4E80210C-BD44-49B2-8744-30DA3A09B78D}"/>
    <cellStyle name="Note 4 5" xfId="1145" xr:uid="{DF4B4176-6713-458F-ABE8-2BDF965C314E}"/>
    <cellStyle name="Note 4 5 2" xfId="1681" xr:uid="{149E38D2-6D32-4495-BE7D-91B1C51B45F9}"/>
    <cellStyle name="Note 4 6" xfId="1146" xr:uid="{3300F7BA-9A0B-4DC0-B742-A39E783EC995}"/>
    <cellStyle name="Note 4 6 2" xfId="1682" xr:uid="{FA9C0121-0422-4FE9-9C1E-A3B115E54AA9}"/>
    <cellStyle name="Note 4 7" xfId="1683" xr:uid="{276C61E6-BF25-4ABC-A20F-927379B04A61}"/>
    <cellStyle name="Note 5" xfId="1147" xr:uid="{2703429D-223A-47DE-BCD6-B018D658E7C9}"/>
    <cellStyle name="Note 5 2" xfId="1148" xr:uid="{4CA6A2B8-406B-423B-9014-8126EC9634AC}"/>
    <cellStyle name="Note 5 2 2" xfId="1149" xr:uid="{0CB73D4B-EFD6-4094-A53A-0AF3FE9C6E47}"/>
    <cellStyle name="Note 5 2 2 2" xfId="1684" xr:uid="{00C1FD71-43A6-4A04-A30D-48D38719CCFA}"/>
    <cellStyle name="Note 5 2 3" xfId="1150" xr:uid="{D51910B3-B558-496F-A4FE-3DE658820E9F}"/>
    <cellStyle name="Note 5 2 3 2" xfId="1685" xr:uid="{101AFB0B-E156-432E-92FA-CE9863442DD5}"/>
    <cellStyle name="Note 5 2 4" xfId="1151" xr:uid="{0230A009-3508-4CEC-B039-B5F6BE968AF4}"/>
    <cellStyle name="Note 5 2 4 2" xfId="1686" xr:uid="{CFE8D140-9FB7-4987-9D1D-FC64111B656C}"/>
    <cellStyle name="Note 5 2 5" xfId="1687" xr:uid="{5F84ECF4-BC48-4690-812E-E2A35280E5F9}"/>
    <cellStyle name="Note 5 3" xfId="1152" xr:uid="{35F221D5-DD64-4D29-A04D-E65D2F3B3128}"/>
    <cellStyle name="Note 5 3 2" xfId="1688" xr:uid="{410EE4FA-72E3-42BB-A7D2-BC5CEAE3FC7C}"/>
    <cellStyle name="Note 5 4" xfId="1153" xr:uid="{EEF22FE7-36CB-40FB-A2FB-144879FA9BBB}"/>
    <cellStyle name="Note 5 4 2" xfId="1689" xr:uid="{A3AC9460-4581-4D7C-8F3F-A2588F482BA8}"/>
    <cellStyle name="Note 5 5" xfId="1690" xr:uid="{A63D55BB-606C-4868-BC3A-09C5FF80262E}"/>
    <cellStyle name="Note 6" xfId="1154" xr:uid="{0FDB2F6B-F89B-48E5-957C-4304D79AC95C}"/>
    <cellStyle name="Note 6 2" xfId="1155" xr:uid="{2087BE76-1160-43C8-A819-7808A604909B}"/>
    <cellStyle name="Note 6 2 2" xfId="1156" xr:uid="{0C25DE19-68DD-44F7-A8CA-ECC1CEE4F93E}"/>
    <cellStyle name="Note 6 2 2 2" xfId="1691" xr:uid="{85EC3DF2-1A53-465A-9CDD-4C1B9823BB06}"/>
    <cellStyle name="Note 6 2 3" xfId="1157" xr:uid="{7373FA02-ADAA-4F2F-8FAB-97BEB29F23F1}"/>
    <cellStyle name="Note 6 2 3 2" xfId="1692" xr:uid="{4C65A363-4D86-4F8F-B332-C23327F59045}"/>
    <cellStyle name="Note 6 2 4" xfId="1158" xr:uid="{714A0236-4F6F-43E3-985E-804F88EF53D9}"/>
    <cellStyle name="Note 6 2 4 2" xfId="1693" xr:uid="{ABB879FA-5FAA-40BF-BF3D-5483B4F41610}"/>
    <cellStyle name="Note 6 2 5" xfId="1694" xr:uid="{32800A1F-71B9-4CFF-A735-62983CB42151}"/>
    <cellStyle name="Note 6 3" xfId="1159" xr:uid="{D61A9B18-021E-4DB7-BF65-20FFC22AC540}"/>
    <cellStyle name="Note 6 3 2" xfId="1695" xr:uid="{74AE606C-AD99-4D50-9DB3-80AC72E0CB01}"/>
    <cellStyle name="Note 6 4" xfId="1160" xr:uid="{DF803578-55E8-4CE6-9592-03FCD96454DA}"/>
    <cellStyle name="Note 6 4 2" xfId="1696" xr:uid="{231FCFDB-5274-441C-9B00-A6B1A486DACB}"/>
    <cellStyle name="Note 6 5" xfId="1697" xr:uid="{84E835C4-12B7-4E33-AA03-22E83650D196}"/>
    <cellStyle name="Note 7" xfId="1161" xr:uid="{9FE129A2-48A5-4DE1-95DC-F876B7E17AC6}"/>
    <cellStyle name="Note 7 2" xfId="1162" xr:uid="{09CEF479-07AF-4EEF-AE3C-1F4E9DC1D6EC}"/>
    <cellStyle name="Note 7 2 2" xfId="1163" xr:uid="{53F66172-16F1-4ADA-9385-C7346EF36487}"/>
    <cellStyle name="Note 7 2 2 2" xfId="1698" xr:uid="{47F9A2CF-E45C-4B54-B475-DEC04FA1673C}"/>
    <cellStyle name="Note 7 2 3" xfId="1164" xr:uid="{7987850D-476B-4FCD-B1C9-58C19D6955C0}"/>
    <cellStyle name="Note 7 2 3 2" xfId="1699" xr:uid="{82FFC59D-85F6-4B82-ABF3-309C275BB38E}"/>
    <cellStyle name="Note 7 2 4" xfId="1165" xr:uid="{F1B48291-9705-43AD-9879-C9F180CFDA89}"/>
    <cellStyle name="Note 7 2 4 2" xfId="1700" xr:uid="{39404828-5680-4708-BA77-77872E0D0157}"/>
    <cellStyle name="Note 7 2 5" xfId="1701" xr:uid="{7539ED55-0C22-49DD-97DE-F5F9925B2491}"/>
    <cellStyle name="Note 7 3" xfId="1166" xr:uid="{1ABDBF8D-AA2F-4F47-AE12-4CEF32083924}"/>
    <cellStyle name="Note 7 3 2" xfId="1702" xr:uid="{E50DEFBE-D497-4803-BE63-744F9E3FB684}"/>
    <cellStyle name="Note 7 4" xfId="1167" xr:uid="{6B88875C-24AA-43E7-900C-874C635B5078}"/>
    <cellStyle name="Note 7 4 2" xfId="1703" xr:uid="{A8895880-01AB-47DB-A193-35C5627089EA}"/>
    <cellStyle name="Note 7 5" xfId="1704" xr:uid="{DDFEE697-04DF-4CBE-BB3D-FEEA16625345}"/>
    <cellStyle name="Note 8" xfId="1168" xr:uid="{9C9D97EA-EBD4-4C3F-A8C3-5119B136783D}"/>
    <cellStyle name="Note 8 2" xfId="1169" xr:uid="{872149B4-89F5-4E6D-96A3-AB14F1CA615D}"/>
    <cellStyle name="Note 8 2 2" xfId="1705" xr:uid="{74652938-6C0E-42D7-8714-C745E7D806BD}"/>
    <cellStyle name="Note 8 3" xfId="1170" xr:uid="{99F073E4-C2C7-46B1-B3AE-2593F92DB5B6}"/>
    <cellStyle name="Note 8 3 2" xfId="1706" xr:uid="{71D50518-B61B-48D1-9CE8-056F00341A41}"/>
    <cellStyle name="Note 8 4" xfId="1171" xr:uid="{BCF3503F-FB94-4E31-8BBB-1E2E4F2B7F66}"/>
    <cellStyle name="Note 8 4 2" xfId="1707" xr:uid="{AC9C2E45-1385-43F2-B5AD-41198EDC9754}"/>
    <cellStyle name="Note 8 5" xfId="1708" xr:uid="{96242F12-A957-4FF5-96C5-2048B14D3CEC}"/>
    <cellStyle name="Note 9" xfId="1172" xr:uid="{E625C1BC-6C81-4A0E-BB06-291342628D18}"/>
    <cellStyle name="Note 9 2" xfId="1173" xr:uid="{60255463-727F-4EE2-B706-88AC51B8F36F}"/>
    <cellStyle name="Note 9 2 2" xfId="1709" xr:uid="{A02D6AE0-7950-4365-8D21-A94154AB457C}"/>
    <cellStyle name="Note 9 3" xfId="1710" xr:uid="{611E8FAC-E5C3-4F31-A2A3-C5FFCCD12376}"/>
    <cellStyle name="Output 2" xfId="1174" xr:uid="{7790B625-ECF8-4720-B0A6-101CA2E4224E}"/>
    <cellStyle name="Output 2 2" xfId="1175" xr:uid="{1E9DE1DC-186A-4F6F-ABFB-3D78066BFE09}"/>
    <cellStyle name="Output 2 2 2" xfId="1176" xr:uid="{8A020F39-2371-45D0-BE4A-44A641384D3D}"/>
    <cellStyle name="Output 2 2 2 2" xfId="1177" xr:uid="{76134C7A-F686-4225-8D53-62E71A6F7FC5}"/>
    <cellStyle name="Output 2 2 2 2 2" xfId="1711" xr:uid="{33063164-B7F0-462D-B8D9-AD18835C4E72}"/>
    <cellStyle name="Output 2 2 2 3" xfId="1178" xr:uid="{66447C56-041C-4F29-858F-31F4356F8675}"/>
    <cellStyle name="Output 2 2 2 3 2" xfId="1712" xr:uid="{C34332CD-CD22-485A-BAFF-F769D57AB775}"/>
    <cellStyle name="Output 2 2 2 4" xfId="1179" xr:uid="{6F78E02B-2818-452A-94FB-063B536D2934}"/>
    <cellStyle name="Output 2 2 2 4 2" xfId="1713" xr:uid="{89CF5EC1-8978-45F1-988C-10ECCC4538CB}"/>
    <cellStyle name="Output 2 2 2 5" xfId="1714" xr:uid="{726A6B73-A85D-414D-BD38-8AD25FFC51B9}"/>
    <cellStyle name="Output 2 2 3" xfId="1180" xr:uid="{7A2AB4D9-F0BB-4E92-BBF7-F9B7755AAF56}"/>
    <cellStyle name="Output 2 2 3 2" xfId="1715" xr:uid="{E06D2A13-2B34-4A49-A835-D33A3CC93B4C}"/>
    <cellStyle name="Output 2 2 4" xfId="1181" xr:uid="{83D3DBC1-F12F-4C63-8362-8322874F2811}"/>
    <cellStyle name="Output 2 2 4 2" xfId="1716" xr:uid="{0027F359-9AF7-49E9-A178-43EC0B757D03}"/>
    <cellStyle name="Output 2 2 5" xfId="1717" xr:uid="{4E14E466-FD8D-4565-ADF6-4A7F83E4B128}"/>
    <cellStyle name="Output 2 3" xfId="1182" xr:uid="{7B1EBB8E-36DF-4AB4-9858-68DC3927A5A3}"/>
    <cellStyle name="Output 2 3 2" xfId="1183" xr:uid="{B63776C6-0355-4FFF-9801-96DF5B9E15E5}"/>
    <cellStyle name="Output 2 3 2 2" xfId="1184" xr:uid="{E33468D6-325D-4182-A0E0-6057D56EA362}"/>
    <cellStyle name="Output 2 3 2 2 2" xfId="1718" xr:uid="{D280D1E1-2A8B-40E0-A15E-82F8E1E8E780}"/>
    <cellStyle name="Output 2 3 2 3" xfId="1185" xr:uid="{D2064131-6230-45CF-9204-F732D6A4DDEF}"/>
    <cellStyle name="Output 2 3 2 3 2" xfId="1719" xr:uid="{D5DDEEB8-A84C-441E-AB2B-874C7BB56AC9}"/>
    <cellStyle name="Output 2 3 2 4" xfId="1186" xr:uid="{52608DA7-7C9F-4398-8E6E-81F0775CC553}"/>
    <cellStyle name="Output 2 3 2 4 2" xfId="1720" xr:uid="{DCD9A053-E23D-4043-89BE-DB7E5C3A9E2D}"/>
    <cellStyle name="Output 2 3 2 5" xfId="1721" xr:uid="{D727D8C4-ED45-4395-9468-38EC14F11E09}"/>
    <cellStyle name="Output 2 3 3" xfId="1187" xr:uid="{99D62577-5A94-4F85-8817-87D509051BCE}"/>
    <cellStyle name="Output 2 3 3 2" xfId="1722" xr:uid="{3A064D66-9D13-4B81-AAD2-0AA6C9DE2BB8}"/>
    <cellStyle name="Output 2 3 4" xfId="1188" xr:uid="{0C5178E6-7C8D-46A8-8A60-7912F23746A5}"/>
    <cellStyle name="Output 2 3 4 2" xfId="1723" xr:uid="{AD677418-7D47-49EA-85E2-F737C6122A45}"/>
    <cellStyle name="Output 2 3 5" xfId="1724" xr:uid="{8A2061AE-816B-41FD-86C0-2208122450E6}"/>
    <cellStyle name="Output 2 4" xfId="1189" xr:uid="{D9363F34-2FA6-4603-9DDE-9E421C6AD2C1}"/>
    <cellStyle name="Output 2 4 2" xfId="1190" xr:uid="{4B227B7B-D17F-4A62-9318-BF9D19786BDF}"/>
    <cellStyle name="Output 2 4 2 2" xfId="1725" xr:uid="{62C8ED8A-72B4-48BB-8712-0120A73EA266}"/>
    <cellStyle name="Output 2 4 3" xfId="1191" xr:uid="{DB34DE8B-CB5E-49EA-A0DC-60E59F20C209}"/>
    <cellStyle name="Output 2 4 3 2" xfId="1726" xr:uid="{32B8FACF-F15D-4699-9BFE-9ED9F25D02BB}"/>
    <cellStyle name="Output 2 4 4" xfId="1192" xr:uid="{26699090-0C78-4C35-B99C-02D88CEDF4E5}"/>
    <cellStyle name="Output 2 4 4 2" xfId="1727" xr:uid="{1966C3E9-2302-499A-9D66-CE74412B0A4E}"/>
    <cellStyle name="Output 2 4 5" xfId="1728" xr:uid="{F8122422-6DB0-456A-8D88-934577247632}"/>
    <cellStyle name="Output 2 5" xfId="1193" xr:uid="{FC8EAD5F-A1F4-43B9-B619-A6EF193BC366}"/>
    <cellStyle name="Output 2 5 2" xfId="1729" xr:uid="{02918EC9-6A39-4A5D-BBB2-B90C47568DD6}"/>
    <cellStyle name="Output 2 6" xfId="1194" xr:uid="{1B2EB702-2B78-478D-92D8-1159A9D41C21}"/>
    <cellStyle name="Output 2 6 2" xfId="1730" xr:uid="{8BE2A86A-F917-45B6-8C37-8DED65F7A34F}"/>
    <cellStyle name="Output 2 7" xfId="1731" xr:uid="{B51FF478-9B74-4E24-BB97-54E8D1DDC993}"/>
    <cellStyle name="Output 3" xfId="1195" xr:uid="{61E5FB5D-466C-427F-8226-3242096EED37}"/>
    <cellStyle name="Output 3 2" xfId="1196" xr:uid="{32F21ED9-A1F5-4BED-A0AC-3CF239A21558}"/>
    <cellStyle name="Output 3 2 2" xfId="1197" xr:uid="{072F5F08-BEF0-4378-8657-DE5786FC2E28}"/>
    <cellStyle name="Output 3 2 2 2" xfId="1732" xr:uid="{7812D00D-2393-44D7-B6FA-BF742EE1DA49}"/>
    <cellStyle name="Output 3 2 3" xfId="1198" xr:uid="{B7C544FC-BE40-405A-A292-72AFCEE28ECD}"/>
    <cellStyle name="Output 3 2 3 2" xfId="1733" xr:uid="{9E898097-56F2-47C9-9C49-75D7EE9C5C71}"/>
    <cellStyle name="Output 3 2 4" xfId="1199" xr:uid="{C857166E-FF95-413B-965A-B42353B253F8}"/>
    <cellStyle name="Output 3 2 4 2" xfId="1734" xr:uid="{4A218488-705B-47F7-BBA4-1AF01A153D71}"/>
    <cellStyle name="Output 3 2 5" xfId="1735" xr:uid="{62251537-A19A-4F66-83B4-EAFA87591356}"/>
    <cellStyle name="Output 3 3" xfId="1200" xr:uid="{D95D32BB-EFE0-4C60-B9BE-67A3FAB383AD}"/>
    <cellStyle name="Output 3 3 2" xfId="1736" xr:uid="{7F6F2DD0-F9A1-47D9-95BC-3D18EEA78FE2}"/>
    <cellStyle name="Output 3 4" xfId="1201" xr:uid="{23CA42C5-10F6-46BE-9E95-F20275DDF3B7}"/>
    <cellStyle name="Output 3 4 2" xfId="1737" xr:uid="{4CE620D5-5F5B-4028-9222-643C0BE420E2}"/>
    <cellStyle name="Output 3 5" xfId="1738" xr:uid="{3B75FA0D-C192-4B33-B73A-B84827EE36E8}"/>
    <cellStyle name="Output 4" xfId="1202" xr:uid="{9156915F-9954-4ECD-83CF-CC7E650AC4DC}"/>
    <cellStyle name="Output 4 2" xfId="1203" xr:uid="{9E9DF19F-E917-4695-8FF7-60A8AD1CF982}"/>
    <cellStyle name="Output 4 2 2" xfId="1204" xr:uid="{CCA58966-2038-4489-877E-3E6FD3E5C3A0}"/>
    <cellStyle name="Output 4 2 2 2" xfId="1739" xr:uid="{5FE95F18-3787-41D3-8601-015ED8874580}"/>
    <cellStyle name="Output 4 2 3" xfId="1205" xr:uid="{B474782A-B79B-472D-8B96-F7DAD3E843A1}"/>
    <cellStyle name="Output 4 2 3 2" xfId="1740" xr:uid="{CEB76A67-F288-440C-A28F-C9C72EF0C6C6}"/>
    <cellStyle name="Output 4 2 4" xfId="1206" xr:uid="{52622EAA-D859-4879-BE27-137FE48F6D31}"/>
    <cellStyle name="Output 4 2 4 2" xfId="1741" xr:uid="{CF7828BD-6ECC-486D-9347-8DE19A5B33E3}"/>
    <cellStyle name="Output 4 2 5" xfId="1742" xr:uid="{8BF1520C-EA84-4E73-B142-0F2D8D5290F3}"/>
    <cellStyle name="Output 4 3" xfId="1207" xr:uid="{99AFD279-3265-4F1B-A6CB-EAF027B1C83B}"/>
    <cellStyle name="Output 4 3 2" xfId="1743" xr:uid="{2CED9E57-EEB9-465C-8F31-4C2047B41E5C}"/>
    <cellStyle name="Output 4 4" xfId="1208" xr:uid="{A68F0A46-8FD0-49A6-9749-BA1D4489EAEB}"/>
    <cellStyle name="Output 4 4 2" xfId="1744" xr:uid="{4E730731-A163-4AF7-9B99-8015E57F4B84}"/>
    <cellStyle name="Output 4 5" xfId="1745" xr:uid="{E23B86AB-BCA3-41C2-89F1-06D9D82EC202}"/>
    <cellStyle name="Output 5" xfId="1209" xr:uid="{23D201BE-0DEB-4B35-BD0C-1B55F7F4AC05}"/>
    <cellStyle name="Output 5 2" xfId="1210" xr:uid="{77747C19-711D-4C6C-BDD8-5CF5D93C83FC}"/>
    <cellStyle name="Output 5 2 2" xfId="1211" xr:uid="{FDD026E6-9E32-4345-9D68-478424034B7A}"/>
    <cellStyle name="Output 5 2 2 2" xfId="1746" xr:uid="{7CEC676F-9902-4746-A450-AA5AD5327705}"/>
    <cellStyle name="Output 5 2 3" xfId="1212" xr:uid="{873B0BC8-81FC-487F-993A-4041AD00CA77}"/>
    <cellStyle name="Output 5 2 3 2" xfId="1747" xr:uid="{A42F4294-7C55-4D43-9F29-EE32F43B9C80}"/>
    <cellStyle name="Output 5 2 4" xfId="1213" xr:uid="{B335E998-E1AA-43D2-BB32-888A880C539B}"/>
    <cellStyle name="Output 5 2 4 2" xfId="1748" xr:uid="{C19DAF8F-CF2A-44AE-9DA3-169484ABA377}"/>
    <cellStyle name="Output 5 2 5" xfId="1749" xr:uid="{E032C3C9-4E23-48D1-8924-C5DF2530BC4C}"/>
    <cellStyle name="Output 5 3" xfId="1214" xr:uid="{E06BB8A0-864B-4DF1-829B-51F157D80475}"/>
    <cellStyle name="Output 5 3 2" xfId="1750" xr:uid="{94830033-6BE8-441A-BEA5-B3C267A9AB95}"/>
    <cellStyle name="Output 5 4" xfId="1215" xr:uid="{7B950D3D-1941-4C61-A273-A9B4D0C4CA09}"/>
    <cellStyle name="Output 5 4 2" xfId="1751" xr:uid="{487F76A4-842A-4A7A-9C01-BD9C7628BFDF}"/>
    <cellStyle name="Output 5 5" xfId="1752" xr:uid="{21FB3466-2746-4F80-894D-87A7B2C2040E}"/>
    <cellStyle name="Output 6" xfId="1216" xr:uid="{2010AC91-39E4-4993-98DA-17033A83CFFB}"/>
    <cellStyle name="Output 6 2" xfId="1217" xr:uid="{2CAFE579-3613-4716-BD3C-0C295B74BF62}"/>
    <cellStyle name="Output 6 2 2" xfId="1218" xr:uid="{BB7DCC2B-95E7-442B-855D-EEE6485CAB7E}"/>
    <cellStyle name="Output 6 2 2 2" xfId="1753" xr:uid="{64BD59CC-1516-4E0C-A8E0-512E550C9C00}"/>
    <cellStyle name="Output 6 2 3" xfId="1219" xr:uid="{CDBB06E5-E21D-42D5-87FC-7F667AE08CEE}"/>
    <cellStyle name="Output 6 2 3 2" xfId="1754" xr:uid="{4BEE135F-7F17-4498-BBC8-4F9E73FDC289}"/>
    <cellStyle name="Output 6 2 4" xfId="1220" xr:uid="{B274799A-1DD6-49EE-AE2F-7D8FED182CBA}"/>
    <cellStyle name="Output 6 2 4 2" xfId="1755" xr:uid="{67E21701-EB6C-430C-9CFE-6B5A6205613F}"/>
    <cellStyle name="Output 6 2 5" xfId="1756" xr:uid="{C2ED0C24-84E2-4661-8D0D-B8881754B9CA}"/>
    <cellStyle name="Output 6 3" xfId="1221" xr:uid="{D5B02A26-D9B7-460F-B6E9-798D978DDCBF}"/>
    <cellStyle name="Output 6 3 2" xfId="1757" xr:uid="{B4820D4D-F3BB-432C-9AA1-001B7EB7E92B}"/>
    <cellStyle name="Output 6 4" xfId="1222" xr:uid="{4DF64E40-F3C7-4FA6-B72B-AF9BED56B583}"/>
    <cellStyle name="Output 6 4 2" xfId="1758" xr:uid="{956D043F-0EFB-4768-8EFE-A291B5E729DD}"/>
    <cellStyle name="Output 6 5" xfId="1759" xr:uid="{BEA09965-E47D-44D7-A061-6ECA748EB6B3}"/>
    <cellStyle name="Output 7" xfId="1223" xr:uid="{7BEA4029-CA35-4B23-80A1-16ADB7EC592F}"/>
    <cellStyle name="Output 7 2" xfId="1224" xr:uid="{3CAF4ECC-8570-4480-B35B-9F6E9A580AD0}"/>
    <cellStyle name="Output 7 2 2" xfId="1760" xr:uid="{BEDB0A61-6E95-4618-8A3C-744A5F28A01A}"/>
    <cellStyle name="Output 7 3" xfId="1761" xr:uid="{82C70519-2AB4-420F-9378-CFE07E388B97}"/>
    <cellStyle name="Output 8" xfId="1225" xr:uid="{54076C0D-8D04-4ED7-9D71-EC00779F7D11}"/>
    <cellStyle name="Output 8 2" xfId="1762" xr:uid="{AA98D134-B88F-468C-8DE8-69976ACC68DF}"/>
    <cellStyle name="Output 9" xfId="1226" xr:uid="{14BDE971-0FB2-42B3-AB20-D842481BE38E}"/>
    <cellStyle name="Output 9 2" xfId="1763" xr:uid="{5980B42E-B622-4991-8506-B9BF5BF8D370}"/>
    <cellStyle name="Percent" xfId="3" builtinId="5"/>
    <cellStyle name="Percent 2" xfId="11" xr:uid="{75BD38F1-624F-413C-886C-45862034B724}"/>
    <cellStyle name="Percent 2 2" xfId="35" xr:uid="{FFAB42DF-BEF7-4717-A816-2C8135CE9E74}"/>
    <cellStyle name="Percent 2 2 2" xfId="42" xr:uid="{4813F64E-26A7-40DB-86A6-C827A73ED42D}"/>
    <cellStyle name="Percent 2 2 2 2" xfId="1228" xr:uid="{5535C3BA-9DB7-43D5-AC18-79ABA83E7668}"/>
    <cellStyle name="Percent 2 2 3" xfId="1229" xr:uid="{6FB7BEE1-2B90-410F-AFB9-38912250820F}"/>
    <cellStyle name="Percent 2 2 4" xfId="1230" xr:uid="{CA71D559-3C7B-480F-9775-CCCD0AC8FD8A}"/>
    <cellStyle name="Percent 2 2 5" xfId="1227" xr:uid="{59812824-000F-41CC-B61E-F47D872D6CE8}"/>
    <cellStyle name="Percent 2 3" xfId="1231" xr:uid="{0B9C71C1-FAB8-4F93-8B05-A7911A941F79}"/>
    <cellStyle name="Percent 2 3 2" xfId="1232" xr:uid="{0AAA5ADD-049E-4A51-857D-FE64F705630E}"/>
    <cellStyle name="Percent 2 4" xfId="1233" xr:uid="{36F035AA-96A4-498B-94C0-2D36C4BA4B0A}"/>
    <cellStyle name="Percent 2 5" xfId="1234" xr:uid="{5F6FCB65-85B8-4A0C-9ECB-D7E5EEFF5E57}"/>
    <cellStyle name="Percent 3" xfId="1235" xr:uid="{1DEBA051-C805-4C64-8D0B-473B390D5CE3}"/>
    <cellStyle name="Percent 3 2" xfId="1236" xr:uid="{CDC38E3B-DDF3-48B9-9A4A-322E2E530789}"/>
    <cellStyle name="Percent 3 3" xfId="1237" xr:uid="{725334A3-FCC3-445A-8E0A-9661AC88F0B9}"/>
    <cellStyle name="Percent 3 4" xfId="1238" xr:uid="{4CD72E7D-5306-482B-A12B-ACA697C213C7}"/>
    <cellStyle name="Percent 4" xfId="1764" xr:uid="{3943C8EA-AD97-40C7-BA6D-7E8162ECE7E0}"/>
    <cellStyle name="SAPBEXaggData" xfId="1239" xr:uid="{AACDEF78-A5D0-42E4-90AB-69302766C01B}"/>
    <cellStyle name="SAPBEXaggData 2" xfId="1240" xr:uid="{877A1C39-80B4-411E-8428-305A4CDFE8EF}"/>
    <cellStyle name="SAPBEXaggData 2 2" xfId="1765" xr:uid="{36C7A195-93E4-4CB7-97FF-67E4F75DEF76}"/>
    <cellStyle name="SAPBEXaggData 3" xfId="1241" xr:uid="{844F15EE-4EEC-4B01-A679-388E27AFE50C}"/>
    <cellStyle name="SAPBEXaggData 3 2" xfId="1766" xr:uid="{648E24FB-D406-48D7-9CF8-3870B031A257}"/>
    <cellStyle name="SAPBEXaggData 4" xfId="1767" xr:uid="{48B08F35-F3E5-460F-89BC-AAD2637A2273}"/>
    <cellStyle name="SAPBEXaggDataEmph" xfId="1242" xr:uid="{22D55B2F-2A77-4C4A-801A-8409138B74C7}"/>
    <cellStyle name="SAPBEXaggDataEmph 2" xfId="1243" xr:uid="{77242A32-5F71-4DD8-896C-15FDF0F5CF15}"/>
    <cellStyle name="SAPBEXaggDataEmph 2 2" xfId="1768" xr:uid="{3A852182-DFA3-407B-AF7A-199C0C2E0EFC}"/>
    <cellStyle name="SAPBEXaggDataEmph 3" xfId="1244" xr:uid="{3F79AF11-D1FB-434C-AC25-734420EDDD2B}"/>
    <cellStyle name="SAPBEXaggDataEmph 3 2" xfId="1769" xr:uid="{3CC05C54-B467-45F3-AB93-BDA624D5A954}"/>
    <cellStyle name="SAPBEXaggDataEmph 4" xfId="1770" xr:uid="{272E83BB-B099-467D-952E-AB332AD14ECC}"/>
    <cellStyle name="SAPBEXaggItem" xfId="1245" xr:uid="{F9FBD635-B8CA-4935-8C81-604FEFA1F867}"/>
    <cellStyle name="SAPBEXaggItem 2" xfId="1246" xr:uid="{9E21F16B-DCD0-4234-89C6-D9CBFC23E31F}"/>
    <cellStyle name="SAPBEXaggItem 2 2" xfId="1771" xr:uid="{055940F4-962E-4111-8309-D8173142E383}"/>
    <cellStyle name="SAPBEXaggItem 3" xfId="1247" xr:uid="{4A5EA484-3DC1-482A-9984-B06BE8A4CDA5}"/>
    <cellStyle name="SAPBEXaggItem 3 2" xfId="1772" xr:uid="{8E1D2025-BF11-48E8-8996-17583BDC576C}"/>
    <cellStyle name="SAPBEXaggItem 4" xfId="1773" xr:uid="{EAD378F6-9ADD-49E6-B4AC-089C417C509A}"/>
    <cellStyle name="SAPBEXaggItemX" xfId="1248" xr:uid="{806560F4-7207-42A0-ADCF-D12B774EF169}"/>
    <cellStyle name="SAPBEXaggItemX 2" xfId="1249" xr:uid="{2CF9B427-3727-4EA0-9DB8-CA8DD4B0DA61}"/>
    <cellStyle name="SAPBEXaggItemX 2 2" xfId="1774" xr:uid="{24C9298C-0A93-4429-AD22-5A5BB87EB333}"/>
    <cellStyle name="SAPBEXaggItemX 3" xfId="1250" xr:uid="{9BB82B49-CC49-4A5A-8EB0-A5C6732BD0A3}"/>
    <cellStyle name="SAPBEXaggItemX 3 2" xfId="1775" xr:uid="{14B1FE5C-5A28-4A6B-815F-2546123688B3}"/>
    <cellStyle name="SAPBEXaggItemX 4" xfId="1776" xr:uid="{DD7B6ED1-22F1-43DF-B1C1-36771A507C66}"/>
    <cellStyle name="SAPBEXchaText" xfId="1251" xr:uid="{936D8999-EA84-48DA-83D1-603DDBE90911}"/>
    <cellStyle name="SAPBEXexcBad7" xfId="1252" xr:uid="{D35473C2-9EA3-498D-84B6-294555A88590}"/>
    <cellStyle name="SAPBEXexcBad7 2" xfId="1253" xr:uid="{BA18CE89-E7C4-4453-A8FA-DDFF47FECE46}"/>
    <cellStyle name="SAPBEXexcBad7 2 2" xfId="1777" xr:uid="{30E1E5CA-F712-495E-9442-B1985D460AF2}"/>
    <cellStyle name="SAPBEXexcBad7 3" xfId="1254" xr:uid="{FF4F3933-A328-44EC-9045-87919A98E14B}"/>
    <cellStyle name="SAPBEXexcBad7 3 2" xfId="1778" xr:uid="{375DC4E1-DCAF-48CF-848D-2FEC111C28F5}"/>
    <cellStyle name="SAPBEXexcBad7 4" xfId="1779" xr:uid="{D5BBA3B5-DAB8-49F6-A798-B80146241E08}"/>
    <cellStyle name="SAPBEXexcBad8" xfId="1255" xr:uid="{A57E0F39-9F20-401E-9AED-D80EB9F7491C}"/>
    <cellStyle name="SAPBEXexcBad8 2" xfId="1256" xr:uid="{4B27657E-BF23-4AD6-8E0C-37190B921C04}"/>
    <cellStyle name="SAPBEXexcBad8 2 2" xfId="1780" xr:uid="{A85F684A-83C4-45B4-8171-C2CF9B4EA646}"/>
    <cellStyle name="SAPBEXexcBad8 3" xfId="1257" xr:uid="{270AB821-FE6C-43CE-A5DA-81705DEF427A}"/>
    <cellStyle name="SAPBEXexcBad8 3 2" xfId="1781" xr:uid="{2BAC007F-8DE7-419F-B9D8-5D225084E662}"/>
    <cellStyle name="SAPBEXexcBad8 4" xfId="1782" xr:uid="{148A3286-C347-42F6-AF74-51BDFF2AADAB}"/>
    <cellStyle name="SAPBEXexcBad9" xfId="1258" xr:uid="{61E7A14F-C379-47ED-9743-F1B96167227F}"/>
    <cellStyle name="SAPBEXexcBad9 2" xfId="1259" xr:uid="{E75E7E9B-D80F-41FC-B001-1D77994ACBF7}"/>
    <cellStyle name="SAPBEXexcBad9 2 2" xfId="1783" xr:uid="{E063DA8D-4AF8-4A51-A172-EFE926EC06E9}"/>
    <cellStyle name="SAPBEXexcBad9 3" xfId="1260" xr:uid="{63E00705-2820-4BAD-973F-B80A5953A757}"/>
    <cellStyle name="SAPBEXexcBad9 3 2" xfId="1784" xr:uid="{4BA2B53A-6DBD-48CA-AF9D-13B766C5FDAB}"/>
    <cellStyle name="SAPBEXexcBad9 4" xfId="1785" xr:uid="{2639955B-DE9B-4981-99D4-463AA1ACB88B}"/>
    <cellStyle name="SAPBEXexcCritical4" xfId="1261" xr:uid="{9BB3454D-D263-4563-B573-6BE5D043BFBD}"/>
    <cellStyle name="SAPBEXexcCritical4 2" xfId="1262" xr:uid="{62FACB47-70FA-42B9-8585-BBDB453EC2D0}"/>
    <cellStyle name="SAPBEXexcCritical4 2 2" xfId="1786" xr:uid="{17B28825-D011-4535-8E23-76155BE04D6B}"/>
    <cellStyle name="SAPBEXexcCritical4 3" xfId="1263" xr:uid="{88D99810-7774-4978-9F1E-D0753F9CFD92}"/>
    <cellStyle name="SAPBEXexcCritical4 3 2" xfId="1787" xr:uid="{F5D17D57-5DFD-4762-9865-662AF6DBD049}"/>
    <cellStyle name="SAPBEXexcCritical4 4" xfId="1788" xr:uid="{358A461E-7958-4884-A2C3-21F611CB9F17}"/>
    <cellStyle name="SAPBEXexcCritical5" xfId="1264" xr:uid="{544EFFCB-4808-4614-99BE-CBF55AD44B5A}"/>
    <cellStyle name="SAPBEXexcCritical5 2" xfId="1265" xr:uid="{1EDD6288-E330-4264-9A6D-7A38A8081D06}"/>
    <cellStyle name="SAPBEXexcCritical5 2 2" xfId="1789" xr:uid="{AB0BAE77-158F-490F-AEB5-A31137A6D438}"/>
    <cellStyle name="SAPBEXexcCritical5 3" xfId="1266" xr:uid="{81EB7D49-7C3D-4CA3-99F4-137CB684E820}"/>
    <cellStyle name="SAPBEXexcCritical5 3 2" xfId="1790" xr:uid="{4ECD731F-3C6D-4F8C-B8EE-0EC33F584824}"/>
    <cellStyle name="SAPBEXexcCritical5 4" xfId="1791" xr:uid="{77C48429-5C44-4F41-A856-EAA36553B4B7}"/>
    <cellStyle name="SAPBEXexcCritical6" xfId="1267" xr:uid="{6D86BAD9-BE7C-4EDE-8405-EE48AE2D1943}"/>
    <cellStyle name="SAPBEXexcCritical6 2" xfId="1268" xr:uid="{8703D27C-C9A9-4344-9960-D1BA8FBA9F84}"/>
    <cellStyle name="SAPBEXexcCritical6 2 2" xfId="1792" xr:uid="{E95856B8-38FC-4285-8BC5-B9B4DA910B48}"/>
    <cellStyle name="SAPBEXexcCritical6 3" xfId="1269" xr:uid="{631B5F74-8673-4445-AC98-BA1FDFE58613}"/>
    <cellStyle name="SAPBEXexcCritical6 3 2" xfId="1793" xr:uid="{8D86A860-F09C-47B0-82DF-5AD4DD2E39D2}"/>
    <cellStyle name="SAPBEXexcCritical6 4" xfId="1794" xr:uid="{547C25FB-2AA0-4BAB-AD82-082F34811400}"/>
    <cellStyle name="SAPBEXexcGood1" xfId="1270" xr:uid="{065CD1B6-6590-4C80-AF5A-0AEC39E87F4C}"/>
    <cellStyle name="SAPBEXexcGood1 2" xfId="1271" xr:uid="{4DBF5445-9430-491A-A71B-33A55797AFF3}"/>
    <cellStyle name="SAPBEXexcGood1 2 2" xfId="1795" xr:uid="{D0EFE1ED-814D-4C6E-A77A-D51C2B617AA1}"/>
    <cellStyle name="SAPBEXexcGood1 3" xfId="1272" xr:uid="{BA453BE3-A6B4-4963-B7ED-D1AD98D517AF}"/>
    <cellStyle name="SAPBEXexcGood1 3 2" xfId="1796" xr:uid="{034E88B4-6D37-46FC-8DBD-B5F650C2F353}"/>
    <cellStyle name="SAPBEXexcGood1 4" xfId="1797" xr:uid="{37EE128E-C6B7-4B41-AC0B-2ECBAD1EF66D}"/>
    <cellStyle name="SAPBEXexcGood2" xfId="1273" xr:uid="{EE8C1D81-B9F4-4B0F-81B6-B86BE8FDB64C}"/>
    <cellStyle name="SAPBEXexcGood2 2" xfId="1274" xr:uid="{E708CD1E-AA1A-4708-814E-F401536E1A9F}"/>
    <cellStyle name="SAPBEXexcGood2 2 2" xfId="1798" xr:uid="{46F6AAF7-2807-4FFB-B3E0-1B33CBC2091B}"/>
    <cellStyle name="SAPBEXexcGood2 3" xfId="1275" xr:uid="{D418D280-BCB6-4934-8A0A-9AF710D9EB10}"/>
    <cellStyle name="SAPBEXexcGood2 3 2" xfId="1799" xr:uid="{C3F42C33-416B-4EF9-A161-7E7ED9C0C208}"/>
    <cellStyle name="SAPBEXexcGood2 4" xfId="1800" xr:uid="{F59F2E64-3DD5-4B7F-9D5B-6B298D7FC4DB}"/>
    <cellStyle name="SAPBEXexcGood3" xfId="1276" xr:uid="{0F099D8A-4A9D-448C-878C-15E640890392}"/>
    <cellStyle name="SAPBEXexcGood3 2" xfId="1277" xr:uid="{A2DD2381-5175-4E76-862D-4E42AD7FEB34}"/>
    <cellStyle name="SAPBEXexcGood3 2 2" xfId="1801" xr:uid="{B91FA1B8-E462-40C3-B6AE-4964D6ECC3B0}"/>
    <cellStyle name="SAPBEXexcGood3 3" xfId="1278" xr:uid="{BA0A7621-2794-4AAB-9FC2-3F3A6CEFE85D}"/>
    <cellStyle name="SAPBEXexcGood3 3 2" xfId="1802" xr:uid="{687C3B49-DB73-4578-A5EB-123D511B3256}"/>
    <cellStyle name="SAPBEXexcGood3 4" xfId="1803" xr:uid="{B4BAEFA2-F6BD-46C0-9EFD-715ECF10D25A}"/>
    <cellStyle name="SAPBEXfilterDrill" xfId="1279" xr:uid="{353311A0-1EF6-4897-B8F7-0C3B8171365F}"/>
    <cellStyle name="SAPBEXfilterItem" xfId="1280" xr:uid="{0E92EA75-5B6C-41BE-ABC7-C66AA4DE8CF3}"/>
    <cellStyle name="SAPBEXfilterText" xfId="1281" xr:uid="{2988CE3A-AFC6-4C0C-BCD3-A43837775B62}"/>
    <cellStyle name="SAPBEXfilterText 2" xfId="1282" xr:uid="{725C517C-40A9-4322-9344-6D145475AB87}"/>
    <cellStyle name="SAPBEXformats" xfId="1283" xr:uid="{35C56B57-982B-4235-8BD7-78C3C6B929D9}"/>
    <cellStyle name="SAPBEXformats 2" xfId="1284" xr:uid="{50C14264-8460-4376-9DD0-3300D089393E}"/>
    <cellStyle name="SAPBEXformats 2 2" xfId="1804" xr:uid="{C4BE0E50-393A-4516-BCEA-1FD7872530F1}"/>
    <cellStyle name="SAPBEXformats 3" xfId="1285" xr:uid="{FE9A2700-A89E-42ED-892A-A549E877BE7D}"/>
    <cellStyle name="SAPBEXformats 3 2" xfId="1805" xr:uid="{1CC0F323-0EE7-41D8-B42E-E79487D4792D}"/>
    <cellStyle name="SAPBEXformats 4" xfId="1806" xr:uid="{229DE67F-AA9D-4EDF-9AC8-C9491245AAAD}"/>
    <cellStyle name="SAPBEXheaderItem" xfId="1286" xr:uid="{7CF3216F-8932-4793-BCEE-70C96C90CED2}"/>
    <cellStyle name="SAPBEXheaderItem 2" xfId="1287" xr:uid="{AD31A754-E41E-41B3-81B9-B992E09151DE}"/>
    <cellStyle name="SAPBEXheaderText" xfId="1288" xr:uid="{12B137F8-16B2-4BC2-AEFD-88ABA1BA8529}"/>
    <cellStyle name="SAPBEXheaderText 2" xfId="1289" xr:uid="{88CCECFD-083E-4510-BAD4-553A8CEA7313}"/>
    <cellStyle name="SAPBEXHLevel0" xfId="1290" xr:uid="{163953E1-C94B-47A8-834C-D4665E689EC3}"/>
    <cellStyle name="SAPBEXHLevel0 2" xfId="1291" xr:uid="{2228E46D-F75F-425B-A756-53E71F2108E6}"/>
    <cellStyle name="SAPBEXHLevel0 2 2" xfId="1807" xr:uid="{9EBA0EFD-7349-4419-A8FF-B3CBA4DFF478}"/>
    <cellStyle name="SAPBEXHLevel0 3" xfId="1292" xr:uid="{7E4136EA-1A43-47B8-B2D0-27AD83E6C301}"/>
    <cellStyle name="SAPBEXHLevel0 3 2" xfId="1808" xr:uid="{0547CFAF-CCBD-4352-8D17-78B63F9F68FA}"/>
    <cellStyle name="SAPBEXHLevel0 4" xfId="1809" xr:uid="{5FEF05BE-24C0-44F6-ACD1-1602D3CC5A07}"/>
    <cellStyle name="SAPBEXHLevel0X" xfId="1293" xr:uid="{B1815045-41C2-4716-9611-494587664417}"/>
    <cellStyle name="SAPBEXHLevel0X 2" xfId="1294" xr:uid="{8A5D6AD0-4CFC-4E4B-A85C-81B45D075AF6}"/>
    <cellStyle name="SAPBEXHLevel0X 2 2" xfId="1810" xr:uid="{25022D43-1E49-46D6-B7EF-72F12B330BC3}"/>
    <cellStyle name="SAPBEXHLevel0X 3" xfId="1295" xr:uid="{D86CDEC8-D216-4943-90C9-0C39AC3D6B9B}"/>
    <cellStyle name="SAPBEXHLevel0X 3 2" xfId="1811" xr:uid="{3EBB7774-EFA4-4CFE-B8D6-81C7649FA6DD}"/>
    <cellStyle name="SAPBEXHLevel0X 4" xfId="1812" xr:uid="{E48E8DE3-86EE-4CC2-852E-3B31FEC82167}"/>
    <cellStyle name="SAPBEXHLevel1" xfId="1296" xr:uid="{E27D28CA-6100-4089-926C-89F40466240F}"/>
    <cellStyle name="SAPBEXHLevel1 2" xfId="1297" xr:uid="{B49DEE74-AD35-4332-A84B-117E2744EE47}"/>
    <cellStyle name="SAPBEXHLevel1 2 2" xfId="1813" xr:uid="{1AF98F08-4139-4321-9B96-8502D8B03D93}"/>
    <cellStyle name="SAPBEXHLevel1 3" xfId="1298" xr:uid="{C94C24DF-7800-4075-964E-A0386ACE9E1A}"/>
    <cellStyle name="SAPBEXHLevel1 3 2" xfId="1814" xr:uid="{676975A1-087F-439E-ACB4-877E34217DCB}"/>
    <cellStyle name="SAPBEXHLevel1 4" xfId="1815" xr:uid="{33F3B086-9584-4FBE-A5EF-507654C32374}"/>
    <cellStyle name="SAPBEXHLevel1X" xfId="1299" xr:uid="{9F1D835E-0C2A-4CF5-B5D2-8D14CB620027}"/>
    <cellStyle name="SAPBEXHLevel1X 2" xfId="1300" xr:uid="{9DFFD62F-E570-46D4-99EC-E3119038C2D7}"/>
    <cellStyle name="SAPBEXHLevel1X 2 2" xfId="1816" xr:uid="{C37107E9-E0A3-4B29-97E3-1ECF8AAEDF6A}"/>
    <cellStyle name="SAPBEXHLevel1X 3" xfId="1301" xr:uid="{B8629B38-B29A-459F-8818-DA6E510776C7}"/>
    <cellStyle name="SAPBEXHLevel1X 3 2" xfId="1817" xr:uid="{25280AB7-2E68-4D6B-A45A-11CAAF2CDC62}"/>
    <cellStyle name="SAPBEXHLevel1X 4" xfId="1818" xr:uid="{C20C7A23-AAC5-4A0A-BE95-EAE2FAB77DC7}"/>
    <cellStyle name="SAPBEXHLevel2" xfId="1302" xr:uid="{864C287F-AFE5-4B2A-9CF9-4CBB3458640E}"/>
    <cellStyle name="SAPBEXHLevel2 2" xfId="1303" xr:uid="{800C70CC-6590-4C9C-A077-6C637F7F6AB4}"/>
    <cellStyle name="SAPBEXHLevel2 2 2" xfId="1819" xr:uid="{AD1C18B7-2D09-4171-AE06-DD576C6E50BC}"/>
    <cellStyle name="SAPBEXHLevel2 3" xfId="1304" xr:uid="{6B4DFD8D-ED95-4F74-8D85-0B93C6E1C29D}"/>
    <cellStyle name="SAPBEXHLevel2 3 2" xfId="1820" xr:uid="{22F59DC8-93F1-484C-A22B-2C622E83E179}"/>
    <cellStyle name="SAPBEXHLevel2 4" xfId="1821" xr:uid="{11B2EE9F-5419-4E67-8E7C-B8FA905DD8D0}"/>
    <cellStyle name="SAPBEXHLevel2X" xfId="1305" xr:uid="{90D41461-A84E-4D24-AC3C-BBF453F37CAA}"/>
    <cellStyle name="SAPBEXHLevel2X 2" xfId="1306" xr:uid="{32EF64A0-0730-43C4-8982-E028FD72BAC4}"/>
    <cellStyle name="SAPBEXHLevel2X 2 2" xfId="1822" xr:uid="{BE6AF893-8F32-4C6F-8454-5E0498C98D4F}"/>
    <cellStyle name="SAPBEXHLevel2X 3" xfId="1307" xr:uid="{1CD56D6E-B5B3-4B7F-B80F-C3966A2A5D63}"/>
    <cellStyle name="SAPBEXHLevel2X 3 2" xfId="1823" xr:uid="{DA3D93D7-5B5D-4545-88D9-5F390A5F9525}"/>
    <cellStyle name="SAPBEXHLevel2X 4" xfId="1824" xr:uid="{9BC088DA-A0D6-45FA-ADD7-DAA5D26CFB9D}"/>
    <cellStyle name="SAPBEXHLevel3" xfId="1308" xr:uid="{348C4C8D-432B-4914-9AC2-88B1C46E55EF}"/>
    <cellStyle name="SAPBEXHLevel3 2" xfId="1309" xr:uid="{2CFA0F1B-1877-4F87-A039-E4F62548C258}"/>
    <cellStyle name="SAPBEXHLevel3 2 2" xfId="1825" xr:uid="{FA1B2B0F-8C88-456A-BDBC-0C6EEEF0B32C}"/>
    <cellStyle name="SAPBEXHLevel3 3" xfId="1310" xr:uid="{DD89106E-87C0-4460-81F6-CBAB75020406}"/>
    <cellStyle name="SAPBEXHLevel3 3 2" xfId="1826" xr:uid="{F7B1005B-59F0-4613-A077-52514E9E9570}"/>
    <cellStyle name="SAPBEXHLevel3 4" xfId="1827" xr:uid="{07B3E58C-8F42-4467-AA64-FCC53FEFB5D9}"/>
    <cellStyle name="SAPBEXHLevel3X" xfId="1311" xr:uid="{051FEDE7-0648-4618-8E30-5F137030531B}"/>
    <cellStyle name="SAPBEXHLevel3X 2" xfId="1312" xr:uid="{9199ED92-EF56-43AB-ACBB-B406786F3491}"/>
    <cellStyle name="SAPBEXHLevel3X 2 2" xfId="1828" xr:uid="{EC3067BB-1595-497A-A46B-10D0B9508D20}"/>
    <cellStyle name="SAPBEXHLevel3X 3" xfId="1313" xr:uid="{39147CF4-F93C-434C-A751-AA5167F3E00B}"/>
    <cellStyle name="SAPBEXHLevel3X 3 2" xfId="1829" xr:uid="{DB85644A-9B81-4B8C-A9D9-3A999FCABCAB}"/>
    <cellStyle name="SAPBEXHLevel3X 4" xfId="1830" xr:uid="{721B52B7-958B-4131-A256-6662B78B8A52}"/>
    <cellStyle name="SAPBEXinputData" xfId="1314" xr:uid="{712F2068-F25D-4707-A8F5-DB8254FC75A5}"/>
    <cellStyle name="SAPBEXinputData 2" xfId="1315" xr:uid="{3B22ABD2-E8A4-4109-8FBD-756E7E3B3CF6}"/>
    <cellStyle name="SAPBEXinputData 2 2" xfId="1886" xr:uid="{97CAA9CF-2639-4DAF-9CCF-49CA4DB9B295}"/>
    <cellStyle name="SAPBEXinputData 3" xfId="1316" xr:uid="{76424F30-4EEA-4E6B-9939-3390E8974B05}"/>
    <cellStyle name="SAPBEXinputData 3 2" xfId="1887" xr:uid="{9C801CCC-23D7-4BFB-B79D-AAA8C31C6AFC}"/>
    <cellStyle name="SAPBEXinputData 4" xfId="1888" xr:uid="{2B5FEE17-05B6-4108-B629-A6ECF71B4A5A}"/>
    <cellStyle name="SAPBEXresData" xfId="1317" xr:uid="{2D445FEB-D33A-4561-AC9A-C81BB3BC8025}"/>
    <cellStyle name="SAPBEXresData 2" xfId="1318" xr:uid="{98D4919B-39B2-4702-BE73-8C5B96B69C00}"/>
    <cellStyle name="SAPBEXresData 2 2" xfId="1831" xr:uid="{91838A14-187F-43E4-82BB-2AFBA4159FEA}"/>
    <cellStyle name="SAPBEXresData 3" xfId="1319" xr:uid="{A6B5A96E-D28C-4C98-BB25-307742BBE810}"/>
    <cellStyle name="SAPBEXresData 3 2" xfId="1832" xr:uid="{FF4C6EFA-CE77-429A-B58C-0D445211238B}"/>
    <cellStyle name="SAPBEXresData 4" xfId="1833" xr:uid="{4BC69152-746E-4944-ACFD-62687593DF01}"/>
    <cellStyle name="SAPBEXresDataEmph" xfId="1320" xr:uid="{F94BC8B0-A4C0-4644-A243-2849A066CF0B}"/>
    <cellStyle name="SAPBEXresDataEmph 2" xfId="1321" xr:uid="{E03733BD-0B06-41A2-B168-2EB3AC89355C}"/>
    <cellStyle name="SAPBEXresDataEmph 2 2" xfId="1834" xr:uid="{DCA84B8C-92B4-4EAB-8FBD-5103EE3293B8}"/>
    <cellStyle name="SAPBEXresDataEmph 3" xfId="1322" xr:uid="{D39CA175-1DF9-4378-A18A-89E860FFACB1}"/>
    <cellStyle name="SAPBEXresDataEmph 3 2" xfId="1835" xr:uid="{0C95E74D-029C-441C-91C1-25BEA5F1ECDE}"/>
    <cellStyle name="SAPBEXresDataEmph 4" xfId="1836" xr:uid="{F9D99E4B-47B8-4B40-BFAB-19D9AD346589}"/>
    <cellStyle name="SAPBEXresItem" xfId="1323" xr:uid="{2EA69AB4-B992-45CE-8E99-D7FC26C5B600}"/>
    <cellStyle name="SAPBEXresItem 2" xfId="1324" xr:uid="{E60941C9-F538-45E8-82B5-762A97495F42}"/>
    <cellStyle name="SAPBEXresItem 2 2" xfId="1837" xr:uid="{57487CD6-8F6C-48DB-BD61-0360FD8B0F26}"/>
    <cellStyle name="SAPBEXresItem 3" xfId="1325" xr:uid="{79D0156C-0400-4B66-85E0-399F0BF9CA91}"/>
    <cellStyle name="SAPBEXresItem 3 2" xfId="1838" xr:uid="{30EAC2CE-B838-432B-A678-94BDF5F97330}"/>
    <cellStyle name="SAPBEXresItem 4" xfId="1839" xr:uid="{8A0F163D-358C-447E-BEE7-5E796961931C}"/>
    <cellStyle name="SAPBEXresItemX" xfId="1326" xr:uid="{6FEBC5D7-359E-4AED-B371-034F3C0E34FD}"/>
    <cellStyle name="SAPBEXresItemX 2" xfId="1327" xr:uid="{269F5551-1E4A-4823-AE28-0640BA45A731}"/>
    <cellStyle name="SAPBEXresItemX 2 2" xfId="1840" xr:uid="{30B6284D-379A-4DA6-86D4-5CF544A04FB3}"/>
    <cellStyle name="SAPBEXresItemX 3" xfId="1328" xr:uid="{92C50427-B575-4BCC-87E5-FEE6B5311E0C}"/>
    <cellStyle name="SAPBEXresItemX 3 2" xfId="1841" xr:uid="{74C837D7-66D6-467A-BD3C-3E0CAE552621}"/>
    <cellStyle name="SAPBEXresItemX 4" xfId="1842" xr:uid="{3B2D0A25-1AC5-49C1-A398-AF15AB1F088C}"/>
    <cellStyle name="SAPBEXstdData" xfId="1329" xr:uid="{281406C5-BABC-4F49-AEBB-9C40969E91DA}"/>
    <cellStyle name="SAPBEXstdData 2" xfId="1330" xr:uid="{AF0391C6-57D5-4AF1-98C0-8676261EE0EA}"/>
    <cellStyle name="SAPBEXstdData 2 2" xfId="1843" xr:uid="{E88CE143-6925-4B7D-B37B-6653C614230F}"/>
    <cellStyle name="SAPBEXstdData 3" xfId="1331" xr:uid="{1E3A1082-718B-442C-B47C-4F434A786558}"/>
    <cellStyle name="SAPBEXstdData 3 2" xfId="1844" xr:uid="{9B3EEBD9-72B5-4090-AEE8-768920FFEE96}"/>
    <cellStyle name="SAPBEXstdData 4" xfId="1845" xr:uid="{79024D25-0A15-4867-B709-33FB221EA831}"/>
    <cellStyle name="SAPBEXstdDataEmph" xfId="1332" xr:uid="{072777DF-64FA-4DDD-9F8E-264B8975C610}"/>
    <cellStyle name="SAPBEXstdDataEmph 2" xfId="1333" xr:uid="{1314831D-96F5-4DBB-936A-091A3140ABD0}"/>
    <cellStyle name="SAPBEXstdDataEmph 2 2" xfId="1846" xr:uid="{D044FABE-19B9-45BC-9F81-765153801950}"/>
    <cellStyle name="SAPBEXstdDataEmph 3" xfId="1334" xr:uid="{A4930227-3FA2-4CD1-AFFF-4103E6FEAA40}"/>
    <cellStyle name="SAPBEXstdDataEmph 3 2" xfId="1847" xr:uid="{7863E2C8-6CD8-4FF3-91AF-6311CCF2356D}"/>
    <cellStyle name="SAPBEXstdDataEmph 4" xfId="1848" xr:uid="{390E5041-761E-4EB0-A356-98BBAA9BED11}"/>
    <cellStyle name="SAPBEXstdItem" xfId="1335" xr:uid="{254192DE-05E4-49DC-9EF1-8FA7C18354EF}"/>
    <cellStyle name="SAPBEXstdItem 2" xfId="1336" xr:uid="{C8010F4B-DBDC-44F2-930B-78A647BFC581}"/>
    <cellStyle name="SAPBEXstdItem 2 2" xfId="1849" xr:uid="{B5CE0EBC-6364-49CD-A49D-0978ECEC5001}"/>
    <cellStyle name="SAPBEXstdItem 3" xfId="1337" xr:uid="{F7D37B90-37CA-4101-98C1-F553059A2376}"/>
    <cellStyle name="SAPBEXstdItem 3 2" xfId="1850" xr:uid="{750D6942-7B58-4A9D-8C08-4FD681605E04}"/>
    <cellStyle name="SAPBEXstdItem 4" xfId="1851" xr:uid="{3B842F9C-07A4-4709-9517-9677A108B67D}"/>
    <cellStyle name="SAPBEXstdItemX" xfId="1338" xr:uid="{96B585BD-8D47-41CB-A356-BC2C099EE57C}"/>
    <cellStyle name="SAPBEXstdItemX 2" xfId="1339" xr:uid="{7CE7DE61-C8BB-4169-83FC-D04762F76BF4}"/>
    <cellStyle name="SAPBEXstdItemX 2 2" xfId="1852" xr:uid="{C57B5E2D-11A5-4CBF-8A1F-C4470E50D56D}"/>
    <cellStyle name="SAPBEXstdItemX 3" xfId="1340" xr:uid="{D205B603-EB28-416E-BED0-B6281F68B5C0}"/>
    <cellStyle name="SAPBEXstdItemX 3 2" xfId="1853" xr:uid="{62697B53-CF26-4270-A031-0847EF4EA8B5}"/>
    <cellStyle name="SAPBEXstdItemX 4" xfId="1854" xr:uid="{2F732932-3145-4293-879F-B775A3F804B4}"/>
    <cellStyle name="SAPBEXtitle" xfId="1341" xr:uid="{72B24308-BFD5-4F3A-8339-F44023432128}"/>
    <cellStyle name="SAPBEXtitle 2" xfId="1342" xr:uid="{23D31E8B-3D3E-41E2-98AB-C4865F2C7CF8}"/>
    <cellStyle name="SAPBEXundefined" xfId="1343" xr:uid="{94D51E17-CC47-4CDD-8C90-99070AA99F08}"/>
    <cellStyle name="SAPBEXundefined 2" xfId="1344" xr:uid="{13788B80-FEE6-4897-BC7D-DD3DBF3EDB2F}"/>
    <cellStyle name="SAPBEXundefined 2 2" xfId="1855" xr:uid="{95CCDD0E-11A8-4970-91EF-92679376B180}"/>
    <cellStyle name="SAPBEXundefined 3" xfId="1345" xr:uid="{072F1E3B-A235-4B2B-9E08-E5C41A2F480D}"/>
    <cellStyle name="SAPBEXundefined 3 2" xfId="1856" xr:uid="{1393573C-DC2F-400E-B63B-DE65270C60ED}"/>
    <cellStyle name="SAPBEXundefined 4" xfId="1857" xr:uid="{57FE0261-B6A6-4449-81A6-5F8E4631773A}"/>
    <cellStyle name="Sheet Title" xfId="1346" xr:uid="{B758D68F-B695-4062-845E-ED259F0C1A04}"/>
    <cellStyle name="Standard 2" xfId="1347" xr:uid="{4D49928B-0E24-4B83-A763-9FA1E00DBCB7}"/>
    <cellStyle name="Standard 2 2" xfId="1348" xr:uid="{547790C2-34B9-4387-A2F0-13516D8CAE6D}"/>
    <cellStyle name="Style 1" xfId="1389" xr:uid="{2F4C0E76-6E1B-4D55-9A75-A125541097B2}"/>
    <cellStyle name="Title 2" xfId="1349" xr:uid="{4C141D03-6881-4AA9-91AD-4282705C2931}"/>
    <cellStyle name="Title 3" xfId="1350" xr:uid="{FA061AD6-D839-4864-857C-6AB2EBF03F98}"/>
    <cellStyle name="Title 4" xfId="1351" xr:uid="{65D12F60-55E6-4B9D-A5EC-9C1B4665C801}"/>
    <cellStyle name="Title 4 2" xfId="1352" xr:uid="{F964AD61-A223-435E-B075-CBE1878F8F4F}"/>
    <cellStyle name="Title 4 2 2" xfId="1353" xr:uid="{11716C2D-9226-44DE-B562-6F880A3FEC24}"/>
    <cellStyle name="Title 5" xfId="1354" xr:uid="{D24E7404-9CE7-40BF-AC07-11ABE5C1C4A4}"/>
    <cellStyle name="Title 5 2" xfId="1355" xr:uid="{0FC9E230-C77B-4DE5-8AF9-83CDD9A057FB}"/>
    <cellStyle name="Title 6" xfId="1356" xr:uid="{A0F1F05C-48FD-49C1-9940-4FDF2C570DD2}"/>
    <cellStyle name="Total 2" xfId="1357" xr:uid="{A6873015-BB7F-40EB-B8A1-5144DBF55483}"/>
    <cellStyle name="Total 2 2" xfId="1358" xr:uid="{A1C02C2B-1525-4EAE-8F41-F60D7D3A9F09}"/>
    <cellStyle name="Total 2 2 2" xfId="1359" xr:uid="{97ACEFAE-552B-4E16-A19A-9E5370575351}"/>
    <cellStyle name="Total 2 2 2 2" xfId="1858" xr:uid="{01C1ED59-C67C-43E6-B335-A1634146B1D7}"/>
    <cellStyle name="Total 2 2 3" xfId="1360" xr:uid="{88325E91-3D60-4FBA-90A6-92FF0C13060A}"/>
    <cellStyle name="Total 2 2 3 2" xfId="1859" xr:uid="{534CBB62-B70E-4424-A2FE-926C80D4DBCC}"/>
    <cellStyle name="Total 2 2 4" xfId="1361" xr:uid="{5E449BE1-5694-4CDC-B28F-5F3A67EFBF68}"/>
    <cellStyle name="Total 2 2 4 2" xfId="1860" xr:uid="{92E4C887-A518-4083-8252-4F86AD9907FC}"/>
    <cellStyle name="Total 2 2 5" xfId="1861" xr:uid="{FE68ABF6-CD04-495B-A6E5-B7FE04D8BA7C}"/>
    <cellStyle name="Total 2 3" xfId="1362" xr:uid="{F82F1041-B81F-445B-9DCD-B3D0706B72FE}"/>
    <cellStyle name="Total 2 3 2" xfId="1862" xr:uid="{35507325-E9A4-4B1D-9DF3-FC668362C3EE}"/>
    <cellStyle name="Total 2 4" xfId="1363" xr:uid="{F6427393-97BD-4D70-AA3A-69767C127244}"/>
    <cellStyle name="Total 2 4 2" xfId="1863" xr:uid="{4847897B-61C8-4241-A2C2-A3083DEB16CE}"/>
    <cellStyle name="Total 2 5" xfId="1864" xr:uid="{C5234228-4099-49E2-9BBB-01911827CE2F}"/>
    <cellStyle name="Total 3" xfId="1364" xr:uid="{19E40DC4-6AD7-4CCA-8FAD-A4559618CB83}"/>
    <cellStyle name="Total 3 2" xfId="1365" xr:uid="{3E3A2248-DAFB-4E38-A534-C7CDF9B64EE7}"/>
    <cellStyle name="Total 3 2 2" xfId="1366" xr:uid="{5086D185-8D28-4873-9A0E-777A89A39017}"/>
    <cellStyle name="Total 3 2 2 2" xfId="1865" xr:uid="{24617AED-CD55-4453-9716-BF3A5F3196CF}"/>
    <cellStyle name="Total 3 2 3" xfId="1367" xr:uid="{C2A98022-D057-4267-BD60-5B0CD008ADD7}"/>
    <cellStyle name="Total 3 2 3 2" xfId="1866" xr:uid="{6A9DFED7-51F9-4BD2-A621-D72C0674F394}"/>
    <cellStyle name="Total 3 2 4" xfId="1368" xr:uid="{BEFE9F79-D645-45F3-B0B0-06D9A84F0256}"/>
    <cellStyle name="Total 3 2 4 2" xfId="1867" xr:uid="{EEDC019D-D2D4-4BFC-8517-F1708F6EBB2F}"/>
    <cellStyle name="Total 3 2 5" xfId="1868" xr:uid="{7A5C32CA-655D-46B1-9634-538BC5388E50}"/>
    <cellStyle name="Total 3 3" xfId="1369" xr:uid="{550C1F00-A477-4D54-94EF-E661C4FD83C7}"/>
    <cellStyle name="Total 3 3 2" xfId="1869" xr:uid="{20C4A4ED-E297-4DAC-A014-9851627D87CB}"/>
    <cellStyle name="Total 3 4" xfId="1370" xr:uid="{1B867EF3-4E19-45DE-AB47-C6393225FB01}"/>
    <cellStyle name="Total 3 4 2" xfId="1870" xr:uid="{65A6B718-AC8D-4698-86B9-38C578DA7C90}"/>
    <cellStyle name="Total 3 5" xfId="1871" xr:uid="{6B0CE0C6-6837-4FD4-A22B-0EA922936485}"/>
    <cellStyle name="Total 4" xfId="1371" xr:uid="{7B33E63D-ED9F-4B53-9CAA-72936B20BCC8}"/>
    <cellStyle name="Total 4 2" xfId="1372" xr:uid="{B3A3A6FE-C6A2-445F-ABAB-C94AE38592AE}"/>
    <cellStyle name="Total 4 2 2" xfId="1872" xr:uid="{18446636-E005-45FF-AA89-5385941CDA10}"/>
    <cellStyle name="Total 4 3" xfId="1873" xr:uid="{16AE89CC-734D-4702-8557-AF2F5CE2468F}"/>
    <cellStyle name="Total 5" xfId="1373" xr:uid="{0A6BC69F-F236-4263-852E-0C59DBE7AFB7}"/>
    <cellStyle name="Total 5 2" xfId="1874" xr:uid="{448952FB-23DA-46C4-977C-21D32B0C04AF}"/>
    <cellStyle name="Total 6" xfId="1374" xr:uid="{1077B2F2-EBE2-480B-A57B-7DE29C9AC581}"/>
    <cellStyle name="Total 6 2" xfId="1875" xr:uid="{EDD90B0A-C52A-4A52-96F4-67DF156DE0C2}"/>
    <cellStyle name="Warning Text 2" xfId="1375" xr:uid="{6A56FF2F-F968-4069-8583-35D36A91616C}"/>
    <cellStyle name="Warning Text 3" xfId="1376" xr:uid="{656A714D-5BCE-48D4-85C7-D1C7BA974F84}"/>
    <cellStyle name="Warning Text 4" xfId="1377" xr:uid="{D2C956AA-502F-4F97-902E-03C343136255}"/>
    <cellStyle name="Warning Text 4 2" xfId="1378" xr:uid="{2E151414-E87E-43B7-9BB6-97AB977CE254}"/>
    <cellStyle name="Warning Text 5" xfId="1379" xr:uid="{F8DE4C10-119F-4E73-8999-20DD3FAE2696}"/>
    <cellStyle name="Warning Text 6" xfId="1380" xr:uid="{E75BEC5F-EFB3-4029-B91C-8E732F4C91A4}"/>
    <cellStyle name="常规_Sheet1_1" xfId="1381" xr:uid="{1E787919-EF1F-4617-B72B-EF4D3E428119}"/>
    <cellStyle name="標準_ポートフォリオ概要xlsダウンロード（5月分）" xfId="1382" xr:uid="{52016ABB-F79E-4B74-9466-7852359AFF9A}"/>
  </cellStyles>
  <dxfs count="7">
    <dxf>
      <font>
        <color theme="1"/>
      </font>
      <fill>
        <patternFill patternType="darkGray">
          <fgColor theme="1"/>
          <bgColor auto="1"/>
        </patternFill>
      </fill>
    </dxf>
    <dxf>
      <fill>
        <patternFill patternType="darkGray"/>
      </fill>
    </dxf>
    <dxf>
      <font>
        <color theme="0"/>
      </font>
      <fill>
        <patternFill patternType="gray125">
          <fgColor theme="1"/>
          <bgColor theme="0"/>
        </patternFill>
      </fill>
    </dxf>
    <dxf>
      <font>
        <b/>
        <i val="0"/>
        <color auto="1"/>
      </font>
      <fill>
        <patternFill>
          <bgColor theme="0" tint="-0.24994659260841701"/>
        </patternFill>
      </fill>
      <border>
        <left style="thin">
          <color auto="1"/>
        </left>
        <right style="thin">
          <color auto="1"/>
        </right>
        <top style="thin">
          <color auto="1"/>
        </top>
        <bottom style="thin">
          <color auto="1"/>
        </bottom>
      </border>
    </dxf>
    <dxf>
      <font>
        <color theme="0"/>
      </font>
      <fill>
        <patternFill>
          <bgColor rgb="FFC00000"/>
        </patternFill>
      </fill>
    </dxf>
    <dxf>
      <font>
        <b/>
        <i val="0"/>
        <color auto="1"/>
      </font>
      <fill>
        <patternFill>
          <bgColor theme="0" tint="-0.24994659260841701"/>
        </patternFill>
      </fill>
      <border>
        <left style="thin">
          <color auto="1"/>
        </left>
        <right style="thin">
          <color auto="1"/>
        </right>
        <top style="thin">
          <color auto="1"/>
        </top>
        <bottom style="thin">
          <color auto="1"/>
        </bottom>
      </border>
    </dxf>
    <dxf>
      <font>
        <color theme="0"/>
      </font>
      <fill>
        <patternFill>
          <bgColor rgb="FFC00000"/>
        </patternFill>
      </fill>
    </dxf>
  </dxfs>
  <tableStyles count="0" defaultTableStyle="TableStyleMedium2" defaultPivotStyle="PivotStyleLight16"/>
  <colors>
    <mruColors>
      <color rgb="FFADE9AE"/>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0.xml"/><Relationship Id="rId89" Type="http://schemas.openxmlformats.org/officeDocument/2006/relationships/customXml" Target="../customXml/item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5.xml"/><Relationship Id="rId5" Type="http://schemas.openxmlformats.org/officeDocument/2006/relationships/worksheet" Target="worksheets/sheet5.xml"/><Relationship Id="rId90" Type="http://schemas.openxmlformats.org/officeDocument/2006/relationships/customXml" Target="../customXml/item2.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externalLink" Target="externalLinks/externalLink6.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1.xml"/><Relationship Id="rId83" Type="http://schemas.openxmlformats.org/officeDocument/2006/relationships/externalLink" Target="externalLinks/externalLink9.xml"/><Relationship Id="rId88" Type="http://schemas.openxmlformats.org/officeDocument/2006/relationships/calcChain" Target="calcChain.xml"/><Relationship Id="rId9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4.xml"/><Relationship Id="rId81" Type="http://schemas.openxmlformats.org/officeDocument/2006/relationships/externalLink" Target="externalLinks/externalLink7.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externalLink" Target="externalLinks/externalLink8.xml"/><Relationship Id="rId19" Type="http://schemas.openxmlformats.org/officeDocument/2006/relationships/worksheet" Target="worksheets/sheet19.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529248033621904"/>
          <c:y val="0.28525825281894657"/>
          <c:w val="0.22798288446290779"/>
          <c:h val="0.53113434914780089"/>
        </c:manualLayout>
      </c:layout>
      <c:pieChart>
        <c:varyColors val="1"/>
        <c:ser>
          <c:idx val="0"/>
          <c:order val="0"/>
          <c:dLbls>
            <c:dLbl>
              <c:idx val="0"/>
              <c:layout>
                <c:manualLayout>
                  <c:x val="7.3633996872246893E-2"/>
                  <c:y val="-6.84132484831006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04CD-40B2-B97D-BFC5C8CA467F}"/>
                </c:ext>
              </c:extLst>
            </c:dLbl>
            <c:dLbl>
              <c:idx val="1"/>
              <c:layout>
                <c:manualLayout>
                  <c:x val="3.2573640619086928E-2"/>
                  <c:y val="4.351689169308806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4CD-40B2-B97D-BFC5C8CA467F}"/>
                </c:ext>
              </c:extLst>
            </c:dLbl>
            <c:dLbl>
              <c:idx val="2"/>
              <c:layout>
                <c:manualLayout>
                  <c:x val="-5.0444663468620803E-2"/>
                  <c:y val="6.556471727115311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4CD-40B2-B97D-BFC5C8CA467F}"/>
                </c:ext>
              </c:extLst>
            </c:dLbl>
            <c:dLbl>
              <c:idx val="3"/>
              <c:layout>
                <c:manualLayout>
                  <c:x val="-2.3725178385032145E-2"/>
                  <c:y val="1.14267811079978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4CD-40B2-B97D-BFC5C8CA467F}"/>
                </c:ext>
              </c:extLst>
            </c:dLbl>
            <c:dLbl>
              <c:idx val="4"/>
              <c:layout>
                <c:manualLayout>
                  <c:x val="-4.1799055314564973E-2"/>
                  <c:y val="2.58346584446178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4CD-40B2-B97D-BFC5C8CA467F}"/>
                </c:ext>
              </c:extLst>
            </c:dLbl>
            <c:numFmt formatCode="0.0%" sourceLinked="0"/>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cat>
            <c:strRef>
              <c:f>'1.1 Summary'!$B$28:$B$32</c:f>
              <c:strCache>
                <c:ptCount val="5"/>
                <c:pt idx="0">
                  <c:v>Total Equipment Cost</c:v>
                </c:pt>
                <c:pt idx="1">
                  <c:v>Total Utility Cost</c:v>
                </c:pt>
                <c:pt idx="2">
                  <c:v>Total Labour Cost</c:v>
                </c:pt>
                <c:pt idx="3">
                  <c:v>Total Overhead and Indirect Cost</c:v>
                </c:pt>
                <c:pt idx="4">
                  <c:v>Total Production Cost</c:v>
                </c:pt>
              </c:strCache>
            </c:strRef>
          </c:cat>
          <c:val>
            <c:numRef>
              <c:f>'1.1 Summary'!$C$28:$C$31</c:f>
              <c:numCache>
                <c:formatCode>0.0%</c:formatCode>
                <c:ptCount val="4"/>
                <c:pt idx="0">
                  <c:v>2.3571087597065259E-2</c:v>
                </c:pt>
                <c:pt idx="1">
                  <c:v>0.20057098384054989</c:v>
                </c:pt>
                <c:pt idx="2">
                  <c:v>0.10901248972271529</c:v>
                </c:pt>
                <c:pt idx="3">
                  <c:v>0.66684543883966951</c:v>
                </c:pt>
              </c:numCache>
            </c:numRef>
          </c:val>
          <c:extLst>
            <c:ext xmlns:c16="http://schemas.microsoft.com/office/drawing/2014/chart" uri="{C3380CC4-5D6E-409C-BE32-E72D297353CC}">
              <c16:uniqueId val="{00000005-04CD-40B2-B97D-BFC5C8CA467F}"/>
            </c:ext>
          </c:extLst>
        </c:ser>
        <c:dLbls>
          <c:showLegendKey val="0"/>
          <c:showVal val="0"/>
          <c:showCatName val="1"/>
          <c:showSerName val="0"/>
          <c:showPercent val="1"/>
          <c:showBubbleSize val="0"/>
          <c:showLeaderLines val="1"/>
        </c:dLbls>
        <c:firstSliceAng val="0"/>
      </c:pieChart>
    </c:plotArea>
    <c:plotVisOnly val="1"/>
    <c:dispBlanksAs val="gap"/>
    <c:showDLblsOverMax val="0"/>
  </c:chart>
  <c:spPr>
    <a:noFill/>
    <a:ln>
      <a:solidFill>
        <a:schemeClr val="bg1">
          <a:lumMod val="7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767789492812304"/>
          <c:y val="0.1909301622493198"/>
          <c:w val="0.35415934202677557"/>
          <c:h val="0.62308916588767993"/>
        </c:manualLayout>
      </c:layout>
      <c:pieChart>
        <c:varyColors val="1"/>
        <c:ser>
          <c:idx val="0"/>
          <c:order val="0"/>
          <c:tx>
            <c:strRef>
              <c:f>'1.1 Summary'!$C$27</c:f>
              <c:strCache>
                <c:ptCount val="1"/>
                <c:pt idx="0">
                  <c:v>Cost Breakdown*</c:v>
                </c:pt>
              </c:strCache>
            </c:strRef>
          </c:tx>
          <c:dPt>
            <c:idx val="0"/>
            <c:bubble3D val="0"/>
            <c:spPr>
              <a:solidFill>
                <a:schemeClr val="accent2"/>
              </a:solidFill>
              <a:ln>
                <a:noFill/>
              </a:ln>
              <a:effectLst/>
            </c:spPr>
            <c:extLst>
              <c:ext xmlns:c16="http://schemas.microsoft.com/office/drawing/2014/chart" uri="{C3380CC4-5D6E-409C-BE32-E72D297353CC}">
                <c16:uniqueId val="{00000000-3C0C-4036-84F2-8BB749B89EBF}"/>
              </c:ext>
            </c:extLst>
          </c:dPt>
          <c:dPt>
            <c:idx val="1"/>
            <c:bubble3D val="0"/>
            <c:spPr>
              <a:solidFill>
                <a:schemeClr val="accent4"/>
              </a:solidFill>
              <a:ln>
                <a:noFill/>
              </a:ln>
              <a:effectLst/>
            </c:spPr>
            <c:extLst>
              <c:ext xmlns:c16="http://schemas.microsoft.com/office/drawing/2014/chart" uri="{C3380CC4-5D6E-409C-BE32-E72D297353CC}">
                <c16:uniqueId val="{00000001-3C0C-4036-84F2-8BB749B89EBF}"/>
              </c:ext>
            </c:extLst>
          </c:dPt>
          <c:dPt>
            <c:idx val="2"/>
            <c:bubble3D val="0"/>
            <c:spPr>
              <a:solidFill>
                <a:schemeClr val="accent6"/>
              </a:solidFill>
              <a:ln>
                <a:noFill/>
              </a:ln>
              <a:effectLst/>
            </c:spPr>
            <c:extLst>
              <c:ext xmlns:c16="http://schemas.microsoft.com/office/drawing/2014/chart" uri="{C3380CC4-5D6E-409C-BE32-E72D297353CC}">
                <c16:uniqueId val="{00000002-3C0C-4036-84F2-8BB749B89EBF}"/>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3-3C0C-4036-84F2-8BB749B89EBF}"/>
              </c:ext>
            </c:extLst>
          </c:dPt>
          <c:dLbls>
            <c:dLbl>
              <c:idx val="0"/>
              <c:layout>
                <c:manualLayout>
                  <c:x val="-0.12200254062307329"/>
                  <c:y val="0"/>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3358637497775919"/>
                      <c:h val="0.25621111211830166"/>
                    </c:manualLayout>
                  </c15:layout>
                </c:ext>
                <c:ext xmlns:c16="http://schemas.microsoft.com/office/drawing/2014/chart" uri="{C3380CC4-5D6E-409C-BE32-E72D297353CC}">
                  <c16:uniqueId val="{00000000-3C0C-4036-84F2-8BB749B89EBF}"/>
                </c:ext>
              </c:extLst>
            </c:dLbl>
            <c:dLbl>
              <c:idx val="1"/>
              <c:layout>
                <c:manualLayout>
                  <c:x val="7.2577408316195852E-3"/>
                  <c:y val="4.226194174341964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C0C-4036-84F2-8BB749B89EBF}"/>
                </c:ext>
              </c:extLst>
            </c:dLbl>
            <c:dLbl>
              <c:idx val="2"/>
              <c:layout>
                <c:manualLayout>
                  <c:x val="3.3723254149201611E-2"/>
                  <c:y val="0.1214860225151222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3C0C-4036-84F2-8BB749B89EBF}"/>
                </c:ext>
              </c:extLst>
            </c:dLbl>
            <c:dLbl>
              <c:idx val="3"/>
              <c:layout>
                <c:manualLayout>
                  <c:x val="-0.12112896351681818"/>
                  <c:y val="-6.4675213300891665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C0C-4036-84F2-8BB749B89EBF}"/>
                </c:ext>
              </c:extLst>
            </c:dLbl>
            <c:dLbl>
              <c:idx val="4"/>
              <c:layout>
                <c:manualLayout>
                  <c:x val="0.23263864421601727"/>
                  <c:y val="-6.3400254469320683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42606590793273302"/>
                      <c:h val="0.17483276400699177"/>
                    </c:manualLayout>
                  </c15:layout>
                </c:ext>
                <c:ext xmlns:c16="http://schemas.microsoft.com/office/drawing/2014/chart" uri="{C3380CC4-5D6E-409C-BE32-E72D297353CC}">
                  <c16:uniqueId val="{00000004-3C0C-4036-84F2-8BB749B89EB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0"/>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'1.1 Summary'!$B$28:$B$31</c:f>
              <c:strCache>
                <c:ptCount val="4"/>
                <c:pt idx="0">
                  <c:v>Total Equipment Cost</c:v>
                </c:pt>
                <c:pt idx="1">
                  <c:v>Total Utility Cost</c:v>
                </c:pt>
                <c:pt idx="2">
                  <c:v>Total Labour Cost</c:v>
                </c:pt>
                <c:pt idx="3">
                  <c:v>Total Overhead and Indirect Cost</c:v>
                </c:pt>
              </c:strCache>
            </c:strRef>
          </c:cat>
          <c:val>
            <c:numRef>
              <c:f>'1.1 Summary'!$C$28:$C$31</c:f>
              <c:numCache>
                <c:formatCode>0.0%</c:formatCode>
                <c:ptCount val="4"/>
                <c:pt idx="0">
                  <c:v>2.3571087597065259E-2</c:v>
                </c:pt>
                <c:pt idx="1">
                  <c:v>0.20057098384054989</c:v>
                </c:pt>
                <c:pt idx="2">
                  <c:v>0.10901248972271529</c:v>
                </c:pt>
                <c:pt idx="3">
                  <c:v>0.66684543883966951</c:v>
                </c:pt>
              </c:numCache>
            </c:numRef>
          </c:val>
          <c:extLst>
            <c:ext xmlns:c16="http://schemas.microsoft.com/office/drawing/2014/chart" uri="{C3380CC4-5D6E-409C-BE32-E72D297353CC}">
              <c16:uniqueId val="{00000005-3C0C-4036-84F2-8BB749B89EB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754618868297785"/>
          <c:y val="0.21198284127878969"/>
          <c:w val="0.24646652159475479"/>
          <c:h val="0.70678421879851472"/>
        </c:manualLayout>
      </c:layout>
      <c:pieChart>
        <c:varyColors val="1"/>
        <c:ser>
          <c:idx val="0"/>
          <c:order val="0"/>
          <c:tx>
            <c:strRef>
              <c:f>'1.1 Summary'!$C$76</c:f>
              <c:strCache>
                <c:ptCount val="1"/>
                <c:pt idx="0">
                  <c:v>Cost Breakdown*</c:v>
                </c:pt>
              </c:strCache>
            </c:strRef>
          </c:tx>
          <c:dPt>
            <c:idx val="0"/>
            <c:bubble3D val="0"/>
            <c:spPr>
              <a:solidFill>
                <a:schemeClr val="accent2"/>
              </a:solidFill>
              <a:ln>
                <a:noFill/>
              </a:ln>
              <a:effectLst/>
            </c:spPr>
            <c:extLst>
              <c:ext xmlns:c16="http://schemas.microsoft.com/office/drawing/2014/chart" uri="{C3380CC4-5D6E-409C-BE32-E72D297353CC}">
                <c16:uniqueId val="{00000000-AFF4-42F2-B35D-09C9E4131462}"/>
              </c:ext>
            </c:extLst>
          </c:dPt>
          <c:dPt>
            <c:idx val="1"/>
            <c:bubble3D val="0"/>
            <c:spPr>
              <a:solidFill>
                <a:schemeClr val="accent4"/>
              </a:solidFill>
              <a:ln>
                <a:noFill/>
              </a:ln>
              <a:effectLst/>
            </c:spPr>
            <c:extLst>
              <c:ext xmlns:c16="http://schemas.microsoft.com/office/drawing/2014/chart" uri="{C3380CC4-5D6E-409C-BE32-E72D297353CC}">
                <c16:uniqueId val="{00000001-AFF4-42F2-B35D-09C9E4131462}"/>
              </c:ext>
            </c:extLst>
          </c:dPt>
          <c:dPt>
            <c:idx val="2"/>
            <c:bubble3D val="0"/>
            <c:spPr>
              <a:solidFill>
                <a:schemeClr val="accent6"/>
              </a:solidFill>
              <a:ln>
                <a:noFill/>
              </a:ln>
              <a:effectLst/>
            </c:spPr>
            <c:extLst>
              <c:ext xmlns:c16="http://schemas.microsoft.com/office/drawing/2014/chart" uri="{C3380CC4-5D6E-409C-BE32-E72D297353CC}">
                <c16:uniqueId val="{00000002-AFF4-42F2-B35D-09C9E4131462}"/>
              </c:ext>
            </c:extLst>
          </c:dPt>
          <c:dLbls>
            <c:dLbl>
              <c:idx val="0"/>
              <c:layout>
                <c:manualLayout>
                  <c:x val="-0.18151103484219841"/>
                  <c:y val="-8.137907763762492E-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AFF4-42F2-B35D-09C9E4131462}"/>
                </c:ext>
              </c:extLst>
            </c:dLbl>
            <c:dLbl>
              <c:idx val="1"/>
              <c:layout>
                <c:manualLayout>
                  <c:x val="-3.8365092840024692E-2"/>
                  <c:y val="-1.1441699830294865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706164878504619"/>
                      <c:h val="0.20081687889500707"/>
                    </c:manualLayout>
                  </c15:layout>
                </c:ext>
                <c:ext xmlns:c16="http://schemas.microsoft.com/office/drawing/2014/chart" uri="{C3380CC4-5D6E-409C-BE32-E72D297353CC}">
                  <c16:uniqueId val="{00000001-AFF4-42F2-B35D-09C9E4131462}"/>
                </c:ext>
              </c:extLst>
            </c:dLbl>
            <c:dLbl>
              <c:idx val="2"/>
              <c:layout>
                <c:manualLayout>
                  <c:x val="-0.10344832642402146"/>
                  <c:y val="-0.2132687212333905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AFF4-42F2-B35D-09C9E4131462}"/>
                </c:ext>
              </c:extLst>
            </c:dLbl>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0"/>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'1.1 Summary'!$B$77:$B$79</c:f>
              <c:strCache>
                <c:ptCount val="3"/>
                <c:pt idx="0">
                  <c:v>Equipment Cost</c:v>
                </c:pt>
                <c:pt idx="1">
                  <c:v>Utility Cost</c:v>
                </c:pt>
                <c:pt idx="2">
                  <c:v>Labour Cost</c:v>
                </c:pt>
              </c:strCache>
            </c:strRef>
          </c:cat>
          <c:val>
            <c:numRef>
              <c:f>'1.1 Summary'!$C$77:$C$79</c:f>
              <c:numCache>
                <c:formatCode>0.0%</c:formatCode>
                <c:ptCount val="3"/>
                <c:pt idx="0">
                  <c:v>4.5590797994720156E-2</c:v>
                </c:pt>
                <c:pt idx="1">
                  <c:v>0.49366146050844745</c:v>
                </c:pt>
                <c:pt idx="2">
                  <c:v>0.4607477414968324</c:v>
                </c:pt>
              </c:numCache>
            </c:numRef>
          </c:val>
          <c:extLst>
            <c:ext xmlns:c16="http://schemas.microsoft.com/office/drawing/2014/chart" uri="{C3380CC4-5D6E-409C-BE32-E72D297353CC}">
              <c16:uniqueId val="{00000003-AFF4-42F2-B35D-09C9E413146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278675171675844"/>
          <c:y val="0.22626964300431399"/>
          <c:w val="0.33493788950795123"/>
          <c:h val="0.6172388937903045"/>
        </c:manualLayout>
      </c:layout>
      <c:pieChart>
        <c:varyColors val="1"/>
        <c:ser>
          <c:idx val="0"/>
          <c:order val="0"/>
          <c:tx>
            <c:strRef>
              <c:f>'1.1 Summary'!$C$44</c:f>
              <c:strCache>
                <c:ptCount val="1"/>
                <c:pt idx="0">
                  <c:v>Cost Breakdown*</c:v>
                </c:pt>
              </c:strCache>
            </c:strRef>
          </c:tx>
          <c:dPt>
            <c:idx val="0"/>
            <c:bubble3D val="0"/>
            <c:spPr>
              <a:solidFill>
                <a:schemeClr val="accent6"/>
              </a:solidFill>
              <a:ln>
                <a:noFill/>
              </a:ln>
              <a:effectLst/>
            </c:spPr>
            <c:extLst>
              <c:ext xmlns:c16="http://schemas.microsoft.com/office/drawing/2014/chart" uri="{C3380CC4-5D6E-409C-BE32-E72D297353CC}">
                <c16:uniqueId val="{00000000-A9DD-4A4B-9EED-586D1F1C8562}"/>
              </c:ext>
            </c:extLst>
          </c:dPt>
          <c:dPt>
            <c:idx val="1"/>
            <c:bubble3D val="0"/>
            <c:spPr>
              <a:solidFill>
                <a:schemeClr val="accent5"/>
              </a:solidFill>
              <a:ln>
                <a:noFill/>
              </a:ln>
              <a:effectLst/>
            </c:spPr>
            <c:extLst>
              <c:ext xmlns:c16="http://schemas.microsoft.com/office/drawing/2014/chart" uri="{C3380CC4-5D6E-409C-BE32-E72D297353CC}">
                <c16:uniqueId val="{00000001-A9DD-4A4B-9EED-586D1F1C8562}"/>
              </c:ext>
            </c:extLst>
          </c:dPt>
          <c:dPt>
            <c:idx val="2"/>
            <c:bubble3D val="0"/>
            <c:spPr>
              <a:solidFill>
                <a:schemeClr val="accent4"/>
              </a:solidFill>
              <a:ln>
                <a:noFill/>
              </a:ln>
              <a:effectLst/>
            </c:spPr>
            <c:extLst>
              <c:ext xmlns:c16="http://schemas.microsoft.com/office/drawing/2014/chart" uri="{C3380CC4-5D6E-409C-BE32-E72D297353CC}">
                <c16:uniqueId val="{00000002-A9DD-4A4B-9EED-586D1F1C8562}"/>
              </c:ext>
            </c:extLst>
          </c:dPt>
          <c:dLbls>
            <c:dLbl>
              <c:idx val="0"/>
              <c:layout>
                <c:manualLayout>
                  <c:x val="8.4664516831435471E-2"/>
                  <c:y val="-1.803285554665344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A9DD-4A4B-9EED-586D1F1C8562}"/>
                </c:ext>
              </c:extLst>
            </c:dLbl>
            <c:dLbl>
              <c:idx val="1"/>
              <c:layout>
                <c:manualLayout>
                  <c:x val="0.14909079682747781"/>
                  <c:y val="0.1037597326112878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A9DD-4A4B-9EED-586D1F1C8562}"/>
                </c:ext>
              </c:extLst>
            </c:dLbl>
            <c:dLbl>
              <c:idx val="2"/>
              <c:layout>
                <c:manualLayout>
                  <c:x val="-0.10205112903007046"/>
                  <c:y val="-6.822400281702040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A9DD-4A4B-9EED-586D1F1C8562}"/>
                </c:ext>
              </c:extLst>
            </c:dLbl>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0"/>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'1.1 Summary'!$B$45:$B$47</c:f>
              <c:strCache>
                <c:ptCount val="3"/>
                <c:pt idx="0">
                  <c:v>Equipment Cost</c:v>
                </c:pt>
                <c:pt idx="1">
                  <c:v>Utility Cost</c:v>
                </c:pt>
                <c:pt idx="2">
                  <c:v>Labour Cost</c:v>
                </c:pt>
              </c:strCache>
            </c:strRef>
          </c:cat>
          <c:val>
            <c:numRef>
              <c:f>'1.1 Summary'!$C$45:$C$47</c:f>
              <c:numCache>
                <c:formatCode>0.0%</c:formatCode>
                <c:ptCount val="3"/>
                <c:pt idx="0">
                  <c:v>7.4455554101472185E-2</c:v>
                </c:pt>
                <c:pt idx="1">
                  <c:v>0.61799170228651013</c:v>
                </c:pt>
                <c:pt idx="2">
                  <c:v>0.30755274361201762</c:v>
                </c:pt>
              </c:numCache>
            </c:numRef>
          </c:val>
          <c:extLst>
            <c:ext xmlns:c16="http://schemas.microsoft.com/office/drawing/2014/chart" uri="{C3380CC4-5D6E-409C-BE32-E72D297353CC}">
              <c16:uniqueId val="{00000003-A9DD-4A4B-9EED-586D1F1C856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328002143879394"/>
          <c:y val="0.19161749448471624"/>
          <c:w val="0.33493788950795123"/>
          <c:h val="0.6172388937903045"/>
        </c:manualLayout>
      </c:layout>
      <c:pieChart>
        <c:varyColors val="1"/>
        <c:ser>
          <c:idx val="0"/>
          <c:order val="0"/>
          <c:dPt>
            <c:idx val="0"/>
            <c:bubble3D val="0"/>
            <c:spPr>
              <a:solidFill>
                <a:schemeClr val="accent6"/>
              </a:solidFill>
              <a:ln>
                <a:noFill/>
              </a:ln>
              <a:effectLst/>
            </c:spPr>
            <c:extLst>
              <c:ext xmlns:c16="http://schemas.microsoft.com/office/drawing/2014/chart" uri="{C3380CC4-5D6E-409C-BE32-E72D297353CC}">
                <c16:uniqueId val="{00000000-6272-4C5C-BA05-A90CF3EFE57F}"/>
              </c:ext>
            </c:extLst>
          </c:dPt>
          <c:dPt>
            <c:idx val="1"/>
            <c:bubble3D val="0"/>
            <c:spPr>
              <a:solidFill>
                <a:schemeClr val="accent5"/>
              </a:solidFill>
              <a:ln>
                <a:noFill/>
              </a:ln>
              <a:effectLst/>
            </c:spPr>
            <c:extLst>
              <c:ext xmlns:c16="http://schemas.microsoft.com/office/drawing/2014/chart" uri="{C3380CC4-5D6E-409C-BE32-E72D297353CC}">
                <c16:uniqueId val="{00000001-6272-4C5C-BA05-A90CF3EFE57F}"/>
              </c:ext>
            </c:extLst>
          </c:dPt>
          <c:dPt>
            <c:idx val="2"/>
            <c:bubble3D val="0"/>
            <c:spPr>
              <a:solidFill>
                <a:schemeClr val="accent4"/>
              </a:solidFill>
              <a:ln>
                <a:noFill/>
              </a:ln>
              <a:effectLst/>
            </c:spPr>
            <c:extLst>
              <c:ext xmlns:c16="http://schemas.microsoft.com/office/drawing/2014/chart" uri="{C3380CC4-5D6E-409C-BE32-E72D297353CC}">
                <c16:uniqueId val="{00000002-6272-4C5C-BA05-A90CF3EFE57F}"/>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3-6272-4C5C-BA05-A90CF3EFE57F}"/>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09-FDC8-444E-A532-05467C647672}"/>
              </c:ext>
            </c:extLst>
          </c:dPt>
          <c:dLbls>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'1.1 Summary'!$G$45:$G$49</c:f>
              <c:strCache>
                <c:ptCount val="5"/>
                <c:pt idx="0">
                  <c:v>Water Treatment</c:v>
                </c:pt>
                <c:pt idx="1">
                  <c:v>Syrup Preparation</c:v>
                </c:pt>
                <c:pt idx="2">
                  <c:v>Carbonising</c:v>
                </c:pt>
                <c:pt idx="3">
                  <c:v>Mixing</c:v>
                </c:pt>
                <c:pt idx="4">
                  <c:v>Pasteurising</c:v>
                </c:pt>
              </c:strCache>
            </c:strRef>
          </c:cat>
          <c:val>
            <c:numRef>
              <c:f>'1.1 Summary'!$H$45:$H$49</c:f>
              <c:numCache>
                <c:formatCode>0%</c:formatCode>
                <c:ptCount val="5"/>
                <c:pt idx="0">
                  <c:v>0.1707529696887348</c:v>
                </c:pt>
                <c:pt idx="1">
                  <c:v>0.25464720824181697</c:v>
                </c:pt>
                <c:pt idx="2">
                  <c:v>0</c:v>
                </c:pt>
                <c:pt idx="3">
                  <c:v>2.3815630509829929E-2</c:v>
                </c:pt>
                <c:pt idx="4">
                  <c:v>0.55078419155961833</c:v>
                </c:pt>
              </c:numCache>
            </c:numRef>
          </c:val>
          <c:extLst>
            <c:ext xmlns:c16="http://schemas.microsoft.com/office/drawing/2014/chart" uri="{C3380CC4-5D6E-409C-BE32-E72D297353CC}">
              <c16:uniqueId val="{00000006-6272-4C5C-BA05-A90CF3EFE5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529248033621904"/>
          <c:y val="0.28525825281894657"/>
          <c:w val="0.22798288446290779"/>
          <c:h val="0.53113434914780089"/>
        </c:manualLayout>
      </c:layout>
      <c:pieChart>
        <c:varyColors val="1"/>
        <c:ser>
          <c:idx val="0"/>
          <c:order val="0"/>
          <c:dLbls>
            <c:dLbl>
              <c:idx val="0"/>
              <c:layout>
                <c:manualLayout>
                  <c:x val="7.3633996872246893E-2"/>
                  <c:y val="-6.84132484831006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D413-4446-A238-057AC2862BB8}"/>
                </c:ext>
              </c:extLst>
            </c:dLbl>
            <c:dLbl>
              <c:idx val="1"/>
              <c:layout>
                <c:manualLayout>
                  <c:x val="-5.0444663468620803E-2"/>
                  <c:y val="6.556471727115311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13-4446-A238-057AC2862BB8}"/>
                </c:ext>
              </c:extLst>
            </c:dLbl>
            <c:dLbl>
              <c:idx val="2"/>
              <c:layout>
                <c:manualLayout>
                  <c:x val="-2.3725178385032145E-2"/>
                  <c:y val="1.14267811079978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413-4446-A238-057AC2862BB8}"/>
                </c:ext>
              </c:extLst>
            </c:dLbl>
            <c:dLbl>
              <c:idx val="3"/>
              <c:layout>
                <c:manualLayout>
                  <c:x val="-4.1799055314564973E-2"/>
                  <c:y val="2.58346584446178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13-4446-A238-057AC2862BB8}"/>
                </c:ext>
              </c:extLst>
            </c:dLbl>
            <c:numFmt formatCode="0.0%" sourceLinked="0"/>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cat>
            <c:strRef>
              <c:f>'[9]1.1 Summary'!$B$40:$B$43</c:f>
              <c:strCache>
                <c:ptCount val="4"/>
                <c:pt idx="0">
                  <c:v>Equipment Cost</c:v>
                </c:pt>
                <c:pt idx="1">
                  <c:v>Utility Cost</c:v>
                </c:pt>
                <c:pt idx="2">
                  <c:v>Labour Cost</c:v>
                </c:pt>
                <c:pt idx="3">
                  <c:v>Total Production Cost</c:v>
                </c:pt>
              </c:strCache>
            </c:strRef>
          </c:cat>
          <c:val>
            <c:numRef>
              <c:f>'[9]1.1 Summary'!$C$40:$C$42</c:f>
              <c:numCache>
                <c:formatCode>General</c:formatCode>
                <c:ptCount val="3"/>
                <c:pt idx="0">
                  <c:v>5.3299861354122333E-2</c:v>
                </c:pt>
                <c:pt idx="1">
                  <c:v>0.58283240616594112</c:v>
                </c:pt>
                <c:pt idx="2">
                  <c:v>0.36386773247993653</c:v>
                </c:pt>
              </c:numCache>
            </c:numRef>
          </c:val>
          <c:extLst>
            <c:ext xmlns:c16="http://schemas.microsoft.com/office/drawing/2014/chart" uri="{C3380CC4-5D6E-409C-BE32-E72D297353CC}">
              <c16:uniqueId val="{00000004-D413-4446-A238-057AC2862BB8}"/>
            </c:ext>
          </c:extLst>
        </c:ser>
        <c:dLbls>
          <c:showLegendKey val="0"/>
          <c:showVal val="0"/>
          <c:showCatName val="1"/>
          <c:showSerName val="0"/>
          <c:showPercent val="1"/>
          <c:showBubbleSize val="0"/>
          <c:showLeaderLines val="1"/>
        </c:dLbls>
        <c:firstSliceAng val="0"/>
      </c:pieChart>
    </c:plotArea>
    <c:plotVisOnly val="1"/>
    <c:dispBlanksAs val="gap"/>
    <c:showDLblsOverMax val="0"/>
  </c:chart>
  <c:spPr>
    <a:noFill/>
    <a:ln>
      <a:solidFill>
        <a:schemeClr val="bg1">
          <a:lumMod val="75000"/>
        </a:schemeClr>
      </a:solid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767789492812304"/>
          <c:y val="0.1909301622493198"/>
          <c:w val="0.35415934202677557"/>
          <c:h val="0.62308916588767993"/>
        </c:manualLayout>
      </c:layout>
      <c:pieChart>
        <c:varyColors val="1"/>
        <c:ser>
          <c:idx val="0"/>
          <c:order val="0"/>
          <c:tx>
            <c:strRef>
              <c:f>'[9]1.1 Summary'!$C$23</c:f>
              <c:strCache>
                <c:ptCount val="1"/>
                <c:pt idx="0">
                  <c:v>Cost Breakdown*</c:v>
                </c:pt>
              </c:strCache>
            </c:strRef>
          </c:tx>
          <c:dPt>
            <c:idx val="0"/>
            <c:bubble3D val="0"/>
            <c:spPr>
              <a:solidFill>
                <a:schemeClr val="accent2"/>
              </a:solidFill>
              <a:ln>
                <a:noFill/>
              </a:ln>
              <a:effectLst/>
            </c:spPr>
            <c:extLst>
              <c:ext xmlns:c16="http://schemas.microsoft.com/office/drawing/2014/chart" uri="{C3380CC4-5D6E-409C-BE32-E72D297353CC}">
                <c16:uniqueId val="{00000001-56F8-437B-AA4F-1C301ECDB2E0}"/>
              </c:ext>
            </c:extLst>
          </c:dPt>
          <c:dPt>
            <c:idx val="1"/>
            <c:bubble3D val="0"/>
            <c:spPr>
              <a:solidFill>
                <a:schemeClr val="accent4"/>
              </a:solidFill>
              <a:ln>
                <a:noFill/>
              </a:ln>
              <a:effectLst/>
            </c:spPr>
            <c:extLst>
              <c:ext xmlns:c16="http://schemas.microsoft.com/office/drawing/2014/chart" uri="{C3380CC4-5D6E-409C-BE32-E72D297353CC}">
                <c16:uniqueId val="{00000003-56F8-437B-AA4F-1C301ECDB2E0}"/>
              </c:ext>
            </c:extLst>
          </c:dPt>
          <c:dPt>
            <c:idx val="2"/>
            <c:bubble3D val="0"/>
            <c:spPr>
              <a:solidFill>
                <a:schemeClr val="accent6"/>
              </a:solidFill>
              <a:ln>
                <a:noFill/>
              </a:ln>
              <a:effectLst/>
            </c:spPr>
            <c:extLst>
              <c:ext xmlns:c16="http://schemas.microsoft.com/office/drawing/2014/chart" uri="{C3380CC4-5D6E-409C-BE32-E72D297353CC}">
                <c16:uniqueId val="{00000005-56F8-437B-AA4F-1C301ECDB2E0}"/>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56F8-437B-AA4F-1C301ECDB2E0}"/>
              </c:ext>
            </c:extLst>
          </c:dPt>
          <c:dLbls>
            <c:dLbl>
              <c:idx val="0"/>
              <c:layout>
                <c:manualLayout>
                  <c:x val="0.13654524553509703"/>
                  <c:y val="0"/>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6F8-437B-AA4F-1C301ECDB2E0}"/>
                </c:ext>
              </c:extLst>
            </c:dLbl>
            <c:dLbl>
              <c:idx val="1"/>
              <c:layout>
                <c:manualLayout>
                  <c:x val="0.12076648982187793"/>
                  <c:y val="0.3074305397153158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6F8-437B-AA4F-1C301ECDB2E0}"/>
                </c:ext>
              </c:extLst>
            </c:dLbl>
            <c:dLbl>
              <c:idx val="2"/>
              <c:layout>
                <c:manualLayout>
                  <c:x val="7.4447554019094206E-3"/>
                  <c:y val="0.1139120526893923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6F8-437B-AA4F-1C301ECDB2E0}"/>
                </c:ext>
              </c:extLst>
            </c:dLbl>
            <c:dLbl>
              <c:idx val="3"/>
              <c:layout>
                <c:manualLayout>
                  <c:x val="-7.1335638847864341E-2"/>
                  <c:y val="-2.816435386315140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6F8-437B-AA4F-1C301ECDB2E0}"/>
                </c:ext>
              </c:extLst>
            </c:dLbl>
            <c:dLbl>
              <c:idx val="4"/>
              <c:layout>
                <c:manualLayout>
                  <c:x val="0.23263864421601727"/>
                  <c:y val="-6.3400254469320683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42606590793273302"/>
                      <c:h val="0.17483276400699177"/>
                    </c:manualLayout>
                  </c15:layout>
                </c:ext>
                <c:ext xmlns:c16="http://schemas.microsoft.com/office/drawing/2014/chart" uri="{C3380CC4-5D6E-409C-BE32-E72D297353CC}">
                  <c16:uniqueId val="{00000008-56F8-437B-AA4F-1C301ECDB2E0}"/>
                </c:ext>
              </c:extLst>
            </c:dLbl>
            <c:numFmt formatCode="0.0%"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0"/>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'[9]1.1 Summary'!$B$24:$B$27</c:f>
              <c:strCache>
                <c:ptCount val="4"/>
                <c:pt idx="0">
                  <c:v>Total Equipment Cost</c:v>
                </c:pt>
                <c:pt idx="1">
                  <c:v>Total Utility Cost</c:v>
                </c:pt>
                <c:pt idx="2">
                  <c:v>Total Labour Cost</c:v>
                </c:pt>
                <c:pt idx="3">
                  <c:v>Total Overhead and Indirect Cost</c:v>
                </c:pt>
              </c:strCache>
            </c:strRef>
          </c:cat>
          <c:val>
            <c:numRef>
              <c:f>'[9]1.1 Summary'!$C$24:$C$27</c:f>
              <c:numCache>
                <c:formatCode>General</c:formatCode>
                <c:ptCount val="4"/>
                <c:pt idx="0">
                  <c:v>1.6145524083031392E-2</c:v>
                </c:pt>
                <c:pt idx="1">
                  <c:v>0.18029530905207339</c:v>
                </c:pt>
                <c:pt idx="2">
                  <c:v>0.1231293104140926</c:v>
                </c:pt>
                <c:pt idx="3">
                  <c:v>0.68042985645080245</c:v>
                </c:pt>
              </c:numCache>
            </c:numRef>
          </c:val>
          <c:extLst>
            <c:ext xmlns:c16="http://schemas.microsoft.com/office/drawing/2014/chart" uri="{C3380CC4-5D6E-409C-BE32-E72D297353CC}">
              <c16:uniqueId val="{00000009-56F8-437B-AA4F-1C301ECDB2E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767789492812304"/>
          <c:y val="0.1909301622493198"/>
          <c:w val="0.35415934202677557"/>
          <c:h val="0.62308916588767993"/>
        </c:manualLayout>
      </c:layout>
      <c:pieChart>
        <c:varyColors val="1"/>
        <c:ser>
          <c:idx val="0"/>
          <c:order val="0"/>
          <c:dPt>
            <c:idx val="0"/>
            <c:bubble3D val="0"/>
            <c:spPr>
              <a:solidFill>
                <a:schemeClr val="accent6"/>
              </a:solidFill>
              <a:ln>
                <a:noFill/>
              </a:ln>
              <a:effectLst/>
            </c:spPr>
            <c:extLst>
              <c:ext xmlns:c16="http://schemas.microsoft.com/office/drawing/2014/chart" uri="{C3380CC4-5D6E-409C-BE32-E72D297353CC}">
                <c16:uniqueId val="{00000001-51F0-4420-A635-F6BCABE823F7}"/>
              </c:ext>
            </c:extLst>
          </c:dPt>
          <c:dPt>
            <c:idx val="1"/>
            <c:bubble3D val="0"/>
            <c:spPr>
              <a:solidFill>
                <a:schemeClr val="accent5"/>
              </a:solidFill>
              <a:ln>
                <a:noFill/>
              </a:ln>
              <a:effectLst/>
            </c:spPr>
            <c:extLst>
              <c:ext xmlns:c16="http://schemas.microsoft.com/office/drawing/2014/chart" uri="{C3380CC4-5D6E-409C-BE32-E72D297353CC}">
                <c16:uniqueId val="{00000003-51F0-4420-A635-F6BCABE823F7}"/>
              </c:ext>
            </c:extLst>
          </c:dPt>
          <c:dPt>
            <c:idx val="2"/>
            <c:bubble3D val="0"/>
            <c:spPr>
              <a:solidFill>
                <a:schemeClr val="accent4"/>
              </a:solidFill>
              <a:ln>
                <a:noFill/>
              </a:ln>
              <a:effectLst/>
            </c:spPr>
            <c:extLst>
              <c:ext xmlns:c16="http://schemas.microsoft.com/office/drawing/2014/chart" uri="{C3380CC4-5D6E-409C-BE32-E72D297353CC}">
                <c16:uniqueId val="{00000005-51F0-4420-A635-F6BCABE823F7}"/>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51F0-4420-A635-F6BCABE823F7}"/>
              </c:ext>
            </c:extLst>
          </c:dPt>
          <c:dLbls>
            <c:dLbl>
              <c:idx val="1"/>
              <c:layout>
                <c:manualLayout>
                  <c:x val="7.7163906325720635E-2"/>
                  <c:y val="7.03429383650355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F0-4420-A635-F6BCABE823F7}"/>
                </c:ext>
              </c:extLst>
            </c:dLbl>
            <c:numFmt formatCode="0.0%" sourceLinked="0"/>
            <c:spPr>
              <a:solidFill>
                <a:sysClr val="window" lastClr="FFFFFF"/>
              </a:solidFill>
              <a:ln>
                <a:noFill/>
              </a:ln>
              <a:effectLst/>
            </c:spPr>
            <c:txPr>
              <a:bodyPr rot="0" spcFirstLastPara="1" vertOverflow="ellipsis" vert="horz" wrap="square" anchor="ctr" anchorCtr="1"/>
              <a:lstStyle/>
              <a:p>
                <a:pPr>
                  <a:defRPr sz="1000" b="0" i="0" u="none" strike="noStrike" kern="1200" baseline="0">
                    <a:solidFill>
                      <a:schemeClr val="dk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'1.2 Scenario Analysis'!$G$25:$G$28</c:f>
              <c:strCache>
                <c:ptCount val="4"/>
                <c:pt idx="0">
                  <c:v>Total Equipment Cost</c:v>
                </c:pt>
                <c:pt idx="1">
                  <c:v>Total Utility Cost</c:v>
                </c:pt>
                <c:pt idx="2">
                  <c:v>Total Labour Cost</c:v>
                </c:pt>
                <c:pt idx="3">
                  <c:v>Total Overhead and Indirect Cost</c:v>
                </c:pt>
              </c:strCache>
            </c:strRef>
          </c:cat>
          <c:val>
            <c:numRef>
              <c:f>'1.2 Scenario Analysis'!$H$25:$H$28</c:f>
              <c:numCache>
                <c:formatCode>0.0%</c:formatCode>
                <c:ptCount val="4"/>
                <c:pt idx="0">
                  <c:v>1.7587102538685975E-2</c:v>
                </c:pt>
                <c:pt idx="1">
                  <c:v>0.20852551839370348</c:v>
                </c:pt>
                <c:pt idx="2">
                  <c:v>0.10845002813189662</c:v>
                </c:pt>
                <c:pt idx="3">
                  <c:v>0.66543735093571399</c:v>
                </c:pt>
              </c:numCache>
            </c:numRef>
          </c:val>
          <c:extLst>
            <c:ext xmlns:c16="http://schemas.microsoft.com/office/drawing/2014/chart" uri="{C3380CC4-5D6E-409C-BE32-E72D297353CC}">
              <c16:uniqueId val="{00000008-51F0-4420-A635-F6BCABE823F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767789492812304"/>
          <c:y val="0.1909301622493198"/>
          <c:w val="0.35415934202677557"/>
          <c:h val="0.62308916588767993"/>
        </c:manualLayout>
      </c:layout>
      <c:pieChart>
        <c:varyColors val="1"/>
        <c:ser>
          <c:idx val="0"/>
          <c:order val="0"/>
          <c:dPt>
            <c:idx val="0"/>
            <c:bubble3D val="0"/>
            <c:spPr>
              <a:solidFill>
                <a:schemeClr val="accent2"/>
              </a:solidFill>
              <a:ln>
                <a:noFill/>
              </a:ln>
              <a:effectLst/>
            </c:spPr>
            <c:extLst>
              <c:ext xmlns:c16="http://schemas.microsoft.com/office/drawing/2014/chart" uri="{C3380CC4-5D6E-409C-BE32-E72D297353CC}">
                <c16:uniqueId val="{00000001-0D9D-4573-B334-27088B5285FE}"/>
              </c:ext>
            </c:extLst>
          </c:dPt>
          <c:dPt>
            <c:idx val="1"/>
            <c:bubble3D val="0"/>
            <c:spPr>
              <a:solidFill>
                <a:schemeClr val="accent4"/>
              </a:solidFill>
              <a:ln>
                <a:noFill/>
              </a:ln>
              <a:effectLst/>
            </c:spPr>
            <c:extLst>
              <c:ext xmlns:c16="http://schemas.microsoft.com/office/drawing/2014/chart" uri="{C3380CC4-5D6E-409C-BE32-E72D297353CC}">
                <c16:uniqueId val="{00000003-0D9D-4573-B334-27088B5285FE}"/>
              </c:ext>
            </c:extLst>
          </c:dPt>
          <c:dPt>
            <c:idx val="2"/>
            <c:bubble3D val="0"/>
            <c:spPr>
              <a:solidFill>
                <a:schemeClr val="accent6"/>
              </a:solidFill>
              <a:ln>
                <a:noFill/>
              </a:ln>
              <a:effectLst/>
            </c:spPr>
            <c:extLst>
              <c:ext xmlns:c16="http://schemas.microsoft.com/office/drawing/2014/chart" uri="{C3380CC4-5D6E-409C-BE32-E72D297353CC}">
                <c16:uniqueId val="{00000005-0D9D-4573-B334-27088B5285FE}"/>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0D9D-4573-B334-27088B5285FE}"/>
              </c:ext>
            </c:extLst>
          </c:dPt>
          <c:dLbls>
            <c:dLbl>
              <c:idx val="1"/>
              <c:layout>
                <c:manualLayout>
                  <c:x val="3.0343597941354127E-2"/>
                  <c:y val="0.1224217064113658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9D-4573-B334-27088B5285FE}"/>
                </c:ext>
              </c:extLst>
            </c:dLbl>
            <c:numFmt formatCode="0.0%" sourceLinked="0"/>
            <c:spPr>
              <a:solidFill>
                <a:sysClr val="window" lastClr="FFFFFF"/>
              </a:solidFill>
              <a:ln>
                <a:noFill/>
              </a:ln>
              <a:effectLst/>
            </c:spPr>
            <c:txPr>
              <a:bodyPr rot="0" spcFirstLastPara="1" vertOverflow="ellipsis" vert="horz" wrap="square" anchor="ctr" anchorCtr="1"/>
              <a:lstStyle/>
              <a:p>
                <a:pPr>
                  <a:defRPr sz="1000" b="0" i="0" u="none" strike="noStrike" kern="1200" baseline="0">
                    <a:solidFill>
                      <a:schemeClr val="dk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'1.2 Scenario Analysis'!$L$25:$L$28</c:f>
              <c:strCache>
                <c:ptCount val="4"/>
                <c:pt idx="0">
                  <c:v>Total Equipment Cost</c:v>
                </c:pt>
                <c:pt idx="1">
                  <c:v>Total Utility Cost</c:v>
                </c:pt>
                <c:pt idx="2">
                  <c:v>Total Labour Cost</c:v>
                </c:pt>
                <c:pt idx="3">
                  <c:v>Total Overhead and Indirect Cost</c:v>
                </c:pt>
              </c:strCache>
            </c:strRef>
          </c:cat>
          <c:val>
            <c:numRef>
              <c:f>'1.2 Scenario Analysis'!$M$25:$M$28</c:f>
              <c:numCache>
                <c:formatCode>0.0%</c:formatCode>
                <c:ptCount val="4"/>
                <c:pt idx="0">
                  <c:v>1.9288266004265458E-2</c:v>
                </c:pt>
                <c:pt idx="1">
                  <c:v>0.30191888107749398</c:v>
                </c:pt>
                <c:pt idx="2">
                  <c:v>0.15868962243758672</c:v>
                </c:pt>
                <c:pt idx="3">
                  <c:v>0.96769661697368115</c:v>
                </c:pt>
              </c:numCache>
            </c:numRef>
          </c:val>
          <c:extLst>
            <c:ext xmlns:c16="http://schemas.microsoft.com/office/drawing/2014/chart" uri="{C3380CC4-5D6E-409C-BE32-E72D297353CC}">
              <c16:uniqueId val="{00000008-0D9D-4573-B334-27088B5285F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F983F7F7-1FE1-439E-9C29-59320D8FBEEC}">
          <cx:dataLabels pos="inEnd">
            <cx:txPr>
              <a:bodyPr vertOverflow="overflow" horzOverflow="overflow" wrap="square" lIns="0" tIns="0" rIns="0" bIns="0"/>
              <a:lstStyle/>
              <a:p>
                <a:pPr algn="ctr" rtl="0">
                  <a:defRPr sz="1000" b="0" i="0">
                    <a:solidFill>
                      <a:srgbClr val="231F20"/>
                    </a:solidFill>
                    <a:latin typeface="Arial" panose="020B0604020202020204" pitchFamily="34" charset="0"/>
                    <a:ea typeface="Arial" panose="020B0604020202020204" pitchFamily="34" charset="0"/>
                    <a:cs typeface="Arial" panose="020B0604020202020204" pitchFamily="34" charset="0"/>
                  </a:defRPr>
                </a:pPr>
                <a:endParaRPr lang="en-IN">
                  <a:latin typeface="Arial" panose="020B0604020202020204" pitchFamily="34" charset="0"/>
                  <a:cs typeface="Arial" panose="020B0604020202020204" pitchFamily="34" charset="0"/>
                </a:endParaRPr>
              </a:p>
            </cx:txPr>
            <cx:visibility seriesName="0" categoryName="0" value="1"/>
            <cx:separator>, </cx:separator>
          </cx:dataLabels>
          <cx:dataId val="0"/>
          <cx:layoutPr>
            <cx:subtotals/>
          </cx:layoutPr>
        </cx:series>
      </cx:plotAreaRegion>
      <cx:axis id="0">
        <cx:catScaling/>
        <cx:tickLabels/>
        <cx:txPr>
          <a:bodyPr spcFirstLastPara="1" vertOverflow="ellipsis" horzOverflow="overflow" wrap="square" lIns="0" tIns="0" rIns="0" bIns="0" anchor="ctr" anchorCtr="1"/>
          <a:lstStyle/>
          <a:p>
            <a:pPr algn="ctr" rtl="0">
              <a:defRPr>
                <a:latin typeface="Arial" panose="020B0604020202020204" pitchFamily="34" charset="0"/>
                <a:ea typeface="Arial" panose="020B0604020202020204" pitchFamily="34" charset="0"/>
                <a:cs typeface="Arial" panose="020B0604020202020204" pitchFamily="34" charset="0"/>
              </a:defRPr>
            </a:pPr>
            <a:endParaRPr lang="en-US" sz="1000" b="0" i="0" u="none" strike="noStrike" kern="1200" baseline="0">
              <a:solidFill>
                <a:srgbClr val="231F20"/>
              </a:solidFill>
              <a:latin typeface="Arial" panose="020B0604020202020204" pitchFamily="34" charset="0"/>
              <a:cs typeface="Arial" panose="020B0604020202020204" pitchFamily="34" charset="0"/>
            </a:endParaRPr>
          </a:p>
        </cx:txPr>
      </cx:axis>
      <cx:axis id="1">
        <cx:valScaling max="1"/>
        <cx:tickLabels/>
        <cx:txPr>
          <a:bodyPr vertOverflow="overflow" horzOverflow="overflow" wrap="square" lIns="0" tIns="0" rIns="0" bIns="0"/>
          <a:lstStyle/>
          <a:p>
            <a:pPr algn="ctr" rtl="0">
              <a:defRPr sz="1000" b="0" i="0">
                <a:solidFill>
                  <a:srgbClr val="231F20"/>
                </a:solidFill>
                <a:latin typeface="Arial" panose="020B0604020202020204" pitchFamily="34" charset="0"/>
                <a:ea typeface="Arial" panose="020B0604020202020204" pitchFamily="34" charset="0"/>
                <a:cs typeface="Arial" panose="020B0604020202020204" pitchFamily="34" charset="0"/>
              </a:defRPr>
            </a:pPr>
            <a:endParaRPr lang="en-IN">
              <a:latin typeface="Arial" panose="020B0604020202020204" pitchFamily="34" charset="0"/>
              <a:cs typeface="Arial" panose="020B0604020202020204"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Appendix - Equipment'!A1"/><Relationship Id="rId13" Type="http://schemas.openxmlformats.org/officeDocument/2006/relationships/hyperlink" Target="#'Part 4 - Cost by Packing'!A1"/><Relationship Id="rId3" Type="http://schemas.openxmlformats.org/officeDocument/2006/relationships/hyperlink" Target="#'Objective, Scope, and Approach'!A1"/><Relationship Id="rId7" Type="http://schemas.openxmlformats.org/officeDocument/2006/relationships/hyperlink" Target="#'Part 2 - Cost Breakdown'!A1"/><Relationship Id="rId12" Type="http://schemas.openxmlformats.org/officeDocument/2006/relationships/hyperlink" Target="#'Part 3 - Cost By Processes'!A1"/><Relationship Id="rId2" Type="http://schemas.openxmlformats.org/officeDocument/2006/relationships/image" Target="../media/image2.png"/><Relationship Id="rId1" Type="http://schemas.openxmlformats.org/officeDocument/2006/relationships/hyperlink" Target="#'Assumption &amp; Analysis'!A1"/><Relationship Id="rId6" Type="http://schemas.openxmlformats.org/officeDocument/2006/relationships/hyperlink" Target="#'Part 1 - Summary'!A1"/><Relationship Id="rId11" Type="http://schemas.openxmlformats.org/officeDocument/2006/relationships/image" Target="../media/image3.png"/><Relationship Id="rId5" Type="http://schemas.openxmlformats.org/officeDocument/2006/relationships/hyperlink" Target="#'Input Sheet'!A1"/><Relationship Id="rId10" Type="http://schemas.openxmlformats.org/officeDocument/2006/relationships/hyperlink" Target="#Bibliography!A1"/><Relationship Id="rId4" Type="http://schemas.openxmlformats.org/officeDocument/2006/relationships/hyperlink" Target="#'Production Process'!A1"/><Relationship Id="rId9" Type="http://schemas.openxmlformats.org/officeDocument/2006/relationships/hyperlink" Target="#'Labour Data &#8211; France'!A1"/><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hyperlink" Target="#Content!A1"/></Relationships>
</file>

<file path=xl/drawings/_rels/drawing4.xml.rels><?xml version="1.0" encoding="UTF-8" standalone="yes"?>
<Relationships xmlns="http://schemas.openxmlformats.org/package/2006/relationships"><Relationship Id="rId1" Type="http://schemas.openxmlformats.org/officeDocument/2006/relationships/hyperlink" Target="#Content!A1"/></Relationships>
</file>

<file path=xl/drawings/_rels/drawing5.xml.rels><?xml version="1.0" encoding="UTF-8" standalone="yes"?>
<Relationships xmlns="http://schemas.openxmlformats.org/package/2006/relationships"><Relationship Id="rId1" Type="http://schemas.openxmlformats.org/officeDocument/2006/relationships/hyperlink" Target="#Content!A1"/></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hyperlink" Target="#Content!A1"/><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Content!A1"/><Relationship Id="rId1" Type="http://schemas.openxmlformats.org/officeDocument/2006/relationships/chart" Target="../charts/chart6.xml"/><Relationship Id="rId5" Type="http://schemas.openxmlformats.org/officeDocument/2006/relationships/chart" Target="../charts/chart9.xml"/><Relationship Id="rId4"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hyperlink" Target="#Content!A1"/></Relationships>
</file>

<file path=xl/drawings/_rels/drawing11.xml.rels><?xml version="1.0" encoding="UTF-8" standalone="yes"?>
<Relationships xmlns="http://schemas.openxmlformats.org/package/2006/relationships"><Relationship Id="rId1" Type="http://schemas.openxmlformats.org/officeDocument/2006/relationships/hyperlink" Target="#Content!A1"/></Relationships>
</file>

<file path=xl/drawings/_rels/drawing12.xml.rels><?xml version="1.0" encoding="UTF-8" standalone="yes"?>
<Relationships xmlns="http://schemas.openxmlformats.org/package/2006/relationships"><Relationship Id="rId1" Type="http://schemas.openxmlformats.org/officeDocument/2006/relationships/hyperlink" Target="#Content!A1"/></Relationships>
</file>

<file path=xl/drawings/_rels/drawing13.xml.rels><?xml version="1.0" encoding="UTF-8" standalone="yes"?>
<Relationships xmlns="http://schemas.openxmlformats.org/package/2006/relationships"><Relationship Id="rId1" Type="http://schemas.openxmlformats.org/officeDocument/2006/relationships/hyperlink" Target="#Content!A1"/></Relationships>
</file>

<file path=xl/drawings/_rels/drawing14.xml.rels><?xml version="1.0" encoding="UTF-8" standalone="yes"?>
<Relationships xmlns="http://schemas.openxmlformats.org/package/2006/relationships"><Relationship Id="rId1" Type="http://schemas.openxmlformats.org/officeDocument/2006/relationships/hyperlink" Target="#Content!A1"/></Relationships>
</file>

<file path=xl/drawings/_rels/drawing15.xml.rels><?xml version="1.0" encoding="UTF-8" standalone="yes"?>
<Relationships xmlns="http://schemas.openxmlformats.org/package/2006/relationships"><Relationship Id="rId1" Type="http://schemas.openxmlformats.org/officeDocument/2006/relationships/hyperlink" Target="#Content!A1"/></Relationships>
</file>

<file path=xl/drawings/_rels/drawing16.xml.rels><?xml version="1.0" encoding="UTF-8" standalone="yes"?>
<Relationships xmlns="http://schemas.openxmlformats.org/package/2006/relationships"><Relationship Id="rId1" Type="http://schemas.openxmlformats.org/officeDocument/2006/relationships/hyperlink" Target="#Content!A1"/></Relationships>
</file>

<file path=xl/drawings/_rels/drawing17.xml.rels><?xml version="1.0" encoding="UTF-8" standalone="yes"?>
<Relationships xmlns="http://schemas.openxmlformats.org/package/2006/relationships"><Relationship Id="rId1" Type="http://schemas.openxmlformats.org/officeDocument/2006/relationships/hyperlink" Target="#Content!A1"/></Relationships>
</file>

<file path=xl/drawings/_rels/drawing18.xml.rels><?xml version="1.0" encoding="UTF-8" standalone="yes"?>
<Relationships xmlns="http://schemas.openxmlformats.org/package/2006/relationships"><Relationship Id="rId1" Type="http://schemas.openxmlformats.org/officeDocument/2006/relationships/hyperlink" Target="#Content!A1"/></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21.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22.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23.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24.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25.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26.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27.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28.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29.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30.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31.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32.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33.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34.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37.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38.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39.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40.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41.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42.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43.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44.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45.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46.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47.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48.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49.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50.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51.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52.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53.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54.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55.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56.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57.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58.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59.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60.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61.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62.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63.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64.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65.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66.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67.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68.xml.rels><?xml version="1.0" encoding="UTF-8" standalone="yes"?>
<Relationships xmlns="http://schemas.openxmlformats.org/package/2006/relationships"><Relationship Id="rId2" Type="http://schemas.openxmlformats.org/officeDocument/2006/relationships/hyperlink" Target="#Content!A1"/><Relationship Id="rId1" Type="http://schemas.openxmlformats.org/officeDocument/2006/relationships/hyperlink" Target="#Contents!A1"/></Relationships>
</file>

<file path=xl/drawings/_rels/drawing69.xml.rels><?xml version="1.0" encoding="UTF-8" standalone="yes"?>
<Relationships xmlns="http://schemas.openxmlformats.org/package/2006/relationships"><Relationship Id="rId1" Type="http://schemas.openxmlformats.org/officeDocument/2006/relationships/hyperlink" Target="#Content!A1"/></Relationships>
</file>

<file path=xl/drawings/_rels/drawing70.xml.rels><?xml version="1.0" encoding="UTF-8" standalone="yes"?>
<Relationships xmlns="http://schemas.openxmlformats.org/package/2006/relationships"><Relationship Id="rId1" Type="http://schemas.openxmlformats.org/officeDocument/2006/relationships/hyperlink" Target="#Content!A1"/></Relationships>
</file>

<file path=xl/drawings/_rels/drawing71.xml.rels><?xml version="1.0" encoding="UTF-8" standalone="yes"?>
<Relationships xmlns="http://schemas.openxmlformats.org/package/2006/relationships"><Relationship Id="rId1" Type="http://schemas.openxmlformats.org/officeDocument/2006/relationships/hyperlink" Target="#Content!A1"/></Relationships>
</file>

<file path=xl/drawings/_rels/drawing72.xml.rels><?xml version="1.0" encoding="UTF-8" standalone="yes"?>
<Relationships xmlns="http://schemas.openxmlformats.org/package/2006/relationships"><Relationship Id="rId1" Type="http://schemas.openxmlformats.org/officeDocument/2006/relationships/hyperlink" Target="#Content!A1"/></Relationships>
</file>

<file path=xl/drawings/_rels/drawing73.xml.rels><?xml version="1.0" encoding="UTF-8" standalone="yes"?>
<Relationships xmlns="http://schemas.openxmlformats.org/package/2006/relationships"><Relationship Id="rId1" Type="http://schemas.openxmlformats.org/officeDocument/2006/relationships/hyperlink" Target="#Content!A1"/></Relationships>
</file>

<file path=xl/drawings/_rels/drawing74.xml.rels><?xml version="1.0" encoding="UTF-8" standalone="yes"?>
<Relationships xmlns="http://schemas.openxmlformats.org/package/2006/relationships"><Relationship Id="rId1" Type="http://schemas.openxmlformats.org/officeDocument/2006/relationships/hyperlink" Target="#Content!A1"/></Relationships>
</file>

<file path=xl/drawings/drawing1.xml><?xml version="1.0" encoding="utf-8"?>
<xdr:wsDr xmlns:xdr="http://schemas.openxmlformats.org/drawingml/2006/spreadsheetDrawing" xmlns:a="http://schemas.openxmlformats.org/drawingml/2006/main">
  <xdr:twoCellAnchor>
    <xdr:from>
      <xdr:col>1</xdr:col>
      <xdr:colOff>567540</xdr:colOff>
      <xdr:row>38</xdr:row>
      <xdr:rowOff>129375</xdr:rowOff>
    </xdr:from>
    <xdr:to>
      <xdr:col>10</xdr:col>
      <xdr:colOff>110138</xdr:colOff>
      <xdr:row>40</xdr:row>
      <xdr:rowOff>129375</xdr:rowOff>
    </xdr:to>
    <xdr:sp macro="" textlink="">
      <xdr:nvSpPr>
        <xdr:cNvPr id="2" name="TextBox 1">
          <a:extLst>
            <a:ext uri="{FF2B5EF4-FFF2-40B4-BE49-F238E27FC236}">
              <a16:creationId xmlns:a16="http://schemas.microsoft.com/office/drawing/2014/main" id="{3C21739F-9534-4D79-9223-19A76AA9E04D}"/>
            </a:ext>
          </a:extLst>
        </xdr:cNvPr>
        <xdr:cNvSpPr txBox="1"/>
      </xdr:nvSpPr>
      <xdr:spPr>
        <a:xfrm>
          <a:off x="1184760" y="7078815"/>
          <a:ext cx="5097578"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none" lIns="0" tIns="0" rIns="0" bIns="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chemeClr val="bg2"/>
              </a:solidFill>
              <a:effectLst/>
              <a:uLnTx/>
              <a:uFillTx/>
              <a:latin typeface="+mn-lt"/>
              <a:ea typeface="+mn-ea"/>
              <a:cs typeface="+mn-cs"/>
            </a:rPr>
            <a:t>2018 © The Smart Cube. All Rights Reserved.</a:t>
          </a:r>
          <a:endParaRPr kumimoji="0" lang="en-GB" sz="1000" b="0" i="0" u="none" strike="noStrike" kern="0" cap="none" spc="0" normalizeH="0" baseline="0" noProof="0">
            <a:ln>
              <a:noFill/>
            </a:ln>
            <a:solidFill>
              <a:schemeClr val="bg2"/>
            </a:solidFill>
            <a:effectLst/>
            <a:uLnTx/>
            <a:uFillTx/>
            <a:latin typeface="+mn-lt"/>
            <a:ea typeface="+mn-ea"/>
            <a:cs typeface="+mn-cs"/>
          </a:endParaRPr>
        </a:p>
      </xdr:txBody>
    </xdr:sp>
    <xdr:clientData/>
  </xdr:twoCellAnchor>
  <xdr:twoCellAnchor>
    <xdr:from>
      <xdr:col>0</xdr:col>
      <xdr:colOff>0</xdr:colOff>
      <xdr:row>0</xdr:row>
      <xdr:rowOff>10</xdr:rowOff>
    </xdr:from>
    <xdr:to>
      <xdr:col>19</xdr:col>
      <xdr:colOff>0</xdr:colOff>
      <xdr:row>48</xdr:row>
      <xdr:rowOff>0</xdr:rowOff>
    </xdr:to>
    <xdr:grpSp>
      <xdr:nvGrpSpPr>
        <xdr:cNvPr id="3" name="Group 2">
          <a:extLst>
            <a:ext uri="{FF2B5EF4-FFF2-40B4-BE49-F238E27FC236}">
              <a16:creationId xmlns:a16="http://schemas.microsoft.com/office/drawing/2014/main" id="{D27D2D80-30E5-4B9F-B1CB-64CA30A91969}"/>
            </a:ext>
          </a:extLst>
        </xdr:cNvPr>
        <xdr:cNvGrpSpPr>
          <a:grpSpLocks noChangeAspect="1"/>
        </xdr:cNvGrpSpPr>
      </xdr:nvGrpSpPr>
      <xdr:grpSpPr>
        <a:xfrm>
          <a:off x="0" y="10"/>
          <a:ext cx="13058588" cy="8964696"/>
          <a:chOff x="25979" y="0"/>
          <a:chExt cx="13094709" cy="8953500"/>
        </a:xfrm>
      </xdr:grpSpPr>
      <xdr:sp macro="" textlink="">
        <xdr:nvSpPr>
          <xdr:cNvPr id="4" name="Freeform: Shape 11">
            <a:extLst>
              <a:ext uri="{FF2B5EF4-FFF2-40B4-BE49-F238E27FC236}">
                <a16:creationId xmlns:a16="http://schemas.microsoft.com/office/drawing/2014/main" id="{36237125-A02E-0309-9CB6-AEBD10ECEE6C}"/>
              </a:ext>
            </a:extLst>
          </xdr:cNvPr>
          <xdr:cNvSpPr/>
        </xdr:nvSpPr>
        <xdr:spPr>
          <a:xfrm flipV="1">
            <a:off x="25979" y="4"/>
            <a:ext cx="13012030" cy="8953496"/>
          </a:xfrm>
          <a:custGeom>
            <a:avLst/>
            <a:gdLst>
              <a:gd name="connsiteX0" fmla="*/ 0 w 12192000"/>
              <a:gd name="connsiteY0" fmla="*/ 6858000 h 6858002"/>
              <a:gd name="connsiteX1" fmla="*/ 3012563 w 12192000"/>
              <a:gd name="connsiteY1" fmla="*/ 6858000 h 6858002"/>
              <a:gd name="connsiteX2" fmla="*/ 12192000 w 12192000"/>
              <a:gd name="connsiteY2" fmla="*/ 3802913 h 6858002"/>
              <a:gd name="connsiteX3" fmla="*/ 12192000 w 12192000"/>
              <a:gd name="connsiteY3" fmla="*/ 0 h 6858002"/>
              <a:gd name="connsiteX4" fmla="*/ 0 w 12192000"/>
              <a:gd name="connsiteY4" fmla="*/ 0 h 6858002"/>
              <a:gd name="connsiteX5" fmla="*/ 3012557 w 12192000"/>
              <a:gd name="connsiteY5" fmla="*/ 6858002 h 6858002"/>
              <a:gd name="connsiteX6" fmla="*/ 12192000 w 12192000"/>
              <a:gd name="connsiteY6" fmla="*/ 6858002 h 6858002"/>
              <a:gd name="connsiteX7" fmla="*/ 12192000 w 12192000"/>
              <a:gd name="connsiteY7" fmla="*/ 6858000 h 6858002"/>
              <a:gd name="connsiteX8" fmla="*/ 3012563 w 12192000"/>
              <a:gd name="connsiteY8" fmla="*/ 6858000 h 68580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92000" h="6858002">
                <a:moveTo>
                  <a:pt x="0" y="6858000"/>
                </a:moveTo>
                <a:lnTo>
                  <a:pt x="3012563" y="6858000"/>
                </a:lnTo>
                <a:lnTo>
                  <a:pt x="12192000" y="3802913"/>
                </a:lnTo>
                <a:lnTo>
                  <a:pt x="12192000" y="0"/>
                </a:lnTo>
                <a:lnTo>
                  <a:pt x="0" y="0"/>
                </a:lnTo>
                <a:close/>
                <a:moveTo>
                  <a:pt x="3012557" y="6858002"/>
                </a:moveTo>
                <a:lnTo>
                  <a:pt x="12192000" y="6858002"/>
                </a:lnTo>
                <a:lnTo>
                  <a:pt x="12192000" y="6858000"/>
                </a:lnTo>
                <a:lnTo>
                  <a:pt x="3012563" y="6858000"/>
                </a:lnTo>
                <a:close/>
              </a:path>
            </a:pathLst>
          </a:custGeom>
          <a:gradFill>
            <a:gsLst>
              <a:gs pos="0">
                <a:schemeClr val="accent2"/>
              </a:gs>
              <a:gs pos="100000">
                <a:schemeClr val="accent1"/>
              </a:gs>
            </a:gsLst>
            <a:lin ang="4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sp macro="" textlink="">
        <xdr:nvSpPr>
          <xdr:cNvPr id="5" name="Isosceles Triangle 4">
            <a:extLst>
              <a:ext uri="{FF2B5EF4-FFF2-40B4-BE49-F238E27FC236}">
                <a16:creationId xmlns:a16="http://schemas.microsoft.com/office/drawing/2014/main" id="{0E810A1D-16F9-F431-7FB1-1A1B2C73BD51}"/>
              </a:ext>
            </a:extLst>
          </xdr:cNvPr>
          <xdr:cNvSpPr/>
        </xdr:nvSpPr>
        <xdr:spPr>
          <a:xfrm flipV="1">
            <a:off x="3190878" y="0"/>
            <a:ext cx="9929810" cy="4008118"/>
          </a:xfrm>
          <a:prstGeom prst="triangle">
            <a:avLst>
              <a:gd name="adj" fmla="val 10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sp macro="" textlink="">
        <xdr:nvSpPr>
          <xdr:cNvPr id="6" name="Isosceles Triangle 5">
            <a:extLst>
              <a:ext uri="{FF2B5EF4-FFF2-40B4-BE49-F238E27FC236}">
                <a16:creationId xmlns:a16="http://schemas.microsoft.com/office/drawing/2014/main" id="{422FC8A2-C52F-148F-F0F0-3DB70827E909}"/>
              </a:ext>
            </a:extLst>
          </xdr:cNvPr>
          <xdr:cNvSpPr/>
        </xdr:nvSpPr>
        <xdr:spPr>
          <a:xfrm>
            <a:off x="5657013" y="4000501"/>
            <a:ext cx="7463675" cy="4952999"/>
          </a:xfrm>
          <a:prstGeom prst="triangle">
            <a:avLst>
              <a:gd name="adj" fmla="val 100000"/>
            </a:avLst>
          </a:prstGeom>
          <a:gradFill>
            <a:gsLst>
              <a:gs pos="57000">
                <a:schemeClr val="accent2"/>
              </a:gs>
              <a:gs pos="100000">
                <a:schemeClr val="accent1"/>
              </a:gs>
            </a:gsLst>
            <a:lin ang="7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grpSp>
    <xdr:clientData/>
  </xdr:twoCellAnchor>
  <xdr:twoCellAnchor>
    <xdr:from>
      <xdr:col>1</xdr:col>
      <xdr:colOff>545508</xdr:colOff>
      <xdr:row>15</xdr:row>
      <xdr:rowOff>171916</xdr:rowOff>
    </xdr:from>
    <xdr:to>
      <xdr:col>15</xdr:col>
      <xdr:colOff>296333</xdr:colOff>
      <xdr:row>21</xdr:row>
      <xdr:rowOff>15706</xdr:rowOff>
    </xdr:to>
    <xdr:sp macro="" textlink="">
      <xdr:nvSpPr>
        <xdr:cNvPr id="27" name="Title Placeholder 1">
          <a:extLst>
            <a:ext uri="{FF2B5EF4-FFF2-40B4-BE49-F238E27FC236}">
              <a16:creationId xmlns:a16="http://schemas.microsoft.com/office/drawing/2014/main" id="{0CC63B61-2115-4D03-A662-918AD3C2BAEE}"/>
            </a:ext>
          </a:extLst>
        </xdr:cNvPr>
        <xdr:cNvSpPr>
          <a:spLocks noGrp="1"/>
        </xdr:cNvSpPr>
      </xdr:nvSpPr>
      <xdr:spPr>
        <a:xfrm>
          <a:off x="1162728" y="2915116"/>
          <a:ext cx="8391905" cy="941070"/>
        </a:xfrm>
        <a:prstGeom prst="rect">
          <a:avLst/>
        </a:prstGeom>
      </xdr:spPr>
      <xdr:txBody>
        <a:bodyPr vert="horz" wrap="square" lIns="0" tIns="0" rIns="0" bIns="0" rtlCol="0" anchor="t">
          <a:noAutofit/>
        </a:bodyPr>
        <a:lstStyle>
          <a:lvl1pPr algn="l" defTabSz="914423" rtl="0" eaLnBrk="1" latinLnBrk="0" hangingPunct="1">
            <a:lnSpc>
              <a:spcPct val="90000"/>
            </a:lnSpc>
            <a:spcBef>
              <a:spcPct val="0"/>
            </a:spcBef>
            <a:buNone/>
            <a:defRPr sz="2200" b="1" kern="1200">
              <a:solidFill>
                <a:schemeClr val="tx1"/>
              </a:solidFill>
              <a:latin typeface="+mj-lt"/>
              <a:ea typeface="+mj-ea"/>
              <a:cs typeface="+mj-cs"/>
            </a:defRPr>
          </a:lvl1pPr>
        </a:lstStyle>
        <a:p>
          <a:r>
            <a:rPr lang="en-US" sz="3600" b="1" kern="1200" baseline="0">
              <a:solidFill>
                <a:schemeClr val="bg2"/>
              </a:solidFill>
              <a:latin typeface="Arial" panose="020B0604020202020204" pitchFamily="34" charset="0"/>
              <a:ea typeface="+mj-ea"/>
              <a:cs typeface="Arial" panose="020B0604020202020204" pitchFamily="34" charset="0"/>
            </a:rPr>
            <a:t>Process Should Cost Model – RTD Ice Tea </a:t>
          </a:r>
          <a:r>
            <a:rPr lang="en-US" sz="3600" b="1" kern="1200">
              <a:solidFill>
                <a:schemeClr val="bg2"/>
              </a:solidFill>
              <a:latin typeface="Arial" panose="020B0604020202020204" pitchFamily="34" charset="0"/>
              <a:ea typeface="+mj-ea"/>
              <a:cs typeface="Arial" panose="020B0604020202020204" pitchFamily="34" charset="0"/>
            </a:rPr>
            <a:t>– France,</a:t>
          </a:r>
          <a:r>
            <a:rPr lang="en-US" sz="3600" b="1" kern="1200" baseline="0">
              <a:solidFill>
                <a:schemeClr val="bg2"/>
              </a:solidFill>
              <a:latin typeface="Arial" panose="020B0604020202020204" pitchFamily="34" charset="0"/>
              <a:ea typeface="+mj-ea"/>
              <a:cs typeface="Arial" panose="020B0604020202020204" pitchFamily="34" charset="0"/>
            </a:rPr>
            <a:t> </a:t>
          </a:r>
          <a:r>
            <a:rPr lang="en-US" sz="3600" b="1" kern="1200">
              <a:solidFill>
                <a:schemeClr val="bg2"/>
              </a:solidFill>
              <a:latin typeface="Arial" panose="020B0604020202020204" pitchFamily="34" charset="0"/>
              <a:ea typeface="+mj-ea"/>
              <a:cs typeface="Arial" panose="020B0604020202020204" pitchFamily="34" charset="0"/>
            </a:rPr>
            <a:t>Netherlands and Portugal</a:t>
          </a:r>
          <a:endParaRPr lang="en-US" sz="3600" b="1" kern="1200" baseline="0">
            <a:solidFill>
              <a:schemeClr val="bg2"/>
            </a:solidFill>
            <a:latin typeface="Arial" panose="020B0604020202020204" pitchFamily="34" charset="0"/>
            <a:ea typeface="+mj-ea"/>
            <a:cs typeface="Arial" panose="020B0604020202020204" pitchFamily="34" charset="0"/>
          </a:endParaRPr>
        </a:p>
      </xdr:txBody>
    </xdr:sp>
    <xdr:clientData/>
  </xdr:twoCellAnchor>
  <xdr:twoCellAnchor>
    <xdr:from>
      <xdr:col>1</xdr:col>
      <xdr:colOff>549088</xdr:colOff>
      <xdr:row>11</xdr:row>
      <xdr:rowOff>86591</xdr:rowOff>
    </xdr:from>
    <xdr:to>
      <xdr:col>9</xdr:col>
      <xdr:colOff>580002</xdr:colOff>
      <xdr:row>13</xdr:row>
      <xdr:rowOff>86908</xdr:rowOff>
    </xdr:to>
    <xdr:sp macro="" textlink="">
      <xdr:nvSpPr>
        <xdr:cNvPr id="8" name="Text Placeholder 19">
          <a:extLst>
            <a:ext uri="{FF2B5EF4-FFF2-40B4-BE49-F238E27FC236}">
              <a16:creationId xmlns:a16="http://schemas.microsoft.com/office/drawing/2014/main" id="{0A75F7F1-C8B2-45BC-BD9C-74A4F8E79867}"/>
            </a:ext>
          </a:extLst>
        </xdr:cNvPr>
        <xdr:cNvSpPr>
          <a:spLocks noGrp="1"/>
        </xdr:cNvSpPr>
      </xdr:nvSpPr>
      <xdr:spPr>
        <a:xfrm>
          <a:off x="1166308" y="2098271"/>
          <a:ext cx="4968674" cy="366077"/>
        </a:xfrm>
        <a:prstGeom prst="rect">
          <a:avLst/>
        </a:prstGeom>
      </xdr:spPr>
      <xdr:txBody>
        <a:bodyPr vert="horz" wrap="square" lIns="0" tIns="0" rIns="0" bIns="0" rtlCol="0">
          <a:noAutofit/>
        </a:bodyPr>
        <a:lstStyle>
          <a:lvl1pPr marL="0" indent="0" algn="l" defTabSz="914423" rtl="0" eaLnBrk="1" latinLnBrk="0" hangingPunct="1">
            <a:lnSpc>
              <a:spcPct val="90000"/>
            </a:lnSpc>
            <a:spcBef>
              <a:spcPts val="600"/>
            </a:spcBef>
            <a:spcAft>
              <a:spcPts val="600"/>
            </a:spcAft>
            <a:buFont typeface="Arial" panose="020B0604020202020204" pitchFamily="34" charset="0"/>
            <a:buNone/>
            <a:defRPr sz="1400" b="1" kern="1200">
              <a:solidFill>
                <a:schemeClr val="accent1"/>
              </a:solidFill>
              <a:latin typeface="+mn-lt"/>
              <a:ea typeface="+mn-ea"/>
              <a:cs typeface="+mn-cs"/>
            </a:defRPr>
          </a:lvl1pPr>
          <a:lvl2pPr marL="266700" indent="-266700" algn="l" defTabSz="914423" rtl="0" eaLnBrk="1" latinLnBrk="0" hangingPunct="1">
            <a:lnSpc>
              <a:spcPct val="90000"/>
            </a:lnSpc>
            <a:spcBef>
              <a:spcPts val="600"/>
            </a:spcBef>
            <a:buClr>
              <a:schemeClr val="accent6"/>
            </a:buClr>
            <a:buSzPct val="90000"/>
            <a:buFont typeface="Wingdings 3" panose="05040102010807070707" pitchFamily="18" charset="2"/>
            <a:buChar char=""/>
            <a:defRPr sz="1400" kern="1200">
              <a:solidFill>
                <a:schemeClr val="tx1"/>
              </a:solidFill>
              <a:latin typeface="+mn-lt"/>
              <a:ea typeface="+mn-ea"/>
              <a:cs typeface="+mn-cs"/>
            </a:defRPr>
          </a:lvl2pPr>
          <a:lvl3pPr marL="449263" indent="-182563" algn="l" defTabSz="914423" rtl="0" eaLnBrk="1" latinLnBrk="0" hangingPunct="1">
            <a:lnSpc>
              <a:spcPct val="90000"/>
            </a:lnSpc>
            <a:spcBef>
              <a:spcPts val="600"/>
            </a:spcBef>
            <a:buClr>
              <a:schemeClr val="accent6"/>
            </a:buClr>
            <a:buSzPct val="100000"/>
            <a:buFont typeface="Wingdings" panose="05000000000000000000" pitchFamily="2" charset="2"/>
            <a:buChar char="§"/>
            <a:defRPr sz="1200" kern="1200">
              <a:solidFill>
                <a:schemeClr val="tx1"/>
              </a:solidFill>
              <a:latin typeface="+mn-lt"/>
              <a:ea typeface="+mn-ea"/>
              <a:cs typeface="+mn-cs"/>
            </a:defRPr>
          </a:lvl3pPr>
          <a:lvl4pPr marL="652463" indent="-187325" algn="l" defTabSz="914423" rtl="0" eaLnBrk="1" latinLnBrk="0" hangingPunct="1">
            <a:lnSpc>
              <a:spcPct val="90000"/>
            </a:lnSpc>
            <a:spcBef>
              <a:spcPts val="600"/>
            </a:spcBef>
            <a:buClr>
              <a:schemeClr val="accent6"/>
            </a:buClr>
            <a:buSzPct val="100000"/>
            <a:buFont typeface="Arial" panose="020B0604020202020204" pitchFamily="34" charset="0"/>
            <a:buChar char="‒"/>
            <a:defRPr sz="1100" kern="1200">
              <a:solidFill>
                <a:schemeClr val="tx1"/>
              </a:solidFill>
              <a:latin typeface="+mn-lt"/>
              <a:ea typeface="+mn-ea"/>
              <a:cs typeface="+mn-cs"/>
            </a:defRPr>
          </a:lvl4pPr>
          <a:lvl5pPr marL="812800" indent="-160338" algn="l" defTabSz="914423" rtl="0" eaLnBrk="1" latinLnBrk="0" hangingPunct="1">
            <a:lnSpc>
              <a:spcPct val="90000"/>
            </a:lnSpc>
            <a:spcBef>
              <a:spcPts val="600"/>
            </a:spcBef>
            <a:buClr>
              <a:schemeClr val="accent6"/>
            </a:buClr>
            <a:buSzPct val="100000"/>
            <a:buFont typeface="Arial" panose="020B0604020202020204" pitchFamily="34" charset="0"/>
            <a:buChar char="‒"/>
            <a:defRPr sz="1000" b="0" kern="1200">
              <a:solidFill>
                <a:schemeClr val="tx1"/>
              </a:solidFill>
              <a:latin typeface="+mn-lt"/>
              <a:ea typeface="+mn-ea"/>
              <a:cs typeface="+mn-cs"/>
            </a:defRPr>
          </a:lvl5pPr>
          <a:lvl6pPr marL="1079500" indent="-273050" algn="l" defTabSz="914423" rtl="0" eaLnBrk="1" latinLnBrk="0" hangingPunct="1">
            <a:lnSpc>
              <a:spcPct val="90000"/>
            </a:lnSpc>
            <a:spcBef>
              <a:spcPts val="500"/>
            </a:spcBef>
            <a:buClr>
              <a:schemeClr val="accent3"/>
            </a:buClr>
            <a:buFont typeface="Arial" panose="020B0604020202020204" pitchFamily="34" charset="0"/>
            <a:buChar char="‒"/>
            <a:defRPr sz="1000" kern="1200">
              <a:solidFill>
                <a:schemeClr val="tx2"/>
              </a:solidFill>
              <a:latin typeface="+mn-lt"/>
              <a:ea typeface="+mn-ea"/>
              <a:cs typeface="+mn-cs"/>
            </a:defRPr>
          </a:lvl6pPr>
          <a:lvl7pPr marL="2971875"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7pPr>
          <a:lvl8pPr marL="3429086"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8pPr>
          <a:lvl9pPr marL="3886298"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9pPr>
        </a:lstStyle>
        <a:p>
          <a:pPr lvl="0"/>
          <a:r>
            <a:rPr lang="en-US" sz="2400">
              <a:solidFill>
                <a:schemeClr val="bg2"/>
              </a:solidFill>
              <a:latin typeface="Arial" panose="020B0604020202020204" pitchFamily="34" charset="0"/>
              <a:cs typeface="Arial" panose="020B0604020202020204" pitchFamily="34" charset="0"/>
            </a:rPr>
            <a:t>Unilever</a:t>
          </a:r>
        </a:p>
      </xdr:txBody>
    </xdr:sp>
    <xdr:clientData/>
  </xdr:twoCellAnchor>
  <xdr:twoCellAnchor>
    <xdr:from>
      <xdr:col>1</xdr:col>
      <xdr:colOff>545509</xdr:colOff>
      <xdr:row>25</xdr:row>
      <xdr:rowOff>154154</xdr:rowOff>
    </xdr:from>
    <xdr:to>
      <xdr:col>8</xdr:col>
      <xdr:colOff>259880</xdr:colOff>
      <xdr:row>27</xdr:row>
      <xdr:rowOff>61551</xdr:rowOff>
    </xdr:to>
    <xdr:sp macro="" textlink="">
      <xdr:nvSpPr>
        <xdr:cNvPr id="43" name="Text Placeholder 28">
          <a:extLst>
            <a:ext uri="{FF2B5EF4-FFF2-40B4-BE49-F238E27FC236}">
              <a16:creationId xmlns:a16="http://schemas.microsoft.com/office/drawing/2014/main" id="{7E7D1477-B82D-43BB-8EA8-FB161455E4E3}"/>
            </a:ext>
          </a:extLst>
        </xdr:cNvPr>
        <xdr:cNvSpPr>
          <a:spLocks noGrp="1"/>
        </xdr:cNvSpPr>
      </xdr:nvSpPr>
      <xdr:spPr>
        <a:xfrm>
          <a:off x="1162729" y="4726154"/>
          <a:ext cx="4034911" cy="273157"/>
        </a:xfrm>
        <a:prstGeom prst="rect">
          <a:avLst/>
        </a:prstGeom>
      </xdr:spPr>
      <xdr:txBody>
        <a:bodyPr vert="horz" wrap="square" lIns="0" tIns="0" rIns="0" bIns="0" rtlCol="0">
          <a:noAutofit/>
        </a:bodyPr>
        <a:lstStyle>
          <a:lvl1pPr marL="0" indent="0" algn="l" defTabSz="914423" rtl="0" eaLnBrk="1" latinLnBrk="0" hangingPunct="1">
            <a:lnSpc>
              <a:spcPct val="90000"/>
            </a:lnSpc>
            <a:spcBef>
              <a:spcPts val="600"/>
            </a:spcBef>
            <a:spcAft>
              <a:spcPts val="600"/>
            </a:spcAft>
            <a:buFont typeface="Arial" panose="020B0604020202020204" pitchFamily="34" charset="0"/>
            <a:buNone/>
            <a:defRPr sz="1400" b="1" kern="1200">
              <a:solidFill>
                <a:schemeClr val="accent1"/>
              </a:solidFill>
              <a:latin typeface="+mn-lt"/>
              <a:ea typeface="+mn-ea"/>
              <a:cs typeface="+mn-cs"/>
            </a:defRPr>
          </a:lvl1pPr>
          <a:lvl2pPr marL="266700" indent="-266700" algn="l" defTabSz="914423" rtl="0" eaLnBrk="1" latinLnBrk="0" hangingPunct="1">
            <a:lnSpc>
              <a:spcPct val="90000"/>
            </a:lnSpc>
            <a:spcBef>
              <a:spcPts val="600"/>
            </a:spcBef>
            <a:buClr>
              <a:schemeClr val="accent6"/>
            </a:buClr>
            <a:buSzPct val="90000"/>
            <a:buFont typeface="Wingdings 3" panose="05040102010807070707" pitchFamily="18" charset="2"/>
            <a:buChar char=""/>
            <a:defRPr sz="1400" kern="1200">
              <a:solidFill>
                <a:schemeClr val="tx1"/>
              </a:solidFill>
              <a:latin typeface="+mn-lt"/>
              <a:ea typeface="+mn-ea"/>
              <a:cs typeface="+mn-cs"/>
            </a:defRPr>
          </a:lvl2pPr>
          <a:lvl3pPr marL="449263" indent="-182563" algn="l" defTabSz="914423" rtl="0" eaLnBrk="1" latinLnBrk="0" hangingPunct="1">
            <a:lnSpc>
              <a:spcPct val="90000"/>
            </a:lnSpc>
            <a:spcBef>
              <a:spcPts val="600"/>
            </a:spcBef>
            <a:buClr>
              <a:schemeClr val="accent6"/>
            </a:buClr>
            <a:buSzPct val="100000"/>
            <a:buFont typeface="Wingdings" panose="05000000000000000000" pitchFamily="2" charset="2"/>
            <a:buChar char="§"/>
            <a:defRPr sz="1200" kern="1200">
              <a:solidFill>
                <a:schemeClr val="tx1"/>
              </a:solidFill>
              <a:latin typeface="+mn-lt"/>
              <a:ea typeface="+mn-ea"/>
              <a:cs typeface="+mn-cs"/>
            </a:defRPr>
          </a:lvl3pPr>
          <a:lvl4pPr marL="652463" indent="-187325" algn="l" defTabSz="914423" rtl="0" eaLnBrk="1" latinLnBrk="0" hangingPunct="1">
            <a:lnSpc>
              <a:spcPct val="90000"/>
            </a:lnSpc>
            <a:spcBef>
              <a:spcPts val="600"/>
            </a:spcBef>
            <a:buClr>
              <a:schemeClr val="accent6"/>
            </a:buClr>
            <a:buSzPct val="100000"/>
            <a:buFont typeface="Arial" panose="020B0604020202020204" pitchFamily="34" charset="0"/>
            <a:buChar char="‒"/>
            <a:defRPr sz="1100" kern="1200">
              <a:solidFill>
                <a:schemeClr val="tx1"/>
              </a:solidFill>
              <a:latin typeface="+mn-lt"/>
              <a:ea typeface="+mn-ea"/>
              <a:cs typeface="+mn-cs"/>
            </a:defRPr>
          </a:lvl4pPr>
          <a:lvl5pPr marL="812800" indent="-160338" algn="l" defTabSz="914423" rtl="0" eaLnBrk="1" latinLnBrk="0" hangingPunct="1">
            <a:lnSpc>
              <a:spcPct val="90000"/>
            </a:lnSpc>
            <a:spcBef>
              <a:spcPts val="600"/>
            </a:spcBef>
            <a:buClr>
              <a:schemeClr val="accent6"/>
            </a:buClr>
            <a:buSzPct val="100000"/>
            <a:buFont typeface="Arial" panose="020B0604020202020204" pitchFamily="34" charset="0"/>
            <a:buChar char="‒"/>
            <a:defRPr sz="1000" b="0" kern="1200">
              <a:solidFill>
                <a:schemeClr val="tx1"/>
              </a:solidFill>
              <a:latin typeface="+mn-lt"/>
              <a:ea typeface="+mn-ea"/>
              <a:cs typeface="+mn-cs"/>
            </a:defRPr>
          </a:lvl5pPr>
          <a:lvl6pPr marL="1079500" indent="-273050" algn="l" defTabSz="914423" rtl="0" eaLnBrk="1" latinLnBrk="0" hangingPunct="1">
            <a:lnSpc>
              <a:spcPct val="90000"/>
            </a:lnSpc>
            <a:spcBef>
              <a:spcPts val="500"/>
            </a:spcBef>
            <a:buClr>
              <a:schemeClr val="accent3"/>
            </a:buClr>
            <a:buFont typeface="Arial" panose="020B0604020202020204" pitchFamily="34" charset="0"/>
            <a:buChar char="‒"/>
            <a:defRPr sz="1000" kern="1200">
              <a:solidFill>
                <a:schemeClr val="tx2"/>
              </a:solidFill>
              <a:latin typeface="+mn-lt"/>
              <a:ea typeface="+mn-ea"/>
              <a:cs typeface="+mn-cs"/>
            </a:defRPr>
          </a:lvl6pPr>
          <a:lvl7pPr marL="2971875"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7pPr>
          <a:lvl8pPr marL="3429086"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8pPr>
          <a:lvl9pPr marL="3886298"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9pPr>
        </a:lstStyle>
        <a:p>
          <a:pPr lvl="0"/>
          <a:r>
            <a:rPr lang="en-US" sz="1200">
              <a:solidFill>
                <a:schemeClr val="bg2"/>
              </a:solidFill>
              <a:latin typeface="Arial" panose="020B0604020202020204" pitchFamily="34" charset="0"/>
              <a:cs typeface="Arial" panose="020B0604020202020204" pitchFamily="34" charset="0"/>
            </a:rPr>
            <a:t>27</a:t>
          </a:r>
          <a:r>
            <a:rPr lang="en-US" sz="1200" baseline="0">
              <a:solidFill>
                <a:schemeClr val="bg2"/>
              </a:solidFill>
              <a:latin typeface="Arial" panose="020B0604020202020204" pitchFamily="34" charset="0"/>
              <a:cs typeface="Arial" panose="020B0604020202020204" pitchFamily="34" charset="0"/>
            </a:rPr>
            <a:t> March</a:t>
          </a:r>
          <a:r>
            <a:rPr lang="en-US" sz="1200">
              <a:solidFill>
                <a:schemeClr val="bg2"/>
              </a:solidFill>
              <a:latin typeface="Arial" panose="020B0604020202020204" pitchFamily="34" charset="0"/>
              <a:cs typeface="Arial" panose="020B0604020202020204" pitchFamily="34" charset="0"/>
            </a:rPr>
            <a:t> 2025</a:t>
          </a:r>
        </a:p>
      </xdr:txBody>
    </xdr:sp>
    <xdr:clientData/>
  </xdr:twoCellAnchor>
  <xdr:twoCellAnchor>
    <xdr:from>
      <xdr:col>1</xdr:col>
      <xdr:colOff>515470</xdr:colOff>
      <xdr:row>43</xdr:row>
      <xdr:rowOff>112059</xdr:rowOff>
    </xdr:from>
    <xdr:to>
      <xdr:col>9</xdr:col>
      <xdr:colOff>123265</xdr:colOff>
      <xdr:row>45</xdr:row>
      <xdr:rowOff>112059</xdr:rowOff>
    </xdr:to>
    <xdr:sp macro="" textlink="">
      <xdr:nvSpPr>
        <xdr:cNvPr id="10" name="TextBox 9">
          <a:extLst>
            <a:ext uri="{FF2B5EF4-FFF2-40B4-BE49-F238E27FC236}">
              <a16:creationId xmlns:a16="http://schemas.microsoft.com/office/drawing/2014/main" id="{7DEDEC4F-4443-482B-8FE9-EDB46EC6C85A}"/>
            </a:ext>
          </a:extLst>
        </xdr:cNvPr>
        <xdr:cNvSpPr txBox="1"/>
      </xdr:nvSpPr>
      <xdr:spPr>
        <a:xfrm>
          <a:off x="1132690" y="7975899"/>
          <a:ext cx="4545555"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0" i="0" baseline="0">
              <a:solidFill>
                <a:schemeClr val="bg1"/>
              </a:solidFill>
              <a:effectLst/>
              <a:latin typeface="+mn-lt"/>
              <a:ea typeface="+mn-ea"/>
              <a:cs typeface="+mn-cs"/>
            </a:rPr>
            <a:t>Copyright © 2025 WNS (Holdings) Ltd. All rights reserved.</a:t>
          </a:r>
          <a:endParaRPr lang="en-IN" sz="1000">
            <a:solidFill>
              <a:schemeClr val="bg1"/>
            </a:solidFill>
            <a:effectLst/>
          </a:endParaRPr>
        </a:p>
      </xdr:txBody>
    </xdr:sp>
    <xdr:clientData/>
  </xdr:twoCellAnchor>
  <xdr:twoCellAnchor>
    <xdr:from>
      <xdr:col>14</xdr:col>
      <xdr:colOff>575734</xdr:colOff>
      <xdr:row>3</xdr:row>
      <xdr:rowOff>16933</xdr:rowOff>
    </xdr:from>
    <xdr:to>
      <xdr:col>17</xdr:col>
      <xdr:colOff>562935</xdr:colOff>
      <xdr:row>7</xdr:row>
      <xdr:rowOff>143933</xdr:rowOff>
    </xdr:to>
    <xdr:pic>
      <xdr:nvPicPr>
        <xdr:cNvPr id="11" name="Picture 10" descr="A picture containing text, sign&#10;&#10;Description automatically generated">
          <a:extLst>
            <a:ext uri="{FF2B5EF4-FFF2-40B4-BE49-F238E27FC236}">
              <a16:creationId xmlns:a16="http://schemas.microsoft.com/office/drawing/2014/main" id="{35537BEC-A436-49E5-BCA5-C8F01152E6E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9216814" y="565573"/>
          <a:ext cx="1838861" cy="858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40184</xdr:colOff>
      <xdr:row>26</xdr:row>
      <xdr:rowOff>159556</xdr:rowOff>
    </xdr:from>
    <xdr:to>
      <xdr:col>8</xdr:col>
      <xdr:colOff>77360</xdr:colOff>
      <xdr:row>28</xdr:row>
      <xdr:rowOff>149886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06E1B457-BD21-49ED-A75A-348EAD655DF5}"/>
            </a:ext>
          </a:extLst>
        </xdr:cNvPr>
        <xdr:cNvSpPr txBox="1"/>
      </xdr:nvSpPr>
      <xdr:spPr>
        <a:xfrm>
          <a:off x="1411784" y="4312456"/>
          <a:ext cx="4151976" cy="314180"/>
        </a:xfrm>
        <a:prstGeom prst="parallelogram">
          <a:avLst/>
        </a:prstGeom>
        <a:solidFill>
          <a:srgbClr val="CCEFEB"/>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bIns="45720" rtlCol="0" anchor="ctr"/>
        <a:lstStyle/>
        <a:p>
          <a:pPr marL="0" indent="0" algn="l"/>
          <a:r>
            <a:rPr lang="en-IN" sz="1100" b="1">
              <a:solidFill>
                <a:schemeClr val="accent2"/>
              </a:solidFill>
              <a:latin typeface="Arial" panose="020B0604020202020204" pitchFamily="34" charset="0"/>
              <a:ea typeface="+mn-ea"/>
              <a:cs typeface="Arial" panose="020B0604020202020204" pitchFamily="34" charset="0"/>
            </a:rPr>
            <a:t>Assumptions and Analysis	</a:t>
          </a:r>
        </a:p>
      </xdr:txBody>
    </xdr:sp>
    <xdr:clientData/>
  </xdr:twoCellAnchor>
  <xdr:twoCellAnchor>
    <xdr:from>
      <xdr:col>10</xdr:col>
      <xdr:colOff>391309</xdr:colOff>
      <xdr:row>0</xdr:row>
      <xdr:rowOff>0</xdr:rowOff>
    </xdr:from>
    <xdr:to>
      <xdr:col>19</xdr:col>
      <xdr:colOff>0</xdr:colOff>
      <xdr:row>9</xdr:row>
      <xdr:rowOff>2541</xdr:rowOff>
    </xdr:to>
    <xdr:sp macro="" textlink="">
      <xdr:nvSpPr>
        <xdr:cNvPr id="3" name="Isosceles Triangle 2">
          <a:extLst>
            <a:ext uri="{FF2B5EF4-FFF2-40B4-BE49-F238E27FC236}">
              <a16:creationId xmlns:a16="http://schemas.microsoft.com/office/drawing/2014/main" id="{404C5B84-5884-43D5-82D9-141D2CF667D6}"/>
            </a:ext>
          </a:extLst>
        </xdr:cNvPr>
        <xdr:cNvSpPr/>
      </xdr:nvSpPr>
      <xdr:spPr>
        <a:xfrm flipV="1">
          <a:off x="7249309" y="0"/>
          <a:ext cx="5780891" cy="1459866"/>
        </a:xfrm>
        <a:prstGeom prst="triangle">
          <a:avLst>
            <a:gd name="adj" fmla="val 100000"/>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lvl="0" algn="ctr"/>
          <a:endParaRPr lang="en-IE" sz="1801"/>
        </a:p>
      </xdr:txBody>
    </xdr:sp>
    <xdr:clientData/>
  </xdr:twoCellAnchor>
  <xdr:twoCellAnchor editAs="oneCell">
    <xdr:from>
      <xdr:col>16</xdr:col>
      <xdr:colOff>455749</xdr:colOff>
      <xdr:row>2</xdr:row>
      <xdr:rowOff>99094</xdr:rowOff>
    </xdr:from>
    <xdr:to>
      <xdr:col>16</xdr:col>
      <xdr:colOff>455749</xdr:colOff>
      <xdr:row>4</xdr:row>
      <xdr:rowOff>145768</xdr:rowOff>
    </xdr:to>
    <xdr:pic>
      <xdr:nvPicPr>
        <xdr:cNvPr id="4" name="Picture 3">
          <a:extLst>
            <a:ext uri="{FF2B5EF4-FFF2-40B4-BE49-F238E27FC236}">
              <a16:creationId xmlns:a16="http://schemas.microsoft.com/office/drawing/2014/main" id="{22A7DC5A-3B75-439F-BAEC-0882A95347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a:off x="11428549" y="422944"/>
          <a:ext cx="0" cy="370524"/>
        </a:xfrm>
        <a:prstGeom prst="rect">
          <a:avLst/>
        </a:prstGeom>
      </xdr:spPr>
    </xdr:pic>
    <xdr:clientData/>
  </xdr:twoCellAnchor>
  <xdr:twoCellAnchor>
    <xdr:from>
      <xdr:col>0</xdr:col>
      <xdr:colOff>0</xdr:colOff>
      <xdr:row>33</xdr:row>
      <xdr:rowOff>156083</xdr:rowOff>
    </xdr:from>
    <xdr:to>
      <xdr:col>19</xdr:col>
      <xdr:colOff>0</xdr:colOff>
      <xdr:row>34</xdr:row>
      <xdr:rowOff>66167</xdr:rowOff>
    </xdr:to>
    <xdr:grpSp>
      <xdr:nvGrpSpPr>
        <xdr:cNvPr id="5" name="Group 4">
          <a:extLst>
            <a:ext uri="{FF2B5EF4-FFF2-40B4-BE49-F238E27FC236}">
              <a16:creationId xmlns:a16="http://schemas.microsoft.com/office/drawing/2014/main" id="{FCCAD518-DC32-4509-B309-57A36B7032CF}"/>
            </a:ext>
          </a:extLst>
        </xdr:cNvPr>
        <xdr:cNvGrpSpPr/>
      </xdr:nvGrpSpPr>
      <xdr:grpSpPr>
        <a:xfrm>
          <a:off x="0" y="5303318"/>
          <a:ext cx="13058588" cy="66967"/>
          <a:chOff x="495300" y="6761834"/>
          <a:chExt cx="11696700" cy="100584"/>
        </a:xfrm>
      </xdr:grpSpPr>
      <xdr:sp macro="" textlink="">
        <xdr:nvSpPr>
          <xdr:cNvPr id="6" name="Freeform 4">
            <a:extLst>
              <a:ext uri="{FF2B5EF4-FFF2-40B4-BE49-F238E27FC236}">
                <a16:creationId xmlns:a16="http://schemas.microsoft.com/office/drawing/2014/main" id="{3CDEA6FF-9063-DFAB-AE12-15836C82914E}"/>
              </a:ext>
            </a:extLst>
          </xdr:cNvPr>
          <xdr:cNvSpPr/>
        </xdr:nvSpPr>
        <xdr:spPr>
          <a:xfrm>
            <a:off x="11569845" y="6761834"/>
            <a:ext cx="622155" cy="100584"/>
          </a:xfrm>
          <a:custGeom>
            <a:avLst/>
            <a:gdLst>
              <a:gd name="connsiteX0" fmla="*/ 26193 w 588168"/>
              <a:gd name="connsiteY0" fmla="*/ 0 h 104775"/>
              <a:gd name="connsiteX1" fmla="*/ 588168 w 588168"/>
              <a:gd name="connsiteY1" fmla="*/ 0 h 104775"/>
              <a:gd name="connsiteX2" fmla="*/ 588168 w 588168"/>
              <a:gd name="connsiteY2" fmla="*/ 104775 h 104775"/>
              <a:gd name="connsiteX3" fmla="*/ 0 w 588168"/>
              <a:gd name="connsiteY3" fmla="*/ 104775 h 104775"/>
              <a:gd name="connsiteX4" fmla="*/ 26193 w 588168"/>
              <a:gd name="connsiteY4" fmla="*/ 0 h 1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88168" h="104775">
                <a:moveTo>
                  <a:pt x="26193" y="0"/>
                </a:moveTo>
                <a:lnTo>
                  <a:pt x="588168" y="0"/>
                </a:lnTo>
                <a:lnTo>
                  <a:pt x="588168" y="104775"/>
                </a:lnTo>
                <a:lnTo>
                  <a:pt x="0" y="104775"/>
                </a:lnTo>
                <a:lnTo>
                  <a:pt x="26193" y="0"/>
                </a:lnTo>
                <a:close/>
              </a:path>
            </a:pathLst>
          </a:custGeom>
          <a:solidFill>
            <a:srgbClr val="7CCC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7" name="Freeform 5">
            <a:extLst>
              <a:ext uri="{FF2B5EF4-FFF2-40B4-BE49-F238E27FC236}">
                <a16:creationId xmlns:a16="http://schemas.microsoft.com/office/drawing/2014/main" id="{A55D99F8-9A04-0589-6AA4-F839B565B074}"/>
              </a:ext>
            </a:extLst>
          </xdr:cNvPr>
          <xdr:cNvSpPr/>
        </xdr:nvSpPr>
        <xdr:spPr>
          <a:xfrm flipH="1" flipV="1">
            <a:off x="4911684" y="6761834"/>
            <a:ext cx="3220768"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6925" h="101600">
                <a:moveTo>
                  <a:pt x="53975" y="0"/>
                </a:moveTo>
                <a:lnTo>
                  <a:pt x="3336925" y="0"/>
                </a:lnTo>
                <a:lnTo>
                  <a:pt x="3009410" y="101600"/>
                </a:lnTo>
                <a:lnTo>
                  <a:pt x="0" y="101600"/>
                </a:lnTo>
                <a:lnTo>
                  <a:pt x="53975" y="0"/>
                </a:lnTo>
                <a:close/>
              </a:path>
            </a:pathLst>
          </a:custGeom>
          <a:solidFill>
            <a:srgbClr val="2A37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8" name="Freeform 6">
            <a:extLst>
              <a:ext uri="{FF2B5EF4-FFF2-40B4-BE49-F238E27FC236}">
                <a16:creationId xmlns:a16="http://schemas.microsoft.com/office/drawing/2014/main" id="{C8FCA7C4-A268-88BD-E736-0CDD1AFA110D}"/>
              </a:ext>
            </a:extLst>
          </xdr:cNvPr>
          <xdr:cNvSpPr/>
        </xdr:nvSpPr>
        <xdr:spPr>
          <a:xfrm>
            <a:off x="2099397" y="6761834"/>
            <a:ext cx="3138058"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 name="connsiteX0" fmla="*/ 3132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3132 w 3336925"/>
              <a:gd name="connsiteY4" fmla="*/ 0 h 101600"/>
              <a:gd name="connsiteX0" fmla="*/ 0 w 3333793"/>
              <a:gd name="connsiteY0" fmla="*/ 0 h 101600"/>
              <a:gd name="connsiteX1" fmla="*/ 3333793 w 3333793"/>
              <a:gd name="connsiteY1" fmla="*/ 0 h 101600"/>
              <a:gd name="connsiteX2" fmla="*/ 3006278 w 3333793"/>
              <a:gd name="connsiteY2" fmla="*/ 101600 h 101600"/>
              <a:gd name="connsiteX3" fmla="*/ 224324 w 3333793"/>
              <a:gd name="connsiteY3" fmla="*/ 101600 h 101600"/>
              <a:gd name="connsiteX4" fmla="*/ 0 w 3333793"/>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3793" h="101600">
                <a:moveTo>
                  <a:pt x="0" y="0"/>
                </a:moveTo>
                <a:lnTo>
                  <a:pt x="3333793" y="0"/>
                </a:lnTo>
                <a:lnTo>
                  <a:pt x="3006278" y="101600"/>
                </a:lnTo>
                <a:lnTo>
                  <a:pt x="224324" y="101600"/>
                </a:lnTo>
                <a:lnTo>
                  <a:pt x="0" y="0"/>
                </a:lnTo>
                <a:close/>
              </a:path>
            </a:pathLst>
          </a:custGeom>
          <a:gradFill flip="none" rotWithShape="1">
            <a:gsLst>
              <a:gs pos="0">
                <a:srgbClr val="ACE3B7"/>
              </a:gs>
              <a:gs pos="78000">
                <a:srgbClr val="30B2A3"/>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9" name="Freeform 7">
            <a:extLst>
              <a:ext uri="{FF2B5EF4-FFF2-40B4-BE49-F238E27FC236}">
                <a16:creationId xmlns:a16="http://schemas.microsoft.com/office/drawing/2014/main" id="{50BAF557-2A3A-CE7F-207D-2EC53ADAD380}"/>
              </a:ext>
            </a:extLst>
          </xdr:cNvPr>
          <xdr:cNvSpPr/>
        </xdr:nvSpPr>
        <xdr:spPr>
          <a:xfrm flipV="1">
            <a:off x="495300" y="6761834"/>
            <a:ext cx="1821129"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 name="connsiteX0" fmla="*/ 3132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3132 w 3336925"/>
              <a:gd name="connsiteY4" fmla="*/ 0 h 101600"/>
              <a:gd name="connsiteX0" fmla="*/ 0 w 3333793"/>
              <a:gd name="connsiteY0" fmla="*/ 0 h 101600"/>
              <a:gd name="connsiteX1" fmla="*/ 3333793 w 3333793"/>
              <a:gd name="connsiteY1" fmla="*/ 0 h 101600"/>
              <a:gd name="connsiteX2" fmla="*/ 3006278 w 3333793"/>
              <a:gd name="connsiteY2" fmla="*/ 101600 h 101600"/>
              <a:gd name="connsiteX3" fmla="*/ 224324 w 3333793"/>
              <a:gd name="connsiteY3" fmla="*/ 101600 h 101600"/>
              <a:gd name="connsiteX4" fmla="*/ 0 w 3333793"/>
              <a:gd name="connsiteY4" fmla="*/ 0 h 101600"/>
              <a:gd name="connsiteX0" fmla="*/ 0 w 3381808"/>
              <a:gd name="connsiteY0" fmla="*/ 0 h 101600"/>
              <a:gd name="connsiteX1" fmla="*/ 3381808 w 3381808"/>
              <a:gd name="connsiteY1" fmla="*/ 0 h 101600"/>
              <a:gd name="connsiteX2" fmla="*/ 3006278 w 3381808"/>
              <a:gd name="connsiteY2" fmla="*/ 101600 h 101600"/>
              <a:gd name="connsiteX3" fmla="*/ 224324 w 3381808"/>
              <a:gd name="connsiteY3" fmla="*/ 101600 h 101600"/>
              <a:gd name="connsiteX4" fmla="*/ 0 w 3381808"/>
              <a:gd name="connsiteY4" fmla="*/ 0 h 101600"/>
              <a:gd name="connsiteX0" fmla="*/ 0 w 3386609"/>
              <a:gd name="connsiteY0" fmla="*/ 0 h 101600"/>
              <a:gd name="connsiteX1" fmla="*/ 3386609 w 3386609"/>
              <a:gd name="connsiteY1" fmla="*/ 0 h 101600"/>
              <a:gd name="connsiteX2" fmla="*/ 3006278 w 3386609"/>
              <a:gd name="connsiteY2" fmla="*/ 101600 h 101600"/>
              <a:gd name="connsiteX3" fmla="*/ 224324 w 3386609"/>
              <a:gd name="connsiteY3" fmla="*/ 101600 h 101600"/>
              <a:gd name="connsiteX4" fmla="*/ 0 w 3386609"/>
              <a:gd name="connsiteY4" fmla="*/ 0 h 101600"/>
              <a:gd name="connsiteX0" fmla="*/ 0 w 3391410"/>
              <a:gd name="connsiteY0" fmla="*/ 0 h 101600"/>
              <a:gd name="connsiteX1" fmla="*/ 3391410 w 3391410"/>
              <a:gd name="connsiteY1" fmla="*/ 0 h 101600"/>
              <a:gd name="connsiteX2" fmla="*/ 3006278 w 3391410"/>
              <a:gd name="connsiteY2" fmla="*/ 101600 h 101600"/>
              <a:gd name="connsiteX3" fmla="*/ 224324 w 3391410"/>
              <a:gd name="connsiteY3" fmla="*/ 101600 h 101600"/>
              <a:gd name="connsiteX4" fmla="*/ 0 w 3391410"/>
              <a:gd name="connsiteY4" fmla="*/ 0 h 101600"/>
              <a:gd name="connsiteX0" fmla="*/ 0 w 3405813"/>
              <a:gd name="connsiteY0" fmla="*/ 0 h 101600"/>
              <a:gd name="connsiteX1" fmla="*/ 3405813 w 3405813"/>
              <a:gd name="connsiteY1" fmla="*/ 0 h 101600"/>
              <a:gd name="connsiteX2" fmla="*/ 3006278 w 3405813"/>
              <a:gd name="connsiteY2" fmla="*/ 101600 h 101600"/>
              <a:gd name="connsiteX3" fmla="*/ 224324 w 3405813"/>
              <a:gd name="connsiteY3" fmla="*/ 101600 h 101600"/>
              <a:gd name="connsiteX4" fmla="*/ 0 w 3405813"/>
              <a:gd name="connsiteY4" fmla="*/ 0 h 101600"/>
              <a:gd name="connsiteX0" fmla="*/ 0 w 3405813"/>
              <a:gd name="connsiteY0" fmla="*/ 0 h 103981"/>
              <a:gd name="connsiteX1" fmla="*/ 3405813 w 3405813"/>
              <a:gd name="connsiteY1" fmla="*/ 0 h 103981"/>
              <a:gd name="connsiteX2" fmla="*/ 3006278 w 3405813"/>
              <a:gd name="connsiteY2" fmla="*/ 101600 h 103981"/>
              <a:gd name="connsiteX3" fmla="*/ 3458 w 3405813"/>
              <a:gd name="connsiteY3" fmla="*/ 103981 h 103981"/>
              <a:gd name="connsiteX4" fmla="*/ 0 w 3405813"/>
              <a:gd name="connsiteY4" fmla="*/ 0 h 103981"/>
              <a:gd name="connsiteX0" fmla="*/ 102172 w 3402355"/>
              <a:gd name="connsiteY0" fmla="*/ 0 h 106362"/>
              <a:gd name="connsiteX1" fmla="*/ 3402355 w 3402355"/>
              <a:gd name="connsiteY1" fmla="*/ 2381 h 106362"/>
              <a:gd name="connsiteX2" fmla="*/ 3002820 w 3402355"/>
              <a:gd name="connsiteY2" fmla="*/ 103981 h 106362"/>
              <a:gd name="connsiteX3" fmla="*/ 0 w 3402355"/>
              <a:gd name="connsiteY3" fmla="*/ 106362 h 106362"/>
              <a:gd name="connsiteX4" fmla="*/ 102172 w 3402355"/>
              <a:gd name="connsiteY4" fmla="*/ 0 h 106362"/>
              <a:gd name="connsiteX0" fmla="*/ 102172 w 3402355"/>
              <a:gd name="connsiteY0" fmla="*/ 2382 h 103981"/>
              <a:gd name="connsiteX1" fmla="*/ 3402355 w 3402355"/>
              <a:gd name="connsiteY1" fmla="*/ 0 h 103981"/>
              <a:gd name="connsiteX2" fmla="*/ 3002820 w 3402355"/>
              <a:gd name="connsiteY2" fmla="*/ 101600 h 103981"/>
              <a:gd name="connsiteX3" fmla="*/ 0 w 3402355"/>
              <a:gd name="connsiteY3" fmla="*/ 103981 h 103981"/>
              <a:gd name="connsiteX4" fmla="*/ 102172 w 3402355"/>
              <a:gd name="connsiteY4" fmla="*/ 2382 h 103981"/>
              <a:gd name="connsiteX0" fmla="*/ 102172 w 3402355"/>
              <a:gd name="connsiteY0" fmla="*/ 2382 h 103981"/>
              <a:gd name="connsiteX1" fmla="*/ 3402355 w 3402355"/>
              <a:gd name="connsiteY1" fmla="*/ 0 h 103981"/>
              <a:gd name="connsiteX2" fmla="*/ 3002820 w 3402355"/>
              <a:gd name="connsiteY2" fmla="*/ 101600 h 103981"/>
              <a:gd name="connsiteX3" fmla="*/ 0 w 3402355"/>
              <a:gd name="connsiteY3" fmla="*/ 103981 h 103981"/>
              <a:gd name="connsiteX4" fmla="*/ 102172 w 3402355"/>
              <a:gd name="connsiteY4" fmla="*/ 2382 h 103981"/>
              <a:gd name="connsiteX0" fmla="*/ 106973 w 3407156"/>
              <a:gd name="connsiteY0" fmla="*/ 2382 h 101600"/>
              <a:gd name="connsiteX1" fmla="*/ 3407156 w 3407156"/>
              <a:gd name="connsiteY1" fmla="*/ 0 h 101600"/>
              <a:gd name="connsiteX2" fmla="*/ 3007621 w 3407156"/>
              <a:gd name="connsiteY2" fmla="*/ 101600 h 101600"/>
              <a:gd name="connsiteX3" fmla="*/ 0 w 3407156"/>
              <a:gd name="connsiteY3" fmla="*/ 101600 h 101600"/>
              <a:gd name="connsiteX4" fmla="*/ 106973 w 3407156"/>
              <a:gd name="connsiteY4" fmla="*/ 2382 h 101600"/>
              <a:gd name="connsiteX0" fmla="*/ 106973 w 3407156"/>
              <a:gd name="connsiteY0" fmla="*/ 1 h 101600"/>
              <a:gd name="connsiteX1" fmla="*/ 3407156 w 3407156"/>
              <a:gd name="connsiteY1" fmla="*/ 0 h 101600"/>
              <a:gd name="connsiteX2" fmla="*/ 3007621 w 3407156"/>
              <a:gd name="connsiteY2" fmla="*/ 101600 h 101600"/>
              <a:gd name="connsiteX3" fmla="*/ 0 w 3407156"/>
              <a:gd name="connsiteY3" fmla="*/ 101600 h 101600"/>
              <a:gd name="connsiteX4" fmla="*/ 106973 w 3407156"/>
              <a:gd name="connsiteY4" fmla="*/ 1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407156" h="101600">
                <a:moveTo>
                  <a:pt x="106973" y="1"/>
                </a:moveTo>
                <a:lnTo>
                  <a:pt x="3407156" y="0"/>
                </a:lnTo>
                <a:lnTo>
                  <a:pt x="3007621" y="101600"/>
                </a:lnTo>
                <a:lnTo>
                  <a:pt x="0" y="101600"/>
                </a:lnTo>
                <a:lnTo>
                  <a:pt x="106973" y="1"/>
                </a:lnTo>
                <a:close/>
              </a:path>
            </a:pathLst>
          </a:custGeom>
          <a:solidFill>
            <a:srgbClr val="7CCC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10" name="Freeform 8">
            <a:extLst>
              <a:ext uri="{FF2B5EF4-FFF2-40B4-BE49-F238E27FC236}">
                <a16:creationId xmlns:a16="http://schemas.microsoft.com/office/drawing/2014/main" id="{54E1B9A6-6C79-C8CC-E368-3D9DBBFA140A}"/>
              </a:ext>
            </a:extLst>
          </xdr:cNvPr>
          <xdr:cNvSpPr/>
        </xdr:nvSpPr>
        <xdr:spPr>
          <a:xfrm>
            <a:off x="8051010" y="6761834"/>
            <a:ext cx="3550739"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6925" h="101600">
                <a:moveTo>
                  <a:pt x="53975" y="0"/>
                </a:moveTo>
                <a:lnTo>
                  <a:pt x="3336925" y="0"/>
                </a:lnTo>
                <a:lnTo>
                  <a:pt x="3305175" y="101600"/>
                </a:lnTo>
                <a:lnTo>
                  <a:pt x="0" y="101600"/>
                </a:lnTo>
                <a:lnTo>
                  <a:pt x="53975" y="0"/>
                </a:lnTo>
                <a:close/>
              </a:path>
            </a:pathLst>
          </a:custGeom>
          <a:solidFill>
            <a:srgbClr val="0670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grpSp>
    <xdr:clientData/>
  </xdr:twoCellAnchor>
  <xdr:twoCellAnchor>
    <xdr:from>
      <xdr:col>2</xdr:col>
      <xdr:colOff>116832</xdr:colOff>
      <xdr:row>13</xdr:row>
      <xdr:rowOff>2558</xdr:rowOff>
    </xdr:from>
    <xdr:to>
      <xdr:col>8</xdr:col>
      <xdr:colOff>200360</xdr:colOff>
      <xdr:row>15</xdr:row>
      <xdr:rowOff>21348</xdr:rowOff>
    </xdr:to>
    <xdr:sp macro="" textlink="">
      <xdr:nvSpPr>
        <xdr:cNvPr id="11" name="TextBox 10">
          <a:hlinkClick xmlns:r="http://schemas.openxmlformats.org/officeDocument/2006/relationships" r:id="rId3" tooltip="Objective, Scope and Approach"/>
          <a:extLst>
            <a:ext uri="{FF2B5EF4-FFF2-40B4-BE49-F238E27FC236}">
              <a16:creationId xmlns:a16="http://schemas.microsoft.com/office/drawing/2014/main" id="{2DA11251-5478-4098-B7C8-4611A177EB59}"/>
            </a:ext>
          </a:extLst>
        </xdr:cNvPr>
        <xdr:cNvSpPr txBox="1"/>
      </xdr:nvSpPr>
      <xdr:spPr>
        <a:xfrm>
          <a:off x="1488432" y="2021858"/>
          <a:ext cx="4198328" cy="342640"/>
        </a:xfrm>
        <a:prstGeom prst="parallelogram">
          <a:avLst/>
        </a:prstGeom>
        <a:solidFill>
          <a:srgbClr val="CCEFEB"/>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bIns="45720" rtlCol="0" anchor="ctr"/>
        <a:lstStyle/>
        <a:p>
          <a:pPr algn="l"/>
          <a:r>
            <a:rPr lang="en-IN" sz="1100" b="1">
              <a:solidFill>
                <a:schemeClr val="accent2"/>
              </a:solidFill>
              <a:latin typeface="Arial" panose="020B0604020202020204" pitchFamily="34" charset="0"/>
              <a:cs typeface="Arial" panose="020B0604020202020204" pitchFamily="34" charset="0"/>
            </a:rPr>
            <a:t>Objective, Scope</a:t>
          </a:r>
          <a:r>
            <a:rPr lang="en-IN" sz="1100" b="1" baseline="0">
              <a:solidFill>
                <a:schemeClr val="accent2"/>
              </a:solidFill>
              <a:latin typeface="Arial" panose="020B0604020202020204" pitchFamily="34" charset="0"/>
              <a:cs typeface="Arial" panose="020B0604020202020204" pitchFamily="34" charset="0"/>
            </a:rPr>
            <a:t> </a:t>
          </a:r>
          <a:r>
            <a:rPr lang="en-IN" sz="1100" b="1">
              <a:solidFill>
                <a:schemeClr val="accent2"/>
              </a:solidFill>
              <a:latin typeface="Arial" panose="020B0604020202020204" pitchFamily="34" charset="0"/>
              <a:cs typeface="Arial" panose="020B0604020202020204" pitchFamily="34" charset="0"/>
            </a:rPr>
            <a:t>and Approach</a:t>
          </a:r>
        </a:p>
      </xdr:txBody>
    </xdr:sp>
    <xdr:clientData/>
  </xdr:twoCellAnchor>
  <xdr:twoCellAnchor>
    <xdr:from>
      <xdr:col>2</xdr:col>
      <xdr:colOff>116832</xdr:colOff>
      <xdr:row>15</xdr:row>
      <xdr:rowOff>157651</xdr:rowOff>
    </xdr:from>
    <xdr:to>
      <xdr:col>8</xdr:col>
      <xdr:colOff>200360</xdr:colOff>
      <xdr:row>17</xdr:row>
      <xdr:rowOff>176441</xdr:rowOff>
    </xdr:to>
    <xdr:sp macro="" textlink="">
      <xdr:nvSpPr>
        <xdr:cNvPr id="12" name="TextBox 11">
          <a:hlinkClick xmlns:r="http://schemas.openxmlformats.org/officeDocument/2006/relationships" r:id="rId4" tooltip="Production Process"/>
          <a:extLst>
            <a:ext uri="{FF2B5EF4-FFF2-40B4-BE49-F238E27FC236}">
              <a16:creationId xmlns:a16="http://schemas.microsoft.com/office/drawing/2014/main" id="{6624E8E5-2E23-4A72-B75A-45293734FC6F}"/>
            </a:ext>
          </a:extLst>
        </xdr:cNvPr>
        <xdr:cNvSpPr txBox="1"/>
      </xdr:nvSpPr>
      <xdr:spPr>
        <a:xfrm>
          <a:off x="1488432" y="2500801"/>
          <a:ext cx="4198328" cy="323590"/>
        </a:xfrm>
        <a:prstGeom prst="parallelogram">
          <a:avLst/>
        </a:prstGeom>
        <a:solidFill>
          <a:srgbClr val="CCEFEB"/>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bIns="45720" rtlCol="0" anchor="ctr"/>
        <a:lstStyle/>
        <a:p>
          <a:pPr marL="0" indent="0" algn="l"/>
          <a:r>
            <a:rPr lang="en-IN" sz="1100" b="1">
              <a:solidFill>
                <a:schemeClr val="accent2"/>
              </a:solidFill>
              <a:latin typeface="Arial" panose="020B0604020202020204" pitchFamily="34" charset="0"/>
              <a:ea typeface="+mn-ea"/>
              <a:cs typeface="Arial" panose="020B0604020202020204" pitchFamily="34" charset="0"/>
            </a:rPr>
            <a:t>Production Process</a:t>
          </a:r>
        </a:p>
      </xdr:txBody>
    </xdr:sp>
    <xdr:clientData/>
  </xdr:twoCellAnchor>
  <xdr:twoCellAnchor>
    <xdr:from>
      <xdr:col>2</xdr:col>
      <xdr:colOff>116832</xdr:colOff>
      <xdr:row>18</xdr:row>
      <xdr:rowOff>122243</xdr:rowOff>
    </xdr:from>
    <xdr:to>
      <xdr:col>8</xdr:col>
      <xdr:colOff>200360</xdr:colOff>
      <xdr:row>20</xdr:row>
      <xdr:rowOff>141033</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960B4DC3-ACB8-48E3-AE9D-E76C75DEA434}"/>
            </a:ext>
          </a:extLst>
        </xdr:cNvPr>
        <xdr:cNvSpPr txBox="1"/>
      </xdr:nvSpPr>
      <xdr:spPr>
        <a:xfrm>
          <a:off x="1488432" y="2951168"/>
          <a:ext cx="4198328" cy="371215"/>
        </a:xfrm>
        <a:prstGeom prst="parallelogram">
          <a:avLst/>
        </a:prstGeom>
        <a:solidFill>
          <a:srgbClr val="CCEFEB"/>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bIns="45720" rtlCol="0" anchor="ctr"/>
        <a:lstStyle/>
        <a:p>
          <a:pPr marL="0" indent="0" algn="l"/>
          <a:r>
            <a:rPr lang="en-IN" sz="1100" b="1">
              <a:solidFill>
                <a:schemeClr val="accent2"/>
              </a:solidFill>
              <a:latin typeface="Arial" panose="020B0604020202020204" pitchFamily="34" charset="0"/>
              <a:ea typeface="+mn-ea"/>
              <a:cs typeface="Arial" panose="020B0604020202020204" pitchFamily="34" charset="0"/>
            </a:rPr>
            <a:t>Input</a:t>
          </a:r>
          <a:r>
            <a:rPr lang="en-IN" sz="1100" b="1" baseline="0">
              <a:solidFill>
                <a:schemeClr val="accent2"/>
              </a:solidFill>
              <a:latin typeface="Arial" panose="020B0604020202020204" pitchFamily="34" charset="0"/>
              <a:ea typeface="+mn-ea"/>
              <a:cs typeface="Arial" panose="020B0604020202020204" pitchFamily="34" charset="0"/>
            </a:rPr>
            <a:t> Sheet</a:t>
          </a:r>
          <a:r>
            <a:rPr lang="en-IN" sz="1100" b="1">
              <a:solidFill>
                <a:schemeClr val="accent2"/>
              </a:solidFill>
              <a:latin typeface="Arial" panose="020B0604020202020204" pitchFamily="34" charset="0"/>
              <a:ea typeface="+mn-ea"/>
              <a:cs typeface="Arial" panose="020B0604020202020204" pitchFamily="34" charset="0"/>
            </a:rPr>
            <a:t>	</a:t>
          </a:r>
        </a:p>
      </xdr:txBody>
    </xdr:sp>
    <xdr:clientData/>
  </xdr:twoCellAnchor>
  <xdr:twoCellAnchor>
    <xdr:from>
      <xdr:col>2</xdr:col>
      <xdr:colOff>105626</xdr:colOff>
      <xdr:row>21</xdr:row>
      <xdr:rowOff>85046</xdr:rowOff>
    </xdr:from>
    <xdr:to>
      <xdr:col>8</xdr:col>
      <xdr:colOff>189154</xdr:colOff>
      <xdr:row>23</xdr:row>
      <xdr:rowOff>103836</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2AF481BD-FBB3-43E2-8E45-02F3A636E7EB}"/>
            </a:ext>
          </a:extLst>
        </xdr:cNvPr>
        <xdr:cNvSpPr txBox="1"/>
      </xdr:nvSpPr>
      <xdr:spPr>
        <a:xfrm>
          <a:off x="1477226" y="3428321"/>
          <a:ext cx="4198328" cy="342640"/>
        </a:xfrm>
        <a:prstGeom prst="parallelogram">
          <a:avLst/>
        </a:prstGeom>
        <a:solidFill>
          <a:srgbClr val="CCEFEB"/>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bIns="45720" rtlCol="0" anchor="ctr"/>
        <a:lstStyle/>
        <a:p>
          <a:pPr marL="0" indent="0" algn="l"/>
          <a:r>
            <a:rPr lang="en-IN" sz="1100" b="1">
              <a:solidFill>
                <a:schemeClr val="accent2"/>
              </a:solidFill>
              <a:latin typeface="Arial" panose="020B0604020202020204" pitchFamily="34" charset="0"/>
              <a:ea typeface="+mn-ea"/>
              <a:cs typeface="Arial" panose="020B0604020202020204" pitchFamily="34" charset="0"/>
            </a:rPr>
            <a:t>Part 1 –</a:t>
          </a:r>
          <a:r>
            <a:rPr lang="en-IN" sz="1100" b="1" baseline="0">
              <a:solidFill>
                <a:schemeClr val="accent2"/>
              </a:solidFill>
              <a:latin typeface="Arial" panose="020B0604020202020204" pitchFamily="34" charset="0"/>
              <a:ea typeface="+mn-ea"/>
              <a:cs typeface="Arial" panose="020B0604020202020204" pitchFamily="34" charset="0"/>
            </a:rPr>
            <a:t> Summary</a:t>
          </a:r>
          <a:endParaRPr lang="en-IN" sz="1100" b="1">
            <a:solidFill>
              <a:schemeClr val="accent2"/>
            </a:solidFill>
            <a:latin typeface="Arial" panose="020B0604020202020204" pitchFamily="34" charset="0"/>
            <a:ea typeface="+mn-ea"/>
            <a:cs typeface="Arial" panose="020B0604020202020204" pitchFamily="34" charset="0"/>
          </a:endParaRPr>
        </a:p>
      </xdr:txBody>
    </xdr:sp>
    <xdr:clientData/>
  </xdr:twoCellAnchor>
  <xdr:twoCellAnchor>
    <xdr:from>
      <xdr:col>2</xdr:col>
      <xdr:colOff>103382</xdr:colOff>
      <xdr:row>24</xdr:row>
      <xdr:rowOff>53213</xdr:rowOff>
    </xdr:from>
    <xdr:to>
      <xdr:col>8</xdr:col>
      <xdr:colOff>186910</xdr:colOff>
      <xdr:row>26</xdr:row>
      <xdr:rowOff>72003</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504F5A5E-7983-42FD-8320-04C806FD0737}"/>
            </a:ext>
          </a:extLst>
        </xdr:cNvPr>
        <xdr:cNvSpPr txBox="1"/>
      </xdr:nvSpPr>
      <xdr:spPr>
        <a:xfrm>
          <a:off x="1474982" y="3882263"/>
          <a:ext cx="4198328" cy="342640"/>
        </a:xfrm>
        <a:prstGeom prst="parallelogram">
          <a:avLst/>
        </a:prstGeom>
        <a:solidFill>
          <a:srgbClr val="CCEFEB"/>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bIns="45720" rtlCol="0" anchor="ctr"/>
        <a:lstStyle/>
        <a:p>
          <a:pPr marL="0" indent="0" algn="l"/>
          <a:r>
            <a:rPr lang="en-IN" sz="1100" b="1" baseline="0">
              <a:solidFill>
                <a:schemeClr val="accent2"/>
              </a:solidFill>
              <a:latin typeface="Arial" panose="020B0604020202020204" pitchFamily="34" charset="0"/>
              <a:ea typeface="+mn-ea"/>
              <a:cs typeface="Arial" panose="020B0604020202020204" pitchFamily="34" charset="0"/>
            </a:rPr>
            <a:t>Part 2 – Cost Breakdown</a:t>
          </a:r>
        </a:p>
      </xdr:txBody>
    </xdr:sp>
    <xdr:clientData/>
  </xdr:twoCellAnchor>
  <xdr:twoCellAnchor>
    <xdr:from>
      <xdr:col>1</xdr:col>
      <xdr:colOff>619125</xdr:colOff>
      <xdr:row>13</xdr:row>
      <xdr:rowOff>2558</xdr:rowOff>
    </xdr:from>
    <xdr:to>
      <xdr:col>2</xdr:col>
      <xdr:colOff>316893</xdr:colOff>
      <xdr:row>15</xdr:row>
      <xdr:rowOff>21348</xdr:rowOff>
    </xdr:to>
    <xdr:sp macro="" textlink="">
      <xdr:nvSpPr>
        <xdr:cNvPr id="16" name="Parallelogram 15">
          <a:extLst>
            <a:ext uri="{FF2B5EF4-FFF2-40B4-BE49-F238E27FC236}">
              <a16:creationId xmlns:a16="http://schemas.microsoft.com/office/drawing/2014/main" id="{AD35B580-3D38-4B92-880A-8DEFB9CE0EB9}"/>
            </a:ext>
          </a:extLst>
        </xdr:cNvPr>
        <xdr:cNvSpPr/>
      </xdr:nvSpPr>
      <xdr:spPr>
        <a:xfrm>
          <a:off x="1304925" y="2021858"/>
          <a:ext cx="383568" cy="342640"/>
        </a:xfrm>
        <a:prstGeom prst="parallelogram">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400" b="1">
              <a:latin typeface="Arial" panose="020B0604020202020204" pitchFamily="34" charset="0"/>
              <a:cs typeface="Arial" panose="020B0604020202020204" pitchFamily="34" charset="0"/>
            </a:rPr>
            <a:t>1</a:t>
          </a:r>
        </a:p>
      </xdr:txBody>
    </xdr:sp>
    <xdr:clientData/>
  </xdr:twoCellAnchor>
  <xdr:twoCellAnchor>
    <xdr:from>
      <xdr:col>1</xdr:col>
      <xdr:colOff>619125</xdr:colOff>
      <xdr:row>15</xdr:row>
      <xdr:rowOff>157651</xdr:rowOff>
    </xdr:from>
    <xdr:to>
      <xdr:col>2</xdr:col>
      <xdr:colOff>316893</xdr:colOff>
      <xdr:row>17</xdr:row>
      <xdr:rowOff>176441</xdr:rowOff>
    </xdr:to>
    <xdr:sp macro="" textlink="">
      <xdr:nvSpPr>
        <xdr:cNvPr id="17" name="Parallelogram 16">
          <a:extLst>
            <a:ext uri="{FF2B5EF4-FFF2-40B4-BE49-F238E27FC236}">
              <a16:creationId xmlns:a16="http://schemas.microsoft.com/office/drawing/2014/main" id="{E614F24A-5092-44F9-9541-4A4B58AF929F}"/>
            </a:ext>
          </a:extLst>
        </xdr:cNvPr>
        <xdr:cNvSpPr/>
      </xdr:nvSpPr>
      <xdr:spPr>
        <a:xfrm flipH="1">
          <a:off x="1304925" y="2500801"/>
          <a:ext cx="383568" cy="323590"/>
        </a:xfrm>
        <a:prstGeom prst="parallelogram">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IN" sz="1400" b="1">
              <a:solidFill>
                <a:schemeClr val="lt1"/>
              </a:solidFill>
              <a:latin typeface="Arial" panose="020B0604020202020204" pitchFamily="34" charset="0"/>
              <a:ea typeface="+mn-ea"/>
              <a:cs typeface="Arial" panose="020B0604020202020204" pitchFamily="34" charset="0"/>
            </a:rPr>
            <a:t>2</a:t>
          </a:r>
        </a:p>
      </xdr:txBody>
    </xdr:sp>
    <xdr:clientData/>
  </xdr:twoCellAnchor>
  <xdr:twoCellAnchor>
    <xdr:from>
      <xdr:col>1</xdr:col>
      <xdr:colOff>619125</xdr:colOff>
      <xdr:row>18</xdr:row>
      <xdr:rowOff>122243</xdr:rowOff>
    </xdr:from>
    <xdr:to>
      <xdr:col>2</xdr:col>
      <xdr:colOff>316893</xdr:colOff>
      <xdr:row>20</xdr:row>
      <xdr:rowOff>141033</xdr:rowOff>
    </xdr:to>
    <xdr:sp macro="" textlink="">
      <xdr:nvSpPr>
        <xdr:cNvPr id="18" name="Parallelogram 17">
          <a:extLst>
            <a:ext uri="{FF2B5EF4-FFF2-40B4-BE49-F238E27FC236}">
              <a16:creationId xmlns:a16="http://schemas.microsoft.com/office/drawing/2014/main" id="{F3871E2C-655A-4A75-910B-64BFE48C8CF8}"/>
            </a:ext>
          </a:extLst>
        </xdr:cNvPr>
        <xdr:cNvSpPr/>
      </xdr:nvSpPr>
      <xdr:spPr>
        <a:xfrm>
          <a:off x="1304925" y="2951168"/>
          <a:ext cx="383568" cy="371215"/>
        </a:xfrm>
        <a:prstGeom prst="parallelogram">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IN" sz="1400" b="1">
              <a:solidFill>
                <a:schemeClr val="lt1"/>
              </a:solidFill>
              <a:latin typeface="Arial" panose="020B0604020202020204" pitchFamily="34" charset="0"/>
              <a:ea typeface="+mn-ea"/>
              <a:cs typeface="Arial" panose="020B0604020202020204" pitchFamily="34" charset="0"/>
            </a:rPr>
            <a:t>3</a:t>
          </a:r>
        </a:p>
      </xdr:txBody>
    </xdr:sp>
    <xdr:clientData/>
  </xdr:twoCellAnchor>
  <xdr:twoCellAnchor>
    <xdr:from>
      <xdr:col>1</xdr:col>
      <xdr:colOff>619125</xdr:colOff>
      <xdr:row>21</xdr:row>
      <xdr:rowOff>86836</xdr:rowOff>
    </xdr:from>
    <xdr:to>
      <xdr:col>2</xdr:col>
      <xdr:colOff>316893</xdr:colOff>
      <xdr:row>23</xdr:row>
      <xdr:rowOff>105626</xdr:rowOff>
    </xdr:to>
    <xdr:sp macro="" textlink="">
      <xdr:nvSpPr>
        <xdr:cNvPr id="19" name="Parallelogram 18">
          <a:extLst>
            <a:ext uri="{FF2B5EF4-FFF2-40B4-BE49-F238E27FC236}">
              <a16:creationId xmlns:a16="http://schemas.microsoft.com/office/drawing/2014/main" id="{FA4EF779-0D7F-4662-8E25-E56D56621E92}"/>
            </a:ext>
          </a:extLst>
        </xdr:cNvPr>
        <xdr:cNvSpPr/>
      </xdr:nvSpPr>
      <xdr:spPr>
        <a:xfrm flipH="1">
          <a:off x="1304925" y="3430111"/>
          <a:ext cx="383568" cy="342640"/>
        </a:xfrm>
        <a:prstGeom prst="parallelogram">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IN" sz="1400" b="1">
              <a:solidFill>
                <a:schemeClr val="lt1"/>
              </a:solidFill>
              <a:latin typeface="Arial" panose="020B0604020202020204" pitchFamily="34" charset="0"/>
              <a:ea typeface="+mn-ea"/>
              <a:cs typeface="Arial" panose="020B0604020202020204" pitchFamily="34" charset="0"/>
            </a:rPr>
            <a:t>4</a:t>
          </a:r>
        </a:p>
      </xdr:txBody>
    </xdr:sp>
    <xdr:clientData/>
  </xdr:twoCellAnchor>
  <xdr:twoCellAnchor>
    <xdr:from>
      <xdr:col>1</xdr:col>
      <xdr:colOff>619125</xdr:colOff>
      <xdr:row>24</xdr:row>
      <xdr:rowOff>51428</xdr:rowOff>
    </xdr:from>
    <xdr:to>
      <xdr:col>2</xdr:col>
      <xdr:colOff>316893</xdr:colOff>
      <xdr:row>26</xdr:row>
      <xdr:rowOff>70218</xdr:rowOff>
    </xdr:to>
    <xdr:sp macro="" textlink="">
      <xdr:nvSpPr>
        <xdr:cNvPr id="20" name="Parallelogram 19">
          <a:extLst>
            <a:ext uri="{FF2B5EF4-FFF2-40B4-BE49-F238E27FC236}">
              <a16:creationId xmlns:a16="http://schemas.microsoft.com/office/drawing/2014/main" id="{6FFAA40E-AB71-42E3-9CCF-F08048A94368}"/>
            </a:ext>
          </a:extLst>
        </xdr:cNvPr>
        <xdr:cNvSpPr/>
      </xdr:nvSpPr>
      <xdr:spPr>
        <a:xfrm>
          <a:off x="1304925" y="3880478"/>
          <a:ext cx="383568" cy="342640"/>
        </a:xfrm>
        <a:prstGeom prst="parallelogram">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IN" sz="1400" b="1">
              <a:solidFill>
                <a:schemeClr val="lt1"/>
              </a:solidFill>
              <a:latin typeface="Arial" panose="020B0604020202020204" pitchFamily="34" charset="0"/>
              <a:ea typeface="+mn-ea"/>
              <a:cs typeface="Arial" panose="020B0604020202020204" pitchFamily="34" charset="0"/>
            </a:rPr>
            <a:t>5</a:t>
          </a:r>
        </a:p>
      </xdr:txBody>
    </xdr:sp>
    <xdr:clientData/>
  </xdr:twoCellAnchor>
  <xdr:twoCellAnchor>
    <xdr:from>
      <xdr:col>10</xdr:col>
      <xdr:colOff>199727</xdr:colOff>
      <xdr:row>18</xdr:row>
      <xdr:rowOff>110152</xdr:rowOff>
    </xdr:from>
    <xdr:to>
      <xdr:col>16</xdr:col>
      <xdr:colOff>283255</xdr:colOff>
      <xdr:row>20</xdr:row>
      <xdr:rowOff>119977</xdr:rowOff>
    </xdr:to>
    <xdr:sp macro="" textlink="">
      <xdr:nvSpPr>
        <xdr:cNvPr id="21" name="TextBox 20">
          <a:hlinkClick xmlns:r="http://schemas.openxmlformats.org/officeDocument/2006/relationships" r:id="rId8" tooltip="Appendix – Equipment"/>
          <a:extLst>
            <a:ext uri="{FF2B5EF4-FFF2-40B4-BE49-F238E27FC236}">
              <a16:creationId xmlns:a16="http://schemas.microsoft.com/office/drawing/2014/main" id="{6751F7B2-1375-4F6D-8282-43E4F8887264}"/>
            </a:ext>
          </a:extLst>
        </xdr:cNvPr>
        <xdr:cNvSpPr txBox="1"/>
      </xdr:nvSpPr>
      <xdr:spPr>
        <a:xfrm>
          <a:off x="7057727" y="2939077"/>
          <a:ext cx="4198328" cy="362250"/>
        </a:xfrm>
        <a:prstGeom prst="parallelogram">
          <a:avLst/>
        </a:prstGeom>
        <a:solidFill>
          <a:srgbClr val="CCEFEB"/>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bIns="45720" rtlCol="0" anchor="ctr"/>
        <a:lstStyle/>
        <a:p>
          <a:pPr marL="0" indent="0" algn="l"/>
          <a:r>
            <a:rPr lang="en-IN" sz="1100" b="1">
              <a:solidFill>
                <a:schemeClr val="accent2"/>
              </a:solidFill>
              <a:latin typeface="Arial" panose="020B0604020202020204" pitchFamily="34" charset="0"/>
              <a:ea typeface="+mn-ea"/>
              <a:cs typeface="Arial" panose="020B0604020202020204" pitchFamily="34" charset="0"/>
            </a:rPr>
            <a:t>Appendix</a:t>
          </a:r>
          <a:r>
            <a:rPr lang="en-IN" sz="1100" b="1" baseline="0">
              <a:solidFill>
                <a:schemeClr val="accent2"/>
              </a:solidFill>
              <a:latin typeface="Arial" panose="020B0604020202020204" pitchFamily="34" charset="0"/>
              <a:ea typeface="+mn-ea"/>
              <a:cs typeface="Arial" panose="020B0604020202020204" pitchFamily="34" charset="0"/>
            </a:rPr>
            <a:t> – Equipment</a:t>
          </a:r>
          <a:endParaRPr lang="en-IN" sz="1100" b="1">
            <a:solidFill>
              <a:schemeClr val="accent2"/>
            </a:solidFill>
            <a:latin typeface="Arial" panose="020B0604020202020204" pitchFamily="34" charset="0"/>
            <a:ea typeface="+mn-ea"/>
            <a:cs typeface="Arial" panose="020B0604020202020204" pitchFamily="34" charset="0"/>
          </a:endParaRPr>
        </a:p>
      </xdr:txBody>
    </xdr:sp>
    <xdr:clientData/>
  </xdr:twoCellAnchor>
  <xdr:twoCellAnchor>
    <xdr:from>
      <xdr:col>10</xdr:col>
      <xdr:colOff>199727</xdr:colOff>
      <xdr:row>21</xdr:row>
      <xdr:rowOff>76985</xdr:rowOff>
    </xdr:from>
    <xdr:to>
      <xdr:col>16</xdr:col>
      <xdr:colOff>283255</xdr:colOff>
      <xdr:row>23</xdr:row>
      <xdr:rowOff>104740</xdr:rowOff>
    </xdr:to>
    <xdr:sp macro="" textlink="">
      <xdr:nvSpPr>
        <xdr:cNvPr id="22" name="TextBox 20">
          <a:hlinkClick xmlns:r="http://schemas.openxmlformats.org/officeDocument/2006/relationships" r:id="rId9" tooltip="Labour Data"/>
          <a:extLst>
            <a:ext uri="{FF2B5EF4-FFF2-40B4-BE49-F238E27FC236}">
              <a16:creationId xmlns:a16="http://schemas.microsoft.com/office/drawing/2014/main" id="{ED9069F1-5F97-479C-980B-F658F29423DE}"/>
            </a:ext>
          </a:extLst>
        </xdr:cNvPr>
        <xdr:cNvSpPr txBox="1"/>
      </xdr:nvSpPr>
      <xdr:spPr>
        <a:xfrm>
          <a:off x="7057727" y="3420260"/>
          <a:ext cx="4198328" cy="351605"/>
        </a:xfrm>
        <a:prstGeom prst="parallelogram">
          <a:avLst/>
        </a:prstGeom>
        <a:solidFill>
          <a:srgbClr val="CCEFEB"/>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bIns="45720" rtlCol="0" anchor="ctr"/>
        <a:lstStyle/>
        <a:p>
          <a:pPr marL="0" indent="0" algn="l"/>
          <a:r>
            <a:rPr lang="en-IN" sz="1100" b="1">
              <a:solidFill>
                <a:schemeClr val="accent2"/>
              </a:solidFill>
              <a:latin typeface="Arial" panose="020B0604020202020204" pitchFamily="34" charset="0"/>
              <a:ea typeface="+mn-ea"/>
              <a:cs typeface="Arial" panose="020B0604020202020204" pitchFamily="34" charset="0"/>
            </a:rPr>
            <a:t>Labour Data</a:t>
          </a:r>
        </a:p>
      </xdr:txBody>
    </xdr:sp>
    <xdr:clientData/>
  </xdr:twoCellAnchor>
  <xdr:twoCellAnchor>
    <xdr:from>
      <xdr:col>10</xdr:col>
      <xdr:colOff>199727</xdr:colOff>
      <xdr:row>24</xdr:row>
      <xdr:rowOff>50543</xdr:rowOff>
    </xdr:from>
    <xdr:to>
      <xdr:col>16</xdr:col>
      <xdr:colOff>283255</xdr:colOff>
      <xdr:row>26</xdr:row>
      <xdr:rowOff>69332</xdr:rowOff>
    </xdr:to>
    <xdr:sp macro="" textlink="">
      <xdr:nvSpPr>
        <xdr:cNvPr id="23" name="TextBox 22">
          <a:hlinkClick xmlns:r="http://schemas.openxmlformats.org/officeDocument/2006/relationships" r:id="rId10" tooltip="Bibliography"/>
          <a:extLst>
            <a:ext uri="{FF2B5EF4-FFF2-40B4-BE49-F238E27FC236}">
              <a16:creationId xmlns:a16="http://schemas.microsoft.com/office/drawing/2014/main" id="{60E4FB47-4DC1-49B5-B693-536D7840222A}"/>
            </a:ext>
          </a:extLst>
        </xdr:cNvPr>
        <xdr:cNvSpPr txBox="1"/>
      </xdr:nvSpPr>
      <xdr:spPr>
        <a:xfrm>
          <a:off x="7057727" y="3879593"/>
          <a:ext cx="4198328" cy="342639"/>
        </a:xfrm>
        <a:prstGeom prst="parallelogram">
          <a:avLst/>
        </a:prstGeom>
        <a:solidFill>
          <a:srgbClr val="CCEFEB"/>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bIns="45720" rtlCol="0" anchor="ctr"/>
        <a:lstStyle/>
        <a:p>
          <a:pPr marL="0" indent="0" algn="l"/>
          <a:r>
            <a:rPr lang="en-IN" sz="1100" b="1">
              <a:solidFill>
                <a:schemeClr val="accent2"/>
              </a:solidFill>
              <a:latin typeface="Arial" panose="020B0604020202020204" pitchFamily="34" charset="0"/>
              <a:ea typeface="+mn-ea"/>
              <a:cs typeface="Arial" panose="020B0604020202020204" pitchFamily="34" charset="0"/>
            </a:rPr>
            <a:t>Bibliography</a:t>
          </a:r>
        </a:p>
      </xdr:txBody>
    </xdr:sp>
    <xdr:clientData/>
  </xdr:twoCellAnchor>
  <xdr:twoCellAnchor>
    <xdr:from>
      <xdr:col>10</xdr:col>
      <xdr:colOff>18461</xdr:colOff>
      <xdr:row>18</xdr:row>
      <xdr:rowOff>110152</xdr:rowOff>
    </xdr:from>
    <xdr:to>
      <xdr:col>10</xdr:col>
      <xdr:colOff>399788</xdr:colOff>
      <xdr:row>20</xdr:row>
      <xdr:rowOff>119977</xdr:rowOff>
    </xdr:to>
    <xdr:sp macro="" textlink="">
      <xdr:nvSpPr>
        <xdr:cNvPr id="24" name="Parallelogram 23">
          <a:extLst>
            <a:ext uri="{FF2B5EF4-FFF2-40B4-BE49-F238E27FC236}">
              <a16:creationId xmlns:a16="http://schemas.microsoft.com/office/drawing/2014/main" id="{392D87B6-B56B-4077-9556-5885E3A3C996}"/>
            </a:ext>
          </a:extLst>
        </xdr:cNvPr>
        <xdr:cNvSpPr/>
      </xdr:nvSpPr>
      <xdr:spPr>
        <a:xfrm>
          <a:off x="6876461" y="2939077"/>
          <a:ext cx="381327" cy="362250"/>
        </a:xfrm>
        <a:prstGeom prst="parallelogram">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IN" sz="1400" b="1">
              <a:solidFill>
                <a:schemeClr val="lt1"/>
              </a:solidFill>
              <a:latin typeface="Arial" panose="020B0604020202020204" pitchFamily="34" charset="0"/>
              <a:ea typeface="+mn-ea"/>
              <a:cs typeface="Arial" panose="020B0604020202020204" pitchFamily="34" charset="0"/>
            </a:rPr>
            <a:t>9</a:t>
          </a:r>
        </a:p>
      </xdr:txBody>
    </xdr:sp>
    <xdr:clientData/>
  </xdr:twoCellAnchor>
  <xdr:twoCellAnchor>
    <xdr:from>
      <xdr:col>10</xdr:col>
      <xdr:colOff>18461</xdr:colOff>
      <xdr:row>21</xdr:row>
      <xdr:rowOff>76985</xdr:rowOff>
    </xdr:from>
    <xdr:to>
      <xdr:col>10</xdr:col>
      <xdr:colOff>399788</xdr:colOff>
      <xdr:row>23</xdr:row>
      <xdr:rowOff>104740</xdr:rowOff>
    </xdr:to>
    <xdr:sp macro="" textlink="">
      <xdr:nvSpPr>
        <xdr:cNvPr id="25" name="Parallelogram 24">
          <a:extLst>
            <a:ext uri="{FF2B5EF4-FFF2-40B4-BE49-F238E27FC236}">
              <a16:creationId xmlns:a16="http://schemas.microsoft.com/office/drawing/2014/main" id="{4024C3FB-5F25-42CF-9342-3BDCDEF76805}"/>
            </a:ext>
          </a:extLst>
        </xdr:cNvPr>
        <xdr:cNvSpPr/>
      </xdr:nvSpPr>
      <xdr:spPr>
        <a:xfrm flipH="1">
          <a:off x="6876461" y="3420260"/>
          <a:ext cx="381327" cy="351605"/>
        </a:xfrm>
        <a:prstGeom prst="parallelogram">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IN" sz="1400" b="1">
              <a:solidFill>
                <a:schemeClr val="lt1"/>
              </a:solidFill>
              <a:latin typeface="Arial" panose="020B0604020202020204" pitchFamily="34" charset="0"/>
              <a:ea typeface="+mn-ea"/>
              <a:cs typeface="Arial" panose="020B0604020202020204" pitchFamily="34" charset="0"/>
            </a:rPr>
            <a:t>10</a:t>
          </a:r>
        </a:p>
      </xdr:txBody>
    </xdr:sp>
    <xdr:clientData/>
  </xdr:twoCellAnchor>
  <xdr:twoCellAnchor>
    <xdr:from>
      <xdr:col>10</xdr:col>
      <xdr:colOff>18461</xdr:colOff>
      <xdr:row>24</xdr:row>
      <xdr:rowOff>50543</xdr:rowOff>
    </xdr:from>
    <xdr:to>
      <xdr:col>10</xdr:col>
      <xdr:colOff>399788</xdr:colOff>
      <xdr:row>26</xdr:row>
      <xdr:rowOff>69332</xdr:rowOff>
    </xdr:to>
    <xdr:sp macro="" textlink="">
      <xdr:nvSpPr>
        <xdr:cNvPr id="26" name="Parallelogram 25">
          <a:extLst>
            <a:ext uri="{FF2B5EF4-FFF2-40B4-BE49-F238E27FC236}">
              <a16:creationId xmlns:a16="http://schemas.microsoft.com/office/drawing/2014/main" id="{27F69048-C7F5-42EA-8B67-A3F4AB4E0E80}"/>
            </a:ext>
          </a:extLst>
        </xdr:cNvPr>
        <xdr:cNvSpPr/>
      </xdr:nvSpPr>
      <xdr:spPr>
        <a:xfrm>
          <a:off x="6876461" y="3879593"/>
          <a:ext cx="381327" cy="342639"/>
        </a:xfrm>
        <a:prstGeom prst="parallelogram">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IN" sz="1400" b="1">
              <a:solidFill>
                <a:schemeClr val="lt1"/>
              </a:solidFill>
              <a:latin typeface="Arial" panose="020B0604020202020204" pitchFamily="34" charset="0"/>
              <a:ea typeface="+mn-ea"/>
              <a:cs typeface="Arial" panose="020B0604020202020204" pitchFamily="34" charset="0"/>
            </a:rPr>
            <a:t>11</a:t>
          </a:r>
        </a:p>
      </xdr:txBody>
    </xdr:sp>
    <xdr:clientData/>
  </xdr:twoCellAnchor>
  <xdr:twoCellAnchor>
    <xdr:from>
      <xdr:col>7</xdr:col>
      <xdr:colOff>594224</xdr:colOff>
      <xdr:row>12</xdr:row>
      <xdr:rowOff>127266</xdr:rowOff>
    </xdr:from>
    <xdr:to>
      <xdr:col>8</xdr:col>
      <xdr:colOff>370141</xdr:colOff>
      <xdr:row>29</xdr:row>
      <xdr:rowOff>116540</xdr:rowOff>
    </xdr:to>
    <xdr:sp macro="" textlink="">
      <xdr:nvSpPr>
        <xdr:cNvPr id="27" name="Rectangle 26">
          <a:extLst>
            <a:ext uri="{FF2B5EF4-FFF2-40B4-BE49-F238E27FC236}">
              <a16:creationId xmlns:a16="http://schemas.microsoft.com/office/drawing/2014/main" id="{0200D7AA-7BA5-4160-93DD-CC6A6F9DA12E}"/>
            </a:ext>
          </a:extLst>
        </xdr:cNvPr>
        <xdr:cNvSpPr/>
      </xdr:nvSpPr>
      <xdr:spPr>
        <a:xfrm>
          <a:off x="5394824" y="1984641"/>
          <a:ext cx="461717" cy="27705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panose="020B0604020202020204" pitchFamily="34" charset="0"/>
            <a:cs typeface="Arial" panose="020B0604020202020204" pitchFamily="34" charset="0"/>
          </a:endParaRPr>
        </a:p>
      </xdr:txBody>
    </xdr:sp>
    <xdr:clientData/>
  </xdr:twoCellAnchor>
  <xdr:twoCellAnchor editAs="oneCell">
    <xdr:from>
      <xdr:col>16</xdr:col>
      <xdr:colOff>435428</xdr:colOff>
      <xdr:row>2</xdr:row>
      <xdr:rowOff>40822</xdr:rowOff>
    </xdr:from>
    <xdr:to>
      <xdr:col>16</xdr:col>
      <xdr:colOff>435428</xdr:colOff>
      <xdr:row>4</xdr:row>
      <xdr:rowOff>87496</xdr:rowOff>
    </xdr:to>
    <xdr:pic>
      <xdr:nvPicPr>
        <xdr:cNvPr id="28" name="Picture 27">
          <a:extLst>
            <a:ext uri="{FF2B5EF4-FFF2-40B4-BE49-F238E27FC236}">
              <a16:creationId xmlns:a16="http://schemas.microsoft.com/office/drawing/2014/main" id="{60A568BD-31C8-421E-AED7-2CC48ECAFD4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1408228" y="364672"/>
          <a:ext cx="0" cy="370524"/>
        </a:xfrm>
        <a:prstGeom prst="rect">
          <a:avLst/>
        </a:prstGeom>
      </xdr:spPr>
    </xdr:pic>
    <xdr:clientData/>
  </xdr:twoCellAnchor>
  <xdr:twoCellAnchor>
    <xdr:from>
      <xdr:col>10</xdr:col>
      <xdr:colOff>172833</xdr:colOff>
      <xdr:row>13</xdr:row>
      <xdr:rowOff>2571</xdr:rowOff>
    </xdr:from>
    <xdr:to>
      <xdr:col>16</xdr:col>
      <xdr:colOff>256361</xdr:colOff>
      <xdr:row>15</xdr:row>
      <xdr:rowOff>21360</xdr:rowOff>
    </xdr:to>
    <xdr:sp macro="" textlink="">
      <xdr:nvSpPr>
        <xdr:cNvPr id="29" name="TextBox 28">
          <a:hlinkClick xmlns:r="http://schemas.openxmlformats.org/officeDocument/2006/relationships" r:id="rId12" tooltip="Part 3 – Cost By Processes"/>
          <a:extLst>
            <a:ext uri="{FF2B5EF4-FFF2-40B4-BE49-F238E27FC236}">
              <a16:creationId xmlns:a16="http://schemas.microsoft.com/office/drawing/2014/main" id="{8838C5AF-6BF6-4971-9BD7-1FDBADCFB5A9}"/>
            </a:ext>
          </a:extLst>
        </xdr:cNvPr>
        <xdr:cNvSpPr txBox="1"/>
      </xdr:nvSpPr>
      <xdr:spPr>
        <a:xfrm>
          <a:off x="7030833" y="2021871"/>
          <a:ext cx="4198328" cy="342639"/>
        </a:xfrm>
        <a:prstGeom prst="parallelogram">
          <a:avLst/>
        </a:prstGeom>
        <a:solidFill>
          <a:srgbClr val="CCEFEB"/>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bIns="45720" rtlCol="0" anchor="ctr"/>
        <a:lstStyle/>
        <a:p>
          <a:pPr marL="0" indent="0" algn="l"/>
          <a:r>
            <a:rPr lang="en-IN" sz="1100" b="1">
              <a:solidFill>
                <a:schemeClr val="accent2"/>
              </a:solidFill>
              <a:latin typeface="Arial" panose="020B0604020202020204" pitchFamily="34" charset="0"/>
              <a:ea typeface="+mn-ea"/>
              <a:cs typeface="Arial" panose="020B0604020202020204" pitchFamily="34" charset="0"/>
            </a:rPr>
            <a:t>Part</a:t>
          </a:r>
          <a:r>
            <a:rPr lang="en-IN" sz="1100" b="1" baseline="0">
              <a:solidFill>
                <a:schemeClr val="accent2"/>
              </a:solidFill>
              <a:latin typeface="Arial" panose="020B0604020202020204" pitchFamily="34" charset="0"/>
              <a:ea typeface="+mn-ea"/>
              <a:cs typeface="Arial" panose="020B0604020202020204" pitchFamily="34" charset="0"/>
            </a:rPr>
            <a:t> 3 - Cost By Processes</a:t>
          </a:r>
          <a:endParaRPr lang="en-IN" sz="1100" b="1">
            <a:solidFill>
              <a:schemeClr val="accent2"/>
            </a:solidFill>
            <a:latin typeface="Arial" panose="020B0604020202020204" pitchFamily="34" charset="0"/>
            <a:ea typeface="+mn-ea"/>
            <a:cs typeface="Arial" panose="020B0604020202020204" pitchFamily="34" charset="0"/>
          </a:endParaRPr>
        </a:p>
      </xdr:txBody>
    </xdr:sp>
    <xdr:clientData/>
  </xdr:twoCellAnchor>
  <xdr:twoCellAnchor>
    <xdr:from>
      <xdr:col>10</xdr:col>
      <xdr:colOff>172833</xdr:colOff>
      <xdr:row>15</xdr:row>
      <xdr:rowOff>157662</xdr:rowOff>
    </xdr:from>
    <xdr:to>
      <xdr:col>16</xdr:col>
      <xdr:colOff>256361</xdr:colOff>
      <xdr:row>18</xdr:row>
      <xdr:rowOff>6123</xdr:rowOff>
    </xdr:to>
    <xdr:sp macro="" textlink="">
      <xdr:nvSpPr>
        <xdr:cNvPr id="30" name="TextBox 29">
          <a:hlinkClick xmlns:r="http://schemas.openxmlformats.org/officeDocument/2006/relationships" r:id="rId13" tooltip="Part 4 – Cost By Packing"/>
          <a:extLst>
            <a:ext uri="{FF2B5EF4-FFF2-40B4-BE49-F238E27FC236}">
              <a16:creationId xmlns:a16="http://schemas.microsoft.com/office/drawing/2014/main" id="{B660FD5D-A102-4130-B9ED-0DFC3F03ABD3}"/>
            </a:ext>
          </a:extLst>
        </xdr:cNvPr>
        <xdr:cNvSpPr txBox="1"/>
      </xdr:nvSpPr>
      <xdr:spPr>
        <a:xfrm>
          <a:off x="7030833" y="2500812"/>
          <a:ext cx="4198328" cy="334236"/>
        </a:xfrm>
        <a:prstGeom prst="parallelogram">
          <a:avLst/>
        </a:prstGeom>
        <a:solidFill>
          <a:srgbClr val="CCEFEB"/>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bIns="45720" rtlCol="0" anchor="ctr"/>
        <a:lstStyle/>
        <a:p>
          <a:pPr marL="0" indent="0" algn="l"/>
          <a:r>
            <a:rPr lang="en-IN" sz="1100" b="1">
              <a:solidFill>
                <a:schemeClr val="accent2"/>
              </a:solidFill>
              <a:latin typeface="Arial" panose="020B0604020202020204" pitchFamily="34" charset="0"/>
              <a:ea typeface="+mn-ea"/>
              <a:cs typeface="Arial" panose="020B0604020202020204" pitchFamily="34" charset="0"/>
            </a:rPr>
            <a:t>Part 4 – Cost By</a:t>
          </a:r>
          <a:r>
            <a:rPr lang="en-IN" sz="1100" b="1" baseline="0">
              <a:solidFill>
                <a:schemeClr val="accent2"/>
              </a:solidFill>
              <a:latin typeface="Arial" panose="020B0604020202020204" pitchFamily="34" charset="0"/>
              <a:ea typeface="+mn-ea"/>
              <a:cs typeface="Arial" panose="020B0604020202020204" pitchFamily="34" charset="0"/>
            </a:rPr>
            <a:t> Packing</a:t>
          </a:r>
          <a:endParaRPr lang="en-IN" sz="1100" b="1">
            <a:solidFill>
              <a:schemeClr val="accent2"/>
            </a:solidFill>
            <a:latin typeface="Arial" panose="020B0604020202020204" pitchFamily="34" charset="0"/>
            <a:ea typeface="+mn-ea"/>
            <a:cs typeface="Arial" panose="020B0604020202020204" pitchFamily="34" charset="0"/>
          </a:endParaRPr>
        </a:p>
      </xdr:txBody>
    </xdr:sp>
    <xdr:clientData/>
  </xdr:twoCellAnchor>
  <xdr:twoCellAnchor>
    <xdr:from>
      <xdr:col>9</xdr:col>
      <xdr:colOff>610132</xdr:colOff>
      <xdr:row>13</xdr:row>
      <xdr:rowOff>2571</xdr:rowOff>
    </xdr:from>
    <xdr:to>
      <xdr:col>10</xdr:col>
      <xdr:colOff>372894</xdr:colOff>
      <xdr:row>15</xdr:row>
      <xdr:rowOff>21360</xdr:rowOff>
    </xdr:to>
    <xdr:sp macro="" textlink="">
      <xdr:nvSpPr>
        <xdr:cNvPr id="31" name="Parallelogram 30">
          <a:extLst>
            <a:ext uri="{FF2B5EF4-FFF2-40B4-BE49-F238E27FC236}">
              <a16:creationId xmlns:a16="http://schemas.microsoft.com/office/drawing/2014/main" id="{05CF2AA2-0256-4584-9097-01F902F57CBF}"/>
            </a:ext>
          </a:extLst>
        </xdr:cNvPr>
        <xdr:cNvSpPr/>
      </xdr:nvSpPr>
      <xdr:spPr>
        <a:xfrm>
          <a:off x="6782332" y="2021871"/>
          <a:ext cx="448562" cy="342639"/>
        </a:xfrm>
        <a:prstGeom prst="parallelogram">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IN" sz="1400" b="1">
              <a:solidFill>
                <a:schemeClr val="lt1"/>
              </a:solidFill>
              <a:latin typeface="Arial" panose="020B0604020202020204" pitchFamily="34" charset="0"/>
              <a:ea typeface="+mn-ea"/>
              <a:cs typeface="Arial" panose="020B0604020202020204" pitchFamily="34" charset="0"/>
            </a:rPr>
            <a:t>7</a:t>
          </a:r>
        </a:p>
      </xdr:txBody>
    </xdr:sp>
    <xdr:clientData/>
  </xdr:twoCellAnchor>
  <xdr:twoCellAnchor>
    <xdr:from>
      <xdr:col>9</xdr:col>
      <xdr:colOff>610132</xdr:colOff>
      <xdr:row>15</xdr:row>
      <xdr:rowOff>157662</xdr:rowOff>
    </xdr:from>
    <xdr:to>
      <xdr:col>10</xdr:col>
      <xdr:colOff>372894</xdr:colOff>
      <xdr:row>18</xdr:row>
      <xdr:rowOff>6123</xdr:rowOff>
    </xdr:to>
    <xdr:sp macro="" textlink="">
      <xdr:nvSpPr>
        <xdr:cNvPr id="32" name="Parallelogram 31">
          <a:extLst>
            <a:ext uri="{FF2B5EF4-FFF2-40B4-BE49-F238E27FC236}">
              <a16:creationId xmlns:a16="http://schemas.microsoft.com/office/drawing/2014/main" id="{653570DB-2378-4B5C-95DA-8605A499C47B}"/>
            </a:ext>
          </a:extLst>
        </xdr:cNvPr>
        <xdr:cNvSpPr/>
      </xdr:nvSpPr>
      <xdr:spPr>
        <a:xfrm flipH="1">
          <a:off x="6782332" y="2500812"/>
          <a:ext cx="448562" cy="334236"/>
        </a:xfrm>
        <a:prstGeom prst="parallelogram">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IN" sz="1400" b="1">
              <a:solidFill>
                <a:schemeClr val="lt1"/>
              </a:solidFill>
              <a:latin typeface="Arial" panose="020B0604020202020204" pitchFamily="34" charset="0"/>
              <a:ea typeface="+mn-ea"/>
              <a:cs typeface="Arial" panose="020B0604020202020204" pitchFamily="34" charset="0"/>
            </a:rPr>
            <a:t>8</a:t>
          </a:r>
        </a:p>
      </xdr:txBody>
    </xdr:sp>
    <xdr:clientData/>
  </xdr:twoCellAnchor>
  <xdr:twoCellAnchor>
    <xdr:from>
      <xdr:col>16</xdr:col>
      <xdr:colOff>15974</xdr:colOff>
      <xdr:row>12</xdr:row>
      <xdr:rowOff>127267</xdr:rowOff>
    </xdr:from>
    <xdr:to>
      <xdr:col>16</xdr:col>
      <xdr:colOff>475450</xdr:colOff>
      <xdr:row>29</xdr:row>
      <xdr:rowOff>0</xdr:rowOff>
    </xdr:to>
    <xdr:sp macro="" textlink="">
      <xdr:nvSpPr>
        <xdr:cNvPr id="33" name="Rectangle 32">
          <a:extLst>
            <a:ext uri="{FF2B5EF4-FFF2-40B4-BE49-F238E27FC236}">
              <a16:creationId xmlns:a16="http://schemas.microsoft.com/office/drawing/2014/main" id="{BB0AD7DA-861C-4A7A-8834-021AAA70D6FE}"/>
            </a:ext>
          </a:extLst>
        </xdr:cNvPr>
        <xdr:cNvSpPr/>
      </xdr:nvSpPr>
      <xdr:spPr>
        <a:xfrm>
          <a:off x="10988774" y="1984642"/>
          <a:ext cx="459476" cy="265403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panose="020B0604020202020204" pitchFamily="34" charset="0"/>
            <a:cs typeface="Arial" panose="020B0604020202020204" pitchFamily="34" charset="0"/>
          </a:endParaRPr>
        </a:p>
      </xdr:txBody>
    </xdr:sp>
    <xdr:clientData/>
  </xdr:twoCellAnchor>
  <xdr:twoCellAnchor>
    <xdr:from>
      <xdr:col>16</xdr:col>
      <xdr:colOff>98613</xdr:colOff>
      <xdr:row>1</xdr:row>
      <xdr:rowOff>71717</xdr:rowOff>
    </xdr:from>
    <xdr:to>
      <xdr:col>18</xdr:col>
      <xdr:colOff>58695</xdr:colOff>
      <xdr:row>4</xdr:row>
      <xdr:rowOff>53789</xdr:rowOff>
    </xdr:to>
    <xdr:pic>
      <xdr:nvPicPr>
        <xdr:cNvPr id="34" name="Picture 33" descr="A picture containing text, sign&#10;&#10;Description automatically generated">
          <a:extLst>
            <a:ext uri="{FF2B5EF4-FFF2-40B4-BE49-F238E27FC236}">
              <a16:creationId xmlns:a16="http://schemas.microsoft.com/office/drawing/2014/main" id="{FFFD7F23-E34A-405D-A9E7-F5208AE1DEC1}"/>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1071413" y="233642"/>
          <a:ext cx="1331682" cy="467847"/>
        </a:xfrm>
        <a:prstGeom prst="rect">
          <a:avLst/>
        </a:prstGeom>
      </xdr:spPr>
    </xdr:pic>
    <xdr:clientData/>
  </xdr:twoCellAnchor>
  <xdr:twoCellAnchor>
    <xdr:from>
      <xdr:col>1</xdr:col>
      <xdr:colOff>620021</xdr:colOff>
      <xdr:row>26</xdr:row>
      <xdr:rowOff>153617</xdr:rowOff>
    </xdr:from>
    <xdr:to>
      <xdr:col>2</xdr:col>
      <xdr:colOff>317789</xdr:colOff>
      <xdr:row>28</xdr:row>
      <xdr:rowOff>153358</xdr:rowOff>
    </xdr:to>
    <xdr:sp macro="" textlink="">
      <xdr:nvSpPr>
        <xdr:cNvPr id="35" name="Parallelogram 34">
          <a:extLst>
            <a:ext uri="{FF2B5EF4-FFF2-40B4-BE49-F238E27FC236}">
              <a16:creationId xmlns:a16="http://schemas.microsoft.com/office/drawing/2014/main" id="{503961B1-DAE7-4606-809B-A8130668C5CD}"/>
            </a:ext>
          </a:extLst>
        </xdr:cNvPr>
        <xdr:cNvSpPr/>
      </xdr:nvSpPr>
      <xdr:spPr>
        <a:xfrm flipH="1">
          <a:off x="1305821" y="4306517"/>
          <a:ext cx="383568" cy="323591"/>
        </a:xfrm>
        <a:prstGeom prst="parallelogram">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IN" sz="1400" b="1">
              <a:solidFill>
                <a:schemeClr val="lt1"/>
              </a:solidFill>
              <a:latin typeface="Arial" panose="020B0604020202020204" pitchFamily="34" charset="0"/>
              <a:ea typeface="+mn-ea"/>
              <a:cs typeface="Arial" panose="020B0604020202020204" pitchFamily="34" charset="0"/>
            </a:rPr>
            <a:t>6</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2588</xdr:colOff>
      <xdr:row>9</xdr:row>
      <xdr:rowOff>108213</xdr:rowOff>
    </xdr:from>
    <xdr:to>
      <xdr:col>4</xdr:col>
      <xdr:colOff>206828</xdr:colOff>
      <xdr:row>10</xdr:row>
      <xdr:rowOff>151692</xdr:rowOff>
    </xdr:to>
    <xdr:sp macro="" textlink="">
      <xdr:nvSpPr>
        <xdr:cNvPr id="2" name="AutoShape 10">
          <a:extLst>
            <a:ext uri="{FF2B5EF4-FFF2-40B4-BE49-F238E27FC236}">
              <a16:creationId xmlns:a16="http://schemas.microsoft.com/office/drawing/2014/main" id="{6F3C083D-3CBC-49E9-A5A7-9C35E3204088}"/>
            </a:ext>
          </a:extLst>
        </xdr:cNvPr>
        <xdr:cNvSpPr>
          <a:spLocks noChangeArrowheads="1"/>
        </xdr:cNvSpPr>
      </xdr:nvSpPr>
      <xdr:spPr bwMode="auto">
        <a:xfrm>
          <a:off x="3294428" y="1952253"/>
          <a:ext cx="2718840" cy="774999"/>
        </a:xfrm>
        <a:prstGeom prst="chevron">
          <a:avLst>
            <a:gd name="adj" fmla="val 29206"/>
          </a:avLst>
        </a:prstGeom>
        <a:solidFill>
          <a:srgbClr val="4B5561"/>
        </a:solidFill>
        <a:ln w="6350" algn="ctr">
          <a:noFill/>
          <a:miter lim="800000"/>
          <a:headEnd type="none" w="sm" len="sm"/>
          <a:tailEnd type="none" w="sm" len="sm"/>
        </a:ln>
        <a:effectLst/>
      </xdr:spPr>
      <xdr:txBody>
        <a:bodyPr vertOverflow="clip" wrap="square" lIns="137160" tIns="45720" rIns="91440" bIns="4572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Conducted secondary and primary research to identify various cost heads associated with RTD Ice Tea</a:t>
          </a:r>
        </a:p>
      </xdr:txBody>
    </xdr:sp>
    <xdr:clientData/>
  </xdr:twoCellAnchor>
  <xdr:twoCellAnchor>
    <xdr:from>
      <xdr:col>0</xdr:col>
      <xdr:colOff>579172</xdr:colOff>
      <xdr:row>9</xdr:row>
      <xdr:rowOff>108213</xdr:rowOff>
    </xdr:from>
    <xdr:to>
      <xdr:col>2</xdr:col>
      <xdr:colOff>195942</xdr:colOff>
      <xdr:row>10</xdr:row>
      <xdr:rowOff>151692</xdr:rowOff>
    </xdr:to>
    <xdr:sp macro="" textlink="">
      <xdr:nvSpPr>
        <xdr:cNvPr id="3" name="AutoShape 11">
          <a:extLst>
            <a:ext uri="{FF2B5EF4-FFF2-40B4-BE49-F238E27FC236}">
              <a16:creationId xmlns:a16="http://schemas.microsoft.com/office/drawing/2014/main" id="{34966D21-354D-45F9-83C6-D12D2C784A24}"/>
            </a:ext>
          </a:extLst>
        </xdr:cNvPr>
        <xdr:cNvSpPr>
          <a:spLocks noChangeArrowheads="1"/>
        </xdr:cNvSpPr>
      </xdr:nvSpPr>
      <xdr:spPr bwMode="auto">
        <a:xfrm>
          <a:off x="525832" y="1952253"/>
          <a:ext cx="2710490" cy="774999"/>
        </a:xfrm>
        <a:prstGeom prst="chevron">
          <a:avLst>
            <a:gd name="adj" fmla="val 27802"/>
          </a:avLst>
        </a:prstGeom>
        <a:solidFill>
          <a:srgbClr val="00AE9B"/>
        </a:solidFill>
        <a:ln w="6350" algn="ctr">
          <a:noFill/>
          <a:miter lim="800000"/>
          <a:headEnd type="none" w="sm" len="sm"/>
          <a:tailEnd type="none" w="sm" len="sm"/>
        </a:ln>
        <a:effectLst/>
      </xdr:spPr>
      <xdr:txBody>
        <a:bodyPr vertOverflow="clip" wrap="square" lIns="137160" tIns="45720" rIns="91440" bIns="4572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Conducted initial research to </a:t>
          </a:r>
          <a:r>
            <a:rPr kumimoji="0" lang="en-US" sz="1000" b="1"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develop an understanding of the production proc</a:t>
          </a:r>
          <a:r>
            <a:rPr kumimoji="0" lang="en-US" sz="1000" b="1"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ess and identified key stakeholders</a:t>
          </a:r>
        </a:p>
      </xdr:txBody>
    </xdr:sp>
    <xdr:clientData/>
  </xdr:twoCellAnchor>
  <xdr:twoCellAnchor>
    <xdr:from>
      <xdr:col>4</xdr:col>
      <xdr:colOff>277217</xdr:colOff>
      <xdr:row>9</xdr:row>
      <xdr:rowOff>108213</xdr:rowOff>
    </xdr:from>
    <xdr:to>
      <xdr:col>6</xdr:col>
      <xdr:colOff>33619</xdr:colOff>
      <xdr:row>10</xdr:row>
      <xdr:rowOff>151692</xdr:rowOff>
    </xdr:to>
    <xdr:sp macro="" textlink="">
      <xdr:nvSpPr>
        <xdr:cNvPr id="4" name="AutoShape 10">
          <a:extLst>
            <a:ext uri="{FF2B5EF4-FFF2-40B4-BE49-F238E27FC236}">
              <a16:creationId xmlns:a16="http://schemas.microsoft.com/office/drawing/2014/main" id="{C196B527-C82E-4412-9E05-20AD7A2B918C}"/>
            </a:ext>
          </a:extLst>
        </xdr:cNvPr>
        <xdr:cNvSpPr>
          <a:spLocks noChangeArrowheads="1"/>
        </xdr:cNvSpPr>
      </xdr:nvSpPr>
      <xdr:spPr bwMode="auto">
        <a:xfrm>
          <a:off x="6060797" y="1952253"/>
          <a:ext cx="2545322" cy="774999"/>
        </a:xfrm>
        <a:prstGeom prst="chevron">
          <a:avLst>
            <a:gd name="adj" fmla="val 29206"/>
          </a:avLst>
        </a:prstGeom>
        <a:solidFill>
          <a:srgbClr val="A2B8C1"/>
        </a:solidFill>
        <a:ln w="6350" algn="ctr">
          <a:noFill/>
          <a:miter lim="800000"/>
          <a:headEnd type="none" w="sm" len="sm"/>
          <a:tailEnd type="none" w="sm" len="sm"/>
        </a:ln>
        <a:effectLst/>
      </xdr:spPr>
      <xdr:txBody>
        <a:bodyPr vertOverflow="clip" wrap="square" lIns="137160" tIns="45720" rIns="91440" bIns="4572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Collated findings to build the should cost model and incorporated underlying assumptions</a:t>
          </a:r>
        </a:p>
      </xdr:txBody>
    </xdr: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51B1EEBB-72F0-427F-AF24-023904E83209}"/>
            </a:ext>
          </a:extLst>
        </xdr:cNvPr>
        <xdr:cNvGrpSpPr/>
      </xdr:nvGrpSpPr>
      <xdr:grpSpPr>
        <a:xfrm>
          <a:off x="575235" y="272677"/>
          <a:ext cx="1544516" cy="316940"/>
          <a:chOff x="582706" y="190500"/>
          <a:chExt cx="1555722" cy="313204"/>
        </a:xfrm>
      </xdr:grpSpPr>
      <xdr:sp macro="" textlink="">
        <xdr:nvSpPr>
          <xdr:cNvPr id="6" name="TextBox 5">
            <a:hlinkClick xmlns:r="http://schemas.openxmlformats.org/officeDocument/2006/relationships" r:id="rId1" tooltip="Contents"/>
            <a:extLst>
              <a:ext uri="{FF2B5EF4-FFF2-40B4-BE49-F238E27FC236}">
                <a16:creationId xmlns:a16="http://schemas.microsoft.com/office/drawing/2014/main" id="{A3188ACC-B665-7412-24D7-313AF27EBA8C}"/>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252D0F0B-C90A-51B7-E4FC-FE61691AA13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525779</xdr:colOff>
      <xdr:row>1</xdr:row>
      <xdr:rowOff>78442</xdr:rowOff>
    </xdr:from>
    <xdr:to>
      <xdr:col>3</xdr:col>
      <xdr:colOff>545950</xdr:colOff>
      <xdr:row>2</xdr:row>
      <xdr:rowOff>201146</xdr:rowOff>
    </xdr:to>
    <xdr:grpSp>
      <xdr:nvGrpSpPr>
        <xdr:cNvPr id="2" name="Group 1">
          <a:extLst>
            <a:ext uri="{FF2B5EF4-FFF2-40B4-BE49-F238E27FC236}">
              <a16:creationId xmlns:a16="http://schemas.microsoft.com/office/drawing/2014/main" id="{F8C0DBCB-29D7-4EB8-BAC8-99D9756F7CC0}"/>
            </a:ext>
          </a:extLst>
        </xdr:cNvPr>
        <xdr:cNvGrpSpPr/>
      </xdr:nvGrpSpPr>
      <xdr:grpSpPr>
        <a:xfrm>
          <a:off x="525779" y="272677"/>
          <a:ext cx="1596465" cy="316940"/>
          <a:chOff x="582706" y="190500"/>
          <a:chExt cx="1555722" cy="313204"/>
        </a:xfrm>
      </xdr:grpSpPr>
      <xdr:sp macro="" textlink="">
        <xdr:nvSpPr>
          <xdr:cNvPr id="3" name="TextBox 2">
            <a:hlinkClick xmlns:r="http://schemas.openxmlformats.org/officeDocument/2006/relationships" r:id="rId1" tooltip="Contents"/>
            <a:extLst>
              <a:ext uri="{FF2B5EF4-FFF2-40B4-BE49-F238E27FC236}">
                <a16:creationId xmlns:a16="http://schemas.microsoft.com/office/drawing/2014/main" id="{80A3CD3C-8E1C-616B-30A8-2A69B67CD67C}"/>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4" name="Straight Connector 3">
            <a:extLst>
              <a:ext uri="{FF2B5EF4-FFF2-40B4-BE49-F238E27FC236}">
                <a16:creationId xmlns:a16="http://schemas.microsoft.com/office/drawing/2014/main" id="{74E8B778-1CAB-9878-7825-E92A93AA7F49}"/>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125803</xdr:colOff>
      <xdr:row>6</xdr:row>
      <xdr:rowOff>208016</xdr:rowOff>
    </xdr:from>
    <xdr:to>
      <xdr:col>3</xdr:col>
      <xdr:colOff>611041</xdr:colOff>
      <xdr:row>45</xdr:row>
      <xdr:rowOff>105836</xdr:rowOff>
    </xdr:to>
    <xdr:sp macro="" textlink="">
      <xdr:nvSpPr>
        <xdr:cNvPr id="17" name="Rectangle 16">
          <a:extLst>
            <a:ext uri="{FF2B5EF4-FFF2-40B4-BE49-F238E27FC236}">
              <a16:creationId xmlns:a16="http://schemas.microsoft.com/office/drawing/2014/main" id="{C00D42B9-A5D0-90C6-6BB5-AE9B4BCD8808}"/>
            </a:ext>
          </a:extLst>
        </xdr:cNvPr>
        <xdr:cNvSpPr/>
      </xdr:nvSpPr>
      <xdr:spPr>
        <a:xfrm rot="16200000">
          <a:off x="-2484290" y="4855400"/>
          <a:ext cx="8192508" cy="117315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200" b="1" kern="1200">
              <a:latin typeface="Arial" panose="020B0604020202020204" pitchFamily="34" charset="0"/>
              <a:cs typeface="Arial" panose="020B0604020202020204" pitchFamily="34" charset="0"/>
            </a:rPr>
            <a:t>Production</a:t>
          </a:r>
          <a:r>
            <a:rPr lang="en-IN" sz="1200" b="1" kern="1200" baseline="0">
              <a:latin typeface="Arial" panose="020B0604020202020204" pitchFamily="34" charset="0"/>
              <a:cs typeface="Arial" panose="020B0604020202020204" pitchFamily="34" charset="0"/>
            </a:rPr>
            <a:t> Process</a:t>
          </a:r>
          <a:endParaRPr lang="en-IN" sz="1200" b="1" kern="1200">
            <a:latin typeface="Arial" panose="020B0604020202020204" pitchFamily="34" charset="0"/>
            <a:cs typeface="Arial" panose="020B0604020202020204" pitchFamily="34" charset="0"/>
          </a:endParaRPr>
        </a:p>
      </xdr:txBody>
    </xdr:sp>
    <xdr:clientData/>
  </xdr:twoCellAnchor>
  <xdr:twoCellAnchor>
    <xdr:from>
      <xdr:col>4</xdr:col>
      <xdr:colOff>230036</xdr:colOff>
      <xdr:row>9</xdr:row>
      <xdr:rowOff>76534</xdr:rowOff>
    </xdr:from>
    <xdr:to>
      <xdr:col>8</xdr:col>
      <xdr:colOff>302025</xdr:colOff>
      <xdr:row>11</xdr:row>
      <xdr:rowOff>62459</xdr:rowOff>
    </xdr:to>
    <xdr:sp macro="" textlink="">
      <xdr:nvSpPr>
        <xdr:cNvPr id="18" name="Rectangle 17">
          <a:extLst>
            <a:ext uri="{FF2B5EF4-FFF2-40B4-BE49-F238E27FC236}">
              <a16:creationId xmlns:a16="http://schemas.microsoft.com/office/drawing/2014/main" id="{5243FC53-991D-5BA9-F9C4-1EBA7D696C6E}"/>
            </a:ext>
          </a:extLst>
        </xdr:cNvPr>
        <xdr:cNvSpPr/>
      </xdr:nvSpPr>
      <xdr:spPr>
        <a:xfrm>
          <a:off x="2487814" y="1417090"/>
          <a:ext cx="2800137" cy="40925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Water Treatment</a:t>
          </a:r>
        </a:p>
      </xdr:txBody>
    </xdr:sp>
    <xdr:clientData/>
  </xdr:twoCellAnchor>
  <xdr:twoCellAnchor>
    <xdr:from>
      <xdr:col>9</xdr:col>
      <xdr:colOff>246465</xdr:colOff>
      <xdr:row>9</xdr:row>
      <xdr:rowOff>76534</xdr:rowOff>
    </xdr:from>
    <xdr:to>
      <xdr:col>13</xdr:col>
      <xdr:colOff>326170</xdr:colOff>
      <xdr:row>11</xdr:row>
      <xdr:rowOff>46845</xdr:rowOff>
    </xdr:to>
    <xdr:sp macro="" textlink="">
      <xdr:nvSpPr>
        <xdr:cNvPr id="25" name="Rectangle 24">
          <a:extLst>
            <a:ext uri="{FF2B5EF4-FFF2-40B4-BE49-F238E27FC236}">
              <a16:creationId xmlns:a16="http://schemas.microsoft.com/office/drawing/2014/main" id="{39AC2208-14A3-A072-50D8-1DF327FA9121}"/>
            </a:ext>
          </a:extLst>
        </xdr:cNvPr>
        <xdr:cNvSpPr/>
      </xdr:nvSpPr>
      <xdr:spPr>
        <a:xfrm>
          <a:off x="5961465" y="1456017"/>
          <a:ext cx="2838671" cy="397294"/>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Syrup</a:t>
          </a:r>
          <a:r>
            <a:rPr lang="en-IN" sz="1100" b="1" kern="1200" baseline="0">
              <a:latin typeface="Arial" panose="020B0604020202020204" pitchFamily="34" charset="0"/>
              <a:cs typeface="Arial" panose="020B0604020202020204" pitchFamily="34" charset="0"/>
            </a:rPr>
            <a:t> Preparation</a:t>
          </a:r>
        </a:p>
      </xdr:txBody>
    </xdr:sp>
    <xdr:clientData/>
  </xdr:twoCellAnchor>
  <xdr:twoCellAnchor>
    <xdr:from>
      <xdr:col>4</xdr:col>
      <xdr:colOff>230036</xdr:colOff>
      <xdr:row>11</xdr:row>
      <xdr:rowOff>138994</xdr:rowOff>
    </xdr:from>
    <xdr:to>
      <xdr:col>8</xdr:col>
      <xdr:colOff>302025</xdr:colOff>
      <xdr:row>16</xdr:row>
      <xdr:rowOff>43961</xdr:rowOff>
    </xdr:to>
    <xdr:sp macro="" textlink="">
      <xdr:nvSpPr>
        <xdr:cNvPr id="27" name="Rectangle 26">
          <a:extLst>
            <a:ext uri="{FF2B5EF4-FFF2-40B4-BE49-F238E27FC236}">
              <a16:creationId xmlns:a16="http://schemas.microsoft.com/office/drawing/2014/main" id="{DADF3307-BCD1-0481-95A7-C41F4DA51BC4}"/>
            </a:ext>
          </a:extLst>
        </xdr:cNvPr>
        <xdr:cNvSpPr/>
      </xdr:nvSpPr>
      <xdr:spPr>
        <a:xfrm>
          <a:off x="2502668" y="2361494"/>
          <a:ext cx="2812515" cy="991151"/>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kern="1200">
              <a:solidFill>
                <a:sysClr val="windowText" lastClr="000000"/>
              </a:solidFill>
              <a:latin typeface="Arial" panose="020B0604020202020204" pitchFamily="34" charset="0"/>
              <a:cs typeface="Arial" panose="020B0604020202020204" pitchFamily="34" charset="0"/>
            </a:rPr>
            <a:t>Raw water is filtered, softened, carbon-treated and purified through reverse osmosis to achieve consistent, beverage-grade quality for iced tea production</a:t>
          </a:r>
        </a:p>
      </xdr:txBody>
    </xdr:sp>
    <xdr:clientData/>
  </xdr:twoCellAnchor>
  <xdr:twoCellAnchor>
    <xdr:from>
      <xdr:col>9</xdr:col>
      <xdr:colOff>229236</xdr:colOff>
      <xdr:row>11</xdr:row>
      <xdr:rowOff>138994</xdr:rowOff>
    </xdr:from>
    <xdr:to>
      <xdr:col>13</xdr:col>
      <xdr:colOff>304944</xdr:colOff>
      <xdr:row>16</xdr:row>
      <xdr:rowOff>58615</xdr:rowOff>
    </xdr:to>
    <xdr:sp macro="" textlink="">
      <xdr:nvSpPr>
        <xdr:cNvPr id="30" name="Rectangle 29">
          <a:extLst>
            <a:ext uri="{FF2B5EF4-FFF2-40B4-BE49-F238E27FC236}">
              <a16:creationId xmlns:a16="http://schemas.microsoft.com/office/drawing/2014/main" id="{4A7D8A74-E027-4DC5-7AD3-8052D3C03F42}"/>
            </a:ext>
          </a:extLst>
        </xdr:cNvPr>
        <xdr:cNvSpPr/>
      </xdr:nvSpPr>
      <xdr:spPr>
        <a:xfrm>
          <a:off x="5944236" y="1945460"/>
          <a:ext cx="2834674" cy="987077"/>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kern="1200">
              <a:solidFill>
                <a:sysClr val="windowText" lastClr="000000"/>
              </a:solidFill>
              <a:latin typeface="Arial" panose="020B0604020202020204" pitchFamily="34" charset="0"/>
              <a:cs typeface="Arial" panose="020B0604020202020204" pitchFamily="34" charset="0"/>
            </a:rPr>
            <a:t>Tea extract, sugar and required additives are dissolved and blended</a:t>
          </a:r>
          <a:r>
            <a:rPr lang="en-IN" sz="1100" b="0" kern="1200" baseline="0">
              <a:solidFill>
                <a:sysClr val="windowText" lastClr="000000"/>
              </a:solidFill>
              <a:latin typeface="Arial" panose="020B0604020202020204" pitchFamily="34" charset="0"/>
              <a:cs typeface="Arial" panose="020B0604020202020204" pitchFamily="34" charset="0"/>
            </a:rPr>
            <a:t> and </a:t>
          </a:r>
          <a:r>
            <a:rPr lang="en-IN" sz="1100" b="0" kern="1200">
              <a:solidFill>
                <a:sysClr val="windowText" lastClr="000000"/>
              </a:solidFill>
              <a:latin typeface="Arial" panose="020B0604020202020204" pitchFamily="34" charset="0"/>
              <a:cs typeface="Arial" panose="020B0604020202020204" pitchFamily="34" charset="0"/>
            </a:rPr>
            <a:t>heated to form a uniform, high-concentration syrup</a:t>
          </a:r>
        </a:p>
      </xdr:txBody>
    </xdr:sp>
    <xdr:clientData/>
  </xdr:twoCellAnchor>
  <xdr:twoCellAnchor>
    <xdr:from>
      <xdr:col>4</xdr:col>
      <xdr:colOff>230036</xdr:colOff>
      <xdr:row>18</xdr:row>
      <xdr:rowOff>152685</xdr:rowOff>
    </xdr:from>
    <xdr:to>
      <xdr:col>8</xdr:col>
      <xdr:colOff>302025</xdr:colOff>
      <xdr:row>20</xdr:row>
      <xdr:rowOff>47804</xdr:rowOff>
    </xdr:to>
    <xdr:sp macro="" textlink="">
      <xdr:nvSpPr>
        <xdr:cNvPr id="31" name="Rectangle 30">
          <a:extLst>
            <a:ext uri="{FF2B5EF4-FFF2-40B4-BE49-F238E27FC236}">
              <a16:creationId xmlns:a16="http://schemas.microsoft.com/office/drawing/2014/main" id="{27561A93-18E2-966C-EA6C-3CFC9BE73F42}"/>
            </a:ext>
          </a:extLst>
        </xdr:cNvPr>
        <xdr:cNvSpPr/>
      </xdr:nvSpPr>
      <xdr:spPr>
        <a:xfrm>
          <a:off x="2487814" y="3398241"/>
          <a:ext cx="2800137" cy="353730"/>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Carbonation (In case of Carbonated</a:t>
          </a:r>
          <a:r>
            <a:rPr lang="en-IN" sz="1100" b="1" kern="1200" baseline="0">
              <a:latin typeface="Arial" panose="020B0604020202020204" pitchFamily="34" charset="0"/>
              <a:cs typeface="Arial" panose="020B0604020202020204" pitchFamily="34" charset="0"/>
            </a:rPr>
            <a:t> Product)</a:t>
          </a:r>
          <a:endParaRPr lang="en-IN" sz="1100" b="1" kern="1200">
            <a:latin typeface="Arial" panose="020B0604020202020204" pitchFamily="34" charset="0"/>
            <a:cs typeface="Arial" panose="020B0604020202020204" pitchFamily="34" charset="0"/>
          </a:endParaRPr>
        </a:p>
      </xdr:txBody>
    </xdr:sp>
    <xdr:clientData/>
  </xdr:twoCellAnchor>
  <xdr:twoCellAnchor>
    <xdr:from>
      <xdr:col>4</xdr:col>
      <xdr:colOff>230036</xdr:colOff>
      <xdr:row>20</xdr:row>
      <xdr:rowOff>124338</xdr:rowOff>
    </xdr:from>
    <xdr:to>
      <xdr:col>8</xdr:col>
      <xdr:colOff>302025</xdr:colOff>
      <xdr:row>25</xdr:row>
      <xdr:rowOff>29309</xdr:rowOff>
    </xdr:to>
    <xdr:sp macro="" textlink="">
      <xdr:nvSpPr>
        <xdr:cNvPr id="32" name="Rectangle 31">
          <a:extLst>
            <a:ext uri="{FF2B5EF4-FFF2-40B4-BE49-F238E27FC236}">
              <a16:creationId xmlns:a16="http://schemas.microsoft.com/office/drawing/2014/main" id="{27B60048-D5DC-EAE8-BCC8-C8692583128F}"/>
            </a:ext>
          </a:extLst>
        </xdr:cNvPr>
        <xdr:cNvSpPr/>
      </xdr:nvSpPr>
      <xdr:spPr>
        <a:xfrm>
          <a:off x="2487814" y="3828505"/>
          <a:ext cx="2800137" cy="963304"/>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kern="1200">
              <a:solidFill>
                <a:sysClr val="windowText" lastClr="000000"/>
              </a:solidFill>
              <a:latin typeface="Arial" panose="020B0604020202020204" pitchFamily="34" charset="0"/>
              <a:cs typeface="Arial" panose="020B0604020202020204" pitchFamily="34" charset="0"/>
            </a:rPr>
            <a:t>Purified chilled water is carbonated by injecting CO₂ under controlled pressure to achieve the desired carbonation level for blending</a:t>
          </a:r>
        </a:p>
      </xdr:txBody>
    </xdr:sp>
    <xdr:clientData/>
  </xdr:twoCellAnchor>
  <xdr:twoCellAnchor>
    <xdr:from>
      <xdr:col>6</xdr:col>
      <xdr:colOff>266031</xdr:colOff>
      <xdr:row>16</xdr:row>
      <xdr:rowOff>43961</xdr:rowOff>
    </xdr:from>
    <xdr:to>
      <xdr:col>6</xdr:col>
      <xdr:colOff>266031</xdr:colOff>
      <xdr:row>18</xdr:row>
      <xdr:rowOff>152685</xdr:rowOff>
    </xdr:to>
    <xdr:cxnSp macro="">
      <xdr:nvCxnSpPr>
        <xdr:cNvPr id="48" name="Straight Arrow Connector 47">
          <a:extLst>
            <a:ext uri="{FF2B5EF4-FFF2-40B4-BE49-F238E27FC236}">
              <a16:creationId xmlns:a16="http://schemas.microsoft.com/office/drawing/2014/main" id="{61152945-2886-7F75-7FC0-73167CA9C67D}"/>
            </a:ext>
          </a:extLst>
        </xdr:cNvPr>
        <xdr:cNvCxnSpPr>
          <a:stCxn id="27" idx="2"/>
          <a:endCxn id="31" idx="0"/>
        </xdr:cNvCxnSpPr>
      </xdr:nvCxnSpPr>
      <xdr:spPr>
        <a:xfrm>
          <a:off x="3887883" y="2866183"/>
          <a:ext cx="0" cy="5320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262658</xdr:colOff>
      <xdr:row>30</xdr:row>
      <xdr:rowOff>113462</xdr:rowOff>
    </xdr:from>
    <xdr:to>
      <xdr:col>11</xdr:col>
      <xdr:colOff>329680</xdr:colOff>
      <xdr:row>32</xdr:row>
      <xdr:rowOff>52544</xdr:rowOff>
    </xdr:to>
    <xdr:sp macro="" textlink="">
      <xdr:nvSpPr>
        <xdr:cNvPr id="53" name="Rectangle 52">
          <a:extLst>
            <a:ext uri="{FF2B5EF4-FFF2-40B4-BE49-F238E27FC236}">
              <a16:creationId xmlns:a16="http://schemas.microsoft.com/office/drawing/2014/main" id="{AB32CF4F-0933-1DD5-8B10-48E12D694D41}"/>
            </a:ext>
          </a:extLst>
        </xdr:cNvPr>
        <xdr:cNvSpPr/>
      </xdr:nvSpPr>
      <xdr:spPr>
        <a:xfrm>
          <a:off x="4601825" y="6370858"/>
          <a:ext cx="2818688" cy="362415"/>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Mixing</a:t>
          </a:r>
        </a:p>
      </xdr:txBody>
    </xdr:sp>
    <xdr:clientData/>
  </xdr:twoCellAnchor>
  <xdr:twoCellAnchor>
    <xdr:from>
      <xdr:col>7</xdr:col>
      <xdr:colOff>262658</xdr:colOff>
      <xdr:row>32</xdr:row>
      <xdr:rowOff>129078</xdr:rowOff>
    </xdr:from>
    <xdr:to>
      <xdr:col>11</xdr:col>
      <xdr:colOff>329680</xdr:colOff>
      <xdr:row>37</xdr:row>
      <xdr:rowOff>34048</xdr:rowOff>
    </xdr:to>
    <xdr:sp macro="" textlink="">
      <xdr:nvSpPr>
        <xdr:cNvPr id="55" name="Rectangle 54">
          <a:extLst>
            <a:ext uri="{FF2B5EF4-FFF2-40B4-BE49-F238E27FC236}">
              <a16:creationId xmlns:a16="http://schemas.microsoft.com/office/drawing/2014/main" id="{DDEB7173-BC86-53EE-0BD1-1AAA23E778A1}"/>
            </a:ext>
          </a:extLst>
        </xdr:cNvPr>
        <xdr:cNvSpPr/>
      </xdr:nvSpPr>
      <xdr:spPr>
        <a:xfrm>
          <a:off x="4601825" y="6809807"/>
          <a:ext cx="2818688" cy="963304"/>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Water and prepared syrup are gently combined in sealed pressure-blending tanks to ensure uniform mixing without CO₂ loss</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266031</xdr:colOff>
      <xdr:row>25</xdr:row>
      <xdr:rowOff>29309</xdr:rowOff>
    </xdr:from>
    <xdr:to>
      <xdr:col>9</xdr:col>
      <xdr:colOff>296169</xdr:colOff>
      <xdr:row>30</xdr:row>
      <xdr:rowOff>113462</xdr:rowOff>
    </xdr:to>
    <xdr:cxnSp macro="">
      <xdr:nvCxnSpPr>
        <xdr:cNvPr id="6919" name="Connector: Elbow 61">
          <a:extLst>
            <a:ext uri="{FF2B5EF4-FFF2-40B4-BE49-F238E27FC236}">
              <a16:creationId xmlns:a16="http://schemas.microsoft.com/office/drawing/2014/main" id="{6DB6F5F6-3D41-FCE0-4BBF-A60510E0BF95}"/>
            </a:ext>
          </a:extLst>
        </xdr:cNvPr>
        <xdr:cNvCxnSpPr>
          <a:stCxn id="32" idx="2"/>
          <a:endCxn id="53" idx="0"/>
        </xdr:cNvCxnSpPr>
      </xdr:nvCxnSpPr>
      <xdr:spPr>
        <a:xfrm rot="16200000" flipH="1">
          <a:off x="4392982" y="4752671"/>
          <a:ext cx="1142486" cy="209388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296169</xdr:colOff>
      <xdr:row>16</xdr:row>
      <xdr:rowOff>58616</xdr:rowOff>
    </xdr:from>
    <xdr:to>
      <xdr:col>11</xdr:col>
      <xdr:colOff>267091</xdr:colOff>
      <xdr:row>30</xdr:row>
      <xdr:rowOff>113463</xdr:rowOff>
    </xdr:to>
    <xdr:cxnSp macro="">
      <xdr:nvCxnSpPr>
        <xdr:cNvPr id="5120" name="Connector: Elbow 5119">
          <a:extLst>
            <a:ext uri="{FF2B5EF4-FFF2-40B4-BE49-F238E27FC236}">
              <a16:creationId xmlns:a16="http://schemas.microsoft.com/office/drawing/2014/main" id="{9145A945-BF17-42E5-9A40-ADAFF26EBEE4}"/>
            </a:ext>
          </a:extLst>
        </xdr:cNvPr>
        <xdr:cNvCxnSpPr>
          <a:stCxn id="30" idx="2"/>
          <a:endCxn id="53" idx="0"/>
        </xdr:cNvCxnSpPr>
      </xdr:nvCxnSpPr>
      <xdr:spPr>
        <a:xfrm rot="5400000">
          <a:off x="5155613" y="4168547"/>
          <a:ext cx="3057868" cy="1346755"/>
        </a:xfrm>
        <a:prstGeom prst="bentConnector3">
          <a:avLst>
            <a:gd name="adj1" fmla="val 8158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249452</xdr:colOff>
      <xdr:row>38</xdr:row>
      <xdr:rowOff>124802</xdr:rowOff>
    </xdr:from>
    <xdr:to>
      <xdr:col>11</xdr:col>
      <xdr:colOff>347048</xdr:colOff>
      <xdr:row>40</xdr:row>
      <xdr:rowOff>63884</xdr:rowOff>
    </xdr:to>
    <xdr:sp macro="" textlink="">
      <xdr:nvSpPr>
        <xdr:cNvPr id="5133" name="Rectangle 5132">
          <a:extLst>
            <a:ext uri="{FF2B5EF4-FFF2-40B4-BE49-F238E27FC236}">
              <a16:creationId xmlns:a16="http://schemas.microsoft.com/office/drawing/2014/main" id="{2E6A07CF-E872-5652-1F29-98AC3C3A55F5}"/>
            </a:ext>
          </a:extLst>
        </xdr:cNvPr>
        <xdr:cNvSpPr/>
      </xdr:nvSpPr>
      <xdr:spPr>
        <a:xfrm>
          <a:off x="4588619" y="8075531"/>
          <a:ext cx="2849262" cy="36241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Pasteurisation</a:t>
          </a:r>
        </a:p>
      </xdr:txBody>
    </xdr:sp>
    <xdr:clientData/>
  </xdr:twoCellAnchor>
  <xdr:twoCellAnchor>
    <xdr:from>
      <xdr:col>7</xdr:col>
      <xdr:colOff>249452</xdr:colOff>
      <xdr:row>40</xdr:row>
      <xdr:rowOff>140418</xdr:rowOff>
    </xdr:from>
    <xdr:to>
      <xdr:col>11</xdr:col>
      <xdr:colOff>347048</xdr:colOff>
      <xdr:row>45</xdr:row>
      <xdr:rowOff>45388</xdr:rowOff>
    </xdr:to>
    <xdr:sp macro="" textlink="">
      <xdr:nvSpPr>
        <xdr:cNvPr id="5134" name="Rectangle 5133">
          <a:extLst>
            <a:ext uri="{FF2B5EF4-FFF2-40B4-BE49-F238E27FC236}">
              <a16:creationId xmlns:a16="http://schemas.microsoft.com/office/drawing/2014/main" id="{176CE59D-A4B0-6797-3140-B8A1BDF4BF91}"/>
            </a:ext>
          </a:extLst>
        </xdr:cNvPr>
        <xdr:cNvSpPr/>
      </xdr:nvSpPr>
      <xdr:spPr>
        <a:xfrm>
          <a:off x="4588619" y="8514481"/>
          <a:ext cx="2849262" cy="963303"/>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The blended tea is heat-treated at controlled temperatures to eliminate microbial risks while preserving flavor and product stability</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9</xdr:col>
      <xdr:colOff>296169</xdr:colOff>
      <xdr:row>37</xdr:row>
      <xdr:rowOff>34048</xdr:rowOff>
    </xdr:from>
    <xdr:to>
      <xdr:col>9</xdr:col>
      <xdr:colOff>298250</xdr:colOff>
      <xdr:row>38</xdr:row>
      <xdr:rowOff>124802</xdr:rowOff>
    </xdr:to>
    <xdr:cxnSp macro="">
      <xdr:nvCxnSpPr>
        <xdr:cNvPr id="5135" name="Straight Arrow Connector 5134">
          <a:extLst>
            <a:ext uri="{FF2B5EF4-FFF2-40B4-BE49-F238E27FC236}">
              <a16:creationId xmlns:a16="http://schemas.microsoft.com/office/drawing/2014/main" id="{C79756E4-E803-4BEA-A287-1D2B8662CA73}"/>
            </a:ext>
          </a:extLst>
        </xdr:cNvPr>
        <xdr:cNvCxnSpPr>
          <a:stCxn id="55" idx="2"/>
          <a:endCxn id="5133" idx="0"/>
        </xdr:cNvCxnSpPr>
      </xdr:nvCxnSpPr>
      <xdr:spPr>
        <a:xfrm>
          <a:off x="6011169" y="7773111"/>
          <a:ext cx="2081" cy="3024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125804</xdr:colOff>
      <xdr:row>48</xdr:row>
      <xdr:rowOff>208012</xdr:rowOff>
    </xdr:from>
    <xdr:to>
      <xdr:col>3</xdr:col>
      <xdr:colOff>611042</xdr:colOff>
      <xdr:row>124</xdr:row>
      <xdr:rowOff>21404</xdr:rowOff>
    </xdr:to>
    <xdr:sp macro="" textlink="">
      <xdr:nvSpPr>
        <xdr:cNvPr id="5138" name="Rectangle 5137">
          <a:extLst>
            <a:ext uri="{FF2B5EF4-FFF2-40B4-BE49-F238E27FC236}">
              <a16:creationId xmlns:a16="http://schemas.microsoft.com/office/drawing/2014/main" id="{BA6FEC31-5AAA-B081-8CAB-0AE49F7FBEDE}"/>
            </a:ext>
          </a:extLst>
        </xdr:cNvPr>
        <xdr:cNvSpPr/>
      </xdr:nvSpPr>
      <xdr:spPr>
        <a:xfrm rot="16200000">
          <a:off x="-5692065" y="15797033"/>
          <a:ext cx="14582493" cy="1170181"/>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Packing</a:t>
          </a:r>
          <a:r>
            <a:rPr lang="en-IN" sz="1100" b="1" kern="1200" baseline="0">
              <a:latin typeface="Arial" panose="020B0604020202020204" pitchFamily="34" charset="0"/>
              <a:cs typeface="Arial" panose="020B0604020202020204" pitchFamily="34" charset="0"/>
            </a:rPr>
            <a:t> Process</a:t>
          </a:r>
          <a:endParaRPr lang="en-IN" sz="1100" b="1" kern="1200">
            <a:latin typeface="Arial" panose="020B0604020202020204" pitchFamily="34" charset="0"/>
            <a:cs typeface="Arial" panose="020B0604020202020204" pitchFamily="34" charset="0"/>
          </a:endParaRPr>
        </a:p>
      </xdr:txBody>
    </xdr:sp>
    <xdr:clientData/>
  </xdr:twoCellAnchor>
  <xdr:twoCellAnchor>
    <xdr:from>
      <xdr:col>4</xdr:col>
      <xdr:colOff>449038</xdr:colOff>
      <xdr:row>50</xdr:row>
      <xdr:rowOff>123376</xdr:rowOff>
    </xdr:from>
    <xdr:to>
      <xdr:col>8</xdr:col>
      <xdr:colOff>543962</xdr:colOff>
      <xdr:row>52</xdr:row>
      <xdr:rowOff>62459</xdr:rowOff>
    </xdr:to>
    <xdr:sp macro="" textlink="">
      <xdr:nvSpPr>
        <xdr:cNvPr id="5141" name="Rectangle 5140">
          <a:extLst>
            <a:ext uri="{FF2B5EF4-FFF2-40B4-BE49-F238E27FC236}">
              <a16:creationId xmlns:a16="http://schemas.microsoft.com/office/drawing/2014/main" id="{53585E62-EC94-8D91-C03F-7FD41F1FB994}"/>
            </a:ext>
          </a:extLst>
        </xdr:cNvPr>
        <xdr:cNvSpPr/>
      </xdr:nvSpPr>
      <xdr:spPr>
        <a:xfrm>
          <a:off x="2707824" y="9063269"/>
          <a:ext cx="2816352" cy="347297"/>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Dry</a:t>
          </a:r>
          <a:r>
            <a:rPr lang="en-IN" sz="1100" b="1" kern="1200" baseline="0">
              <a:latin typeface="Arial" panose="020B0604020202020204" pitchFamily="34" charset="0"/>
              <a:cs typeface="Arial" panose="020B0604020202020204" pitchFamily="34" charset="0"/>
            </a:rPr>
            <a:t> Aseptic Cleaning</a:t>
          </a:r>
          <a:endParaRPr lang="en-IN" sz="1100" b="1" kern="1200">
            <a:latin typeface="Arial" panose="020B0604020202020204" pitchFamily="34" charset="0"/>
            <a:cs typeface="Arial" panose="020B0604020202020204" pitchFamily="34" charset="0"/>
          </a:endParaRPr>
        </a:p>
      </xdr:txBody>
    </xdr:sp>
    <xdr:clientData/>
  </xdr:twoCellAnchor>
  <xdr:twoCellAnchor>
    <xdr:from>
      <xdr:col>4</xdr:col>
      <xdr:colOff>449038</xdr:colOff>
      <xdr:row>52</xdr:row>
      <xdr:rowOff>138993</xdr:rowOff>
    </xdr:from>
    <xdr:to>
      <xdr:col>8</xdr:col>
      <xdr:colOff>543962</xdr:colOff>
      <xdr:row>57</xdr:row>
      <xdr:rowOff>43962</xdr:rowOff>
    </xdr:to>
    <xdr:sp macro="" textlink="">
      <xdr:nvSpPr>
        <xdr:cNvPr id="5142" name="Rectangle 5141">
          <a:extLst>
            <a:ext uri="{FF2B5EF4-FFF2-40B4-BE49-F238E27FC236}">
              <a16:creationId xmlns:a16="http://schemas.microsoft.com/office/drawing/2014/main" id="{38D8DC26-8278-71E2-172C-3E20F58F7D4B}"/>
            </a:ext>
          </a:extLst>
        </xdr:cNvPr>
        <xdr:cNvSpPr/>
      </xdr:nvSpPr>
      <xdr:spPr>
        <a:xfrm>
          <a:off x="2707824" y="9487100"/>
          <a:ext cx="2816352" cy="925505"/>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PET preforms are decontaminated using a dry sterilisation method that removes charged dust and particles, ensuring hygienic readiness for bottle blowing</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9</xdr:col>
      <xdr:colOff>444483</xdr:colOff>
      <xdr:row>50</xdr:row>
      <xdr:rowOff>123376</xdr:rowOff>
    </xdr:from>
    <xdr:to>
      <xdr:col>13</xdr:col>
      <xdr:colOff>539406</xdr:colOff>
      <xdr:row>52</xdr:row>
      <xdr:rowOff>62459</xdr:rowOff>
    </xdr:to>
    <xdr:sp macro="" textlink="">
      <xdr:nvSpPr>
        <xdr:cNvPr id="5147" name="Rectangle 5146">
          <a:extLst>
            <a:ext uri="{FF2B5EF4-FFF2-40B4-BE49-F238E27FC236}">
              <a16:creationId xmlns:a16="http://schemas.microsoft.com/office/drawing/2014/main" id="{DD3C8629-4E1F-A5CD-ADD9-ED2B9560D75B}"/>
            </a:ext>
          </a:extLst>
        </xdr:cNvPr>
        <xdr:cNvSpPr/>
      </xdr:nvSpPr>
      <xdr:spPr>
        <a:xfrm>
          <a:off x="6105054" y="9063269"/>
          <a:ext cx="2816352" cy="347297"/>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PET Bottle Blowing</a:t>
          </a:r>
        </a:p>
      </xdr:txBody>
    </xdr:sp>
    <xdr:clientData/>
  </xdr:twoCellAnchor>
  <xdr:twoCellAnchor>
    <xdr:from>
      <xdr:col>9</xdr:col>
      <xdr:colOff>444483</xdr:colOff>
      <xdr:row>52</xdr:row>
      <xdr:rowOff>138993</xdr:rowOff>
    </xdr:from>
    <xdr:to>
      <xdr:col>13</xdr:col>
      <xdr:colOff>539406</xdr:colOff>
      <xdr:row>57</xdr:row>
      <xdr:rowOff>43962</xdr:rowOff>
    </xdr:to>
    <xdr:sp macro="" textlink="">
      <xdr:nvSpPr>
        <xdr:cNvPr id="5148" name="Rectangle 5147">
          <a:extLst>
            <a:ext uri="{FF2B5EF4-FFF2-40B4-BE49-F238E27FC236}">
              <a16:creationId xmlns:a16="http://schemas.microsoft.com/office/drawing/2014/main" id="{6FCF41F5-A615-522A-2508-DF50065EE390}"/>
            </a:ext>
          </a:extLst>
        </xdr:cNvPr>
        <xdr:cNvSpPr/>
      </xdr:nvSpPr>
      <xdr:spPr>
        <a:xfrm>
          <a:off x="6105054" y="9487100"/>
          <a:ext cx="2816352" cy="925505"/>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a:solidFill>
                <a:sysClr val="windowText" lastClr="000000"/>
              </a:solidFill>
              <a:effectLst/>
              <a:latin typeface="Arial" panose="020B0604020202020204" pitchFamily="34" charset="0"/>
              <a:ea typeface="+mn-ea"/>
              <a:cs typeface="Arial" panose="020B0604020202020204" pitchFamily="34" charset="0"/>
            </a:rPr>
            <a:t>PET preforms are heated and stretch-blown into bottle containers, preparing them for the subsequent filling and packaging process</a:t>
          </a:r>
          <a:endParaRPr lang="en-IN" b="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9</xdr:col>
      <xdr:colOff>444483</xdr:colOff>
      <xdr:row>59</xdr:row>
      <xdr:rowOff>20799</xdr:rowOff>
    </xdr:from>
    <xdr:to>
      <xdr:col>13</xdr:col>
      <xdr:colOff>539406</xdr:colOff>
      <xdr:row>60</xdr:row>
      <xdr:rowOff>165035</xdr:rowOff>
    </xdr:to>
    <xdr:sp macro="" textlink="">
      <xdr:nvSpPr>
        <xdr:cNvPr id="5675" name="Rectangle 5152">
          <a:extLst>
            <a:ext uri="{FF2B5EF4-FFF2-40B4-BE49-F238E27FC236}">
              <a16:creationId xmlns:a16="http://schemas.microsoft.com/office/drawing/2014/main" id="{5A670307-792F-91A4-E6F5-CCB64ADE835F}"/>
            </a:ext>
          </a:extLst>
        </xdr:cNvPr>
        <xdr:cNvSpPr/>
      </xdr:nvSpPr>
      <xdr:spPr>
        <a:xfrm>
          <a:off x="6105054" y="10797656"/>
          <a:ext cx="2816352" cy="34834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Wet Aseptic Cleaning</a:t>
          </a:r>
        </a:p>
      </xdr:txBody>
    </xdr:sp>
    <xdr:clientData/>
  </xdr:twoCellAnchor>
  <xdr:twoCellAnchor>
    <xdr:from>
      <xdr:col>9</xdr:col>
      <xdr:colOff>444483</xdr:colOff>
      <xdr:row>61</xdr:row>
      <xdr:rowOff>36415</xdr:rowOff>
    </xdr:from>
    <xdr:to>
      <xdr:col>13</xdr:col>
      <xdr:colOff>539406</xdr:colOff>
      <xdr:row>65</xdr:row>
      <xdr:rowOff>146539</xdr:rowOff>
    </xdr:to>
    <xdr:sp macro="" textlink="">
      <xdr:nvSpPr>
        <xdr:cNvPr id="5667" name="Rectangle 5153">
          <a:extLst>
            <a:ext uri="{FF2B5EF4-FFF2-40B4-BE49-F238E27FC236}">
              <a16:creationId xmlns:a16="http://schemas.microsoft.com/office/drawing/2014/main" id="{77DA543B-D610-9414-100C-0BFCA0F8BEC8}"/>
            </a:ext>
          </a:extLst>
        </xdr:cNvPr>
        <xdr:cNvSpPr/>
      </xdr:nvSpPr>
      <xdr:spPr>
        <a:xfrm>
          <a:off x="6105054" y="11221486"/>
          <a:ext cx="2816352" cy="926553"/>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Blown bottles are sterilised using a Peracetic Acid (PAA) wash, then rinsed and drained to ensure aseptic conditions before filling</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90511</xdr:colOff>
      <xdr:row>76</xdr:row>
      <xdr:rowOff>471</xdr:rowOff>
    </xdr:from>
    <xdr:to>
      <xdr:col>9</xdr:col>
      <xdr:colOff>185434</xdr:colOff>
      <xdr:row>77</xdr:row>
      <xdr:rowOff>144391</xdr:rowOff>
    </xdr:to>
    <xdr:sp macro="" textlink="">
      <xdr:nvSpPr>
        <xdr:cNvPr id="5678" name="Rectangle 5152">
          <a:extLst>
            <a:ext uri="{FF2B5EF4-FFF2-40B4-BE49-F238E27FC236}">
              <a16:creationId xmlns:a16="http://schemas.microsoft.com/office/drawing/2014/main" id="{287DDD63-2924-C934-D777-2F9EC2AFC936}"/>
            </a:ext>
          </a:extLst>
        </xdr:cNvPr>
        <xdr:cNvSpPr/>
      </xdr:nvSpPr>
      <xdr:spPr>
        <a:xfrm>
          <a:off x="4637930" y="15527245"/>
          <a:ext cx="2839762" cy="348759"/>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Aseptic Filling &amp; Closing</a:t>
          </a:r>
        </a:p>
      </xdr:txBody>
    </xdr:sp>
    <xdr:clientData/>
  </xdr:twoCellAnchor>
  <xdr:twoCellAnchor>
    <xdr:from>
      <xdr:col>5</xdr:col>
      <xdr:colOff>90511</xdr:colOff>
      <xdr:row>78</xdr:row>
      <xdr:rowOff>9259</xdr:rowOff>
    </xdr:from>
    <xdr:to>
      <xdr:col>9</xdr:col>
      <xdr:colOff>185434</xdr:colOff>
      <xdr:row>82</xdr:row>
      <xdr:rowOff>125896</xdr:rowOff>
    </xdr:to>
    <xdr:sp macro="" textlink="">
      <xdr:nvSpPr>
        <xdr:cNvPr id="5679" name="Rectangle 5159">
          <a:extLst>
            <a:ext uri="{FF2B5EF4-FFF2-40B4-BE49-F238E27FC236}">
              <a16:creationId xmlns:a16="http://schemas.microsoft.com/office/drawing/2014/main" id="{4A5AB057-5D2E-D85A-25EF-105AB90BABEA}"/>
            </a:ext>
          </a:extLst>
        </xdr:cNvPr>
        <xdr:cNvSpPr/>
      </xdr:nvSpPr>
      <xdr:spPr>
        <a:xfrm>
          <a:off x="4637930" y="15945711"/>
          <a:ext cx="2839762" cy="935991"/>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The sterilised bottles are filled with pasteurised iced tea in a controlled aseptic environment and immediately sealed to maintain product safety and shelf stability</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19</xdr:col>
      <xdr:colOff>687447</xdr:colOff>
      <xdr:row>50</xdr:row>
      <xdr:rowOff>159803</xdr:rowOff>
    </xdr:from>
    <xdr:to>
      <xdr:col>24</xdr:col>
      <xdr:colOff>70441</xdr:colOff>
      <xdr:row>52</xdr:row>
      <xdr:rowOff>98885</xdr:rowOff>
    </xdr:to>
    <xdr:sp macro="" textlink="">
      <xdr:nvSpPr>
        <xdr:cNvPr id="5662" name="Rectangle 5160">
          <a:extLst>
            <a:ext uri="{FF2B5EF4-FFF2-40B4-BE49-F238E27FC236}">
              <a16:creationId xmlns:a16="http://schemas.microsoft.com/office/drawing/2014/main" id="{0ABD0A93-9D2D-CC31-C01C-31611A40F21F}"/>
            </a:ext>
          </a:extLst>
        </xdr:cNvPr>
        <xdr:cNvSpPr/>
      </xdr:nvSpPr>
      <xdr:spPr>
        <a:xfrm>
          <a:off x="12620155" y="10650532"/>
          <a:ext cx="2822578" cy="36241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Can</a:t>
          </a:r>
          <a:r>
            <a:rPr lang="en-IN" sz="1100" b="1" kern="1200" baseline="0">
              <a:latin typeface="Arial" panose="020B0604020202020204" pitchFamily="34" charset="0"/>
              <a:cs typeface="Arial" panose="020B0604020202020204" pitchFamily="34" charset="0"/>
            </a:rPr>
            <a:t> Filling &amp; Closing</a:t>
          </a:r>
          <a:endParaRPr lang="en-IN" sz="1100" b="1" kern="1200">
            <a:latin typeface="Arial" panose="020B0604020202020204" pitchFamily="34" charset="0"/>
            <a:cs typeface="Arial" panose="020B0604020202020204" pitchFamily="34" charset="0"/>
          </a:endParaRPr>
        </a:p>
      </xdr:txBody>
    </xdr:sp>
    <xdr:clientData/>
  </xdr:twoCellAnchor>
  <xdr:twoCellAnchor>
    <xdr:from>
      <xdr:col>19</xdr:col>
      <xdr:colOff>687447</xdr:colOff>
      <xdr:row>52</xdr:row>
      <xdr:rowOff>175419</xdr:rowOff>
    </xdr:from>
    <xdr:to>
      <xdr:col>24</xdr:col>
      <xdr:colOff>70441</xdr:colOff>
      <xdr:row>57</xdr:row>
      <xdr:rowOff>80389</xdr:rowOff>
    </xdr:to>
    <xdr:sp macro="" textlink="">
      <xdr:nvSpPr>
        <xdr:cNvPr id="5663" name="Rectangle 5161">
          <a:extLst>
            <a:ext uri="{FF2B5EF4-FFF2-40B4-BE49-F238E27FC236}">
              <a16:creationId xmlns:a16="http://schemas.microsoft.com/office/drawing/2014/main" id="{FBCC8B94-3820-5C0F-17A8-FCDAC7E38B42}"/>
            </a:ext>
          </a:extLst>
        </xdr:cNvPr>
        <xdr:cNvSpPr/>
      </xdr:nvSpPr>
      <xdr:spPr>
        <a:xfrm>
          <a:off x="12620155" y="11089482"/>
          <a:ext cx="2822578" cy="963303"/>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Sterilised cans are filled with the processed beverage under controlled conditions, injected with nitrogen, and immediately sealed to ensure product integrity and long-term shelf stability</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449038</xdr:colOff>
      <xdr:row>59</xdr:row>
      <xdr:rowOff>20798</xdr:rowOff>
    </xdr:from>
    <xdr:to>
      <xdr:col>8</xdr:col>
      <xdr:colOff>543962</xdr:colOff>
      <xdr:row>60</xdr:row>
      <xdr:rowOff>165034</xdr:rowOff>
    </xdr:to>
    <xdr:sp macro="" textlink="">
      <xdr:nvSpPr>
        <xdr:cNvPr id="5655" name="Rectangle 5152">
          <a:extLst>
            <a:ext uri="{FF2B5EF4-FFF2-40B4-BE49-F238E27FC236}">
              <a16:creationId xmlns:a16="http://schemas.microsoft.com/office/drawing/2014/main" id="{3534C031-1482-13CB-D54F-BD24DBB72760}"/>
            </a:ext>
          </a:extLst>
        </xdr:cNvPr>
        <xdr:cNvSpPr/>
      </xdr:nvSpPr>
      <xdr:spPr>
        <a:xfrm>
          <a:off x="2707824" y="10797655"/>
          <a:ext cx="2816352" cy="34834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PET Bottle Blowing</a:t>
          </a:r>
        </a:p>
      </xdr:txBody>
    </xdr:sp>
    <xdr:clientData/>
  </xdr:twoCellAnchor>
  <xdr:twoCellAnchor>
    <xdr:from>
      <xdr:col>4</xdr:col>
      <xdr:colOff>449038</xdr:colOff>
      <xdr:row>61</xdr:row>
      <xdr:rowOff>36414</xdr:rowOff>
    </xdr:from>
    <xdr:to>
      <xdr:col>8</xdr:col>
      <xdr:colOff>543962</xdr:colOff>
      <xdr:row>65</xdr:row>
      <xdr:rowOff>146538</xdr:rowOff>
    </xdr:to>
    <xdr:sp macro="" textlink="">
      <xdr:nvSpPr>
        <xdr:cNvPr id="5656" name="Rectangle 5153">
          <a:extLst>
            <a:ext uri="{FF2B5EF4-FFF2-40B4-BE49-F238E27FC236}">
              <a16:creationId xmlns:a16="http://schemas.microsoft.com/office/drawing/2014/main" id="{05A5AE1C-AAD5-63D7-B65F-AB55CDBAB005}"/>
            </a:ext>
          </a:extLst>
        </xdr:cNvPr>
        <xdr:cNvSpPr/>
      </xdr:nvSpPr>
      <xdr:spPr>
        <a:xfrm>
          <a:off x="2707824" y="11221485"/>
          <a:ext cx="2816352" cy="926553"/>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Cleaned PET preforms are heated and stretch-blown into bottle containers, preparing them for the subsequent filling and packaging process</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496500</xdr:colOff>
      <xdr:row>57</xdr:row>
      <xdr:rowOff>43962</xdr:rowOff>
    </xdr:from>
    <xdr:to>
      <xdr:col>6</xdr:col>
      <xdr:colOff>496500</xdr:colOff>
      <xdr:row>59</xdr:row>
      <xdr:rowOff>20798</xdr:rowOff>
    </xdr:to>
    <xdr:cxnSp macro="">
      <xdr:nvCxnSpPr>
        <xdr:cNvPr id="5658" name="Straight Arrow Connector 5166">
          <a:extLst>
            <a:ext uri="{FF2B5EF4-FFF2-40B4-BE49-F238E27FC236}">
              <a16:creationId xmlns:a16="http://schemas.microsoft.com/office/drawing/2014/main" id="{B041B609-DCF0-CE9D-4ABD-4B5F41EBF7EB}"/>
            </a:ext>
          </a:extLst>
        </xdr:cNvPr>
        <xdr:cNvCxnSpPr>
          <a:cxnSpLocks/>
          <a:stCxn id="5142" idx="2"/>
          <a:endCxn id="5655" idx="0"/>
        </xdr:cNvCxnSpPr>
      </xdr:nvCxnSpPr>
      <xdr:spPr>
        <a:xfrm>
          <a:off x="4116000" y="10412605"/>
          <a:ext cx="0" cy="385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94480</xdr:colOff>
      <xdr:row>67</xdr:row>
      <xdr:rowOff>202321</xdr:rowOff>
    </xdr:from>
    <xdr:to>
      <xdr:col>9</xdr:col>
      <xdr:colOff>189403</xdr:colOff>
      <xdr:row>69</xdr:row>
      <xdr:rowOff>141404</xdr:rowOff>
    </xdr:to>
    <xdr:sp macro="" textlink="">
      <xdr:nvSpPr>
        <xdr:cNvPr id="5685" name="Rectangle 5152">
          <a:extLst>
            <a:ext uri="{FF2B5EF4-FFF2-40B4-BE49-F238E27FC236}">
              <a16:creationId xmlns:a16="http://schemas.microsoft.com/office/drawing/2014/main" id="{229B5144-6262-CA88-080A-BAC421D3D04D}"/>
            </a:ext>
          </a:extLst>
        </xdr:cNvPr>
        <xdr:cNvSpPr/>
      </xdr:nvSpPr>
      <xdr:spPr>
        <a:xfrm>
          <a:off x="4641899" y="13885547"/>
          <a:ext cx="2839762" cy="348760"/>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Nitrogenation (In</a:t>
          </a:r>
          <a:r>
            <a:rPr lang="en-IN" sz="1100" b="1" kern="1200" baseline="0">
              <a:latin typeface="Arial" panose="020B0604020202020204" pitchFamily="34" charset="0"/>
              <a:cs typeface="Arial" panose="020B0604020202020204" pitchFamily="34" charset="0"/>
            </a:rPr>
            <a:t> case of Non-Carbonated Product)</a:t>
          </a:r>
          <a:endParaRPr lang="en-IN" sz="1100" b="1" kern="1200">
            <a:latin typeface="Arial" panose="020B0604020202020204" pitchFamily="34" charset="0"/>
            <a:cs typeface="Arial" panose="020B0604020202020204" pitchFamily="34" charset="0"/>
          </a:endParaRPr>
        </a:p>
      </xdr:txBody>
    </xdr:sp>
    <xdr:clientData/>
  </xdr:twoCellAnchor>
  <xdr:twoCellAnchor>
    <xdr:from>
      <xdr:col>5</xdr:col>
      <xdr:colOff>94480</xdr:colOff>
      <xdr:row>70</xdr:row>
      <xdr:rowOff>13099</xdr:rowOff>
    </xdr:from>
    <xdr:to>
      <xdr:col>9</xdr:col>
      <xdr:colOff>189403</xdr:colOff>
      <xdr:row>74</xdr:row>
      <xdr:rowOff>122906</xdr:rowOff>
    </xdr:to>
    <xdr:sp macro="" textlink="">
      <xdr:nvSpPr>
        <xdr:cNvPr id="5686" name="Rectangle 5159">
          <a:extLst>
            <a:ext uri="{FF2B5EF4-FFF2-40B4-BE49-F238E27FC236}">
              <a16:creationId xmlns:a16="http://schemas.microsoft.com/office/drawing/2014/main" id="{D807AA71-7216-43D9-4F3E-2DE1B7E0782F}"/>
            </a:ext>
          </a:extLst>
        </xdr:cNvPr>
        <xdr:cNvSpPr/>
      </xdr:nvSpPr>
      <xdr:spPr>
        <a:xfrm>
          <a:off x="4641899" y="14310841"/>
          <a:ext cx="2839762" cy="929162"/>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kern="1200">
              <a:solidFill>
                <a:sysClr val="windowText" lastClr="000000"/>
              </a:solidFill>
              <a:latin typeface="Arial" panose="020B0604020202020204" pitchFamily="34" charset="0"/>
              <a:cs typeface="Arial" panose="020B0604020202020204" pitchFamily="34" charset="0"/>
            </a:rPr>
            <a:t>Nitrogen is introduced into still beverages to flush the headspace of PET</a:t>
          </a:r>
          <a:r>
            <a:rPr lang="en-IN" sz="1100" b="0" kern="1200" baseline="0">
              <a:solidFill>
                <a:sysClr val="windowText" lastClr="000000"/>
              </a:solidFill>
              <a:latin typeface="Arial" panose="020B0604020202020204" pitchFamily="34" charset="0"/>
              <a:cs typeface="Arial" panose="020B0604020202020204" pitchFamily="34" charset="0"/>
            </a:rPr>
            <a:t> Bottles</a:t>
          </a:r>
          <a:r>
            <a:rPr lang="en-IN" sz="1100" b="0" kern="1200">
              <a:solidFill>
                <a:sysClr val="windowText" lastClr="000000"/>
              </a:solidFill>
              <a:latin typeface="Arial" panose="020B0604020202020204" pitchFamily="34" charset="0"/>
              <a:cs typeface="Arial" panose="020B0604020202020204" pitchFamily="34" charset="0"/>
            </a:rPr>
            <a:t>, improving product stability, oxidation control, and overall shelf life</a:t>
          </a:r>
        </a:p>
      </xdr:txBody>
    </xdr:sp>
    <xdr:clientData/>
  </xdr:twoCellAnchor>
  <xdr:twoCellAnchor>
    <xdr:from>
      <xdr:col>7</xdr:col>
      <xdr:colOff>141941</xdr:colOff>
      <xdr:row>65</xdr:row>
      <xdr:rowOff>146539</xdr:rowOff>
    </xdr:from>
    <xdr:to>
      <xdr:col>11</xdr:col>
      <xdr:colOff>491945</xdr:colOff>
      <xdr:row>67</xdr:row>
      <xdr:rowOff>202321</xdr:rowOff>
    </xdr:to>
    <xdr:cxnSp macro="">
      <xdr:nvCxnSpPr>
        <xdr:cNvPr id="5785" name="Connector: Elbow 5686">
          <a:extLst>
            <a:ext uri="{FF2B5EF4-FFF2-40B4-BE49-F238E27FC236}">
              <a16:creationId xmlns:a16="http://schemas.microsoft.com/office/drawing/2014/main" id="{79B3C79C-511B-40A1-A96F-378A7457402B}"/>
            </a:ext>
          </a:extLst>
        </xdr:cNvPr>
        <xdr:cNvCxnSpPr>
          <a:stCxn id="5667" idx="2"/>
          <a:endCxn id="5685" idx="0"/>
        </xdr:cNvCxnSpPr>
      </xdr:nvCxnSpPr>
      <xdr:spPr>
        <a:xfrm rot="5400000">
          <a:off x="7376471" y="12105396"/>
          <a:ext cx="465460" cy="309484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496500</xdr:colOff>
      <xdr:row>65</xdr:row>
      <xdr:rowOff>146537</xdr:rowOff>
    </xdr:from>
    <xdr:to>
      <xdr:col>7</xdr:col>
      <xdr:colOff>141941</xdr:colOff>
      <xdr:row>67</xdr:row>
      <xdr:rowOff>202320</xdr:rowOff>
    </xdr:to>
    <xdr:cxnSp macro="">
      <xdr:nvCxnSpPr>
        <xdr:cNvPr id="5784" name="Connector: Elbow 5689">
          <a:extLst>
            <a:ext uri="{FF2B5EF4-FFF2-40B4-BE49-F238E27FC236}">
              <a16:creationId xmlns:a16="http://schemas.microsoft.com/office/drawing/2014/main" id="{8BD23083-3E6D-4A99-8916-3A33DD79D688}"/>
            </a:ext>
          </a:extLst>
        </xdr:cNvPr>
        <xdr:cNvCxnSpPr>
          <a:stCxn id="5656" idx="2"/>
          <a:endCxn id="5685" idx="0"/>
        </xdr:cNvCxnSpPr>
      </xdr:nvCxnSpPr>
      <xdr:spPr>
        <a:xfrm rot="16200000" flipH="1">
          <a:off x="5663224" y="13486990"/>
          <a:ext cx="465461" cy="33165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100495</xdr:colOff>
      <xdr:row>84</xdr:row>
      <xdr:rowOff>111379</xdr:rowOff>
    </xdr:from>
    <xdr:to>
      <xdr:col>11</xdr:col>
      <xdr:colOff>195418</xdr:colOff>
      <xdr:row>86</xdr:row>
      <xdr:rowOff>42525</xdr:rowOff>
    </xdr:to>
    <xdr:sp macro="" textlink="">
      <xdr:nvSpPr>
        <xdr:cNvPr id="5568" name="Rectangle 5152">
          <a:extLst>
            <a:ext uri="{FF2B5EF4-FFF2-40B4-BE49-F238E27FC236}">
              <a16:creationId xmlns:a16="http://schemas.microsoft.com/office/drawing/2014/main" id="{2626B69E-A81D-E49D-B94D-9A6ED68780B4}"/>
            </a:ext>
          </a:extLst>
        </xdr:cNvPr>
        <xdr:cNvSpPr/>
      </xdr:nvSpPr>
      <xdr:spPr>
        <a:xfrm>
          <a:off x="4446276" y="15649035"/>
          <a:ext cx="2857173" cy="359771"/>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Shrink</a:t>
          </a:r>
          <a:r>
            <a:rPr lang="en-IN" sz="1100" b="1" kern="1200" baseline="0">
              <a:latin typeface="Arial" panose="020B0604020202020204" pitchFamily="34" charset="0"/>
              <a:cs typeface="Arial" panose="020B0604020202020204" pitchFamily="34" charset="0"/>
            </a:rPr>
            <a:t> Sleeve Labelling</a:t>
          </a:r>
          <a:endParaRPr lang="en-IN" sz="1100" b="1" kern="1200">
            <a:latin typeface="Arial" panose="020B0604020202020204" pitchFamily="34" charset="0"/>
            <a:cs typeface="Arial" panose="020B0604020202020204" pitchFamily="34" charset="0"/>
          </a:endParaRPr>
        </a:p>
      </xdr:txBody>
    </xdr:sp>
    <xdr:clientData/>
  </xdr:twoCellAnchor>
  <xdr:twoCellAnchor>
    <xdr:from>
      <xdr:col>7</xdr:col>
      <xdr:colOff>100495</xdr:colOff>
      <xdr:row>86</xdr:row>
      <xdr:rowOff>126996</xdr:rowOff>
    </xdr:from>
    <xdr:to>
      <xdr:col>11</xdr:col>
      <xdr:colOff>195418</xdr:colOff>
      <xdr:row>91</xdr:row>
      <xdr:rowOff>24027</xdr:rowOff>
    </xdr:to>
    <xdr:sp macro="" textlink="">
      <xdr:nvSpPr>
        <xdr:cNvPr id="5" name="Rectangle 5159">
          <a:extLst>
            <a:ext uri="{FF2B5EF4-FFF2-40B4-BE49-F238E27FC236}">
              <a16:creationId xmlns:a16="http://schemas.microsoft.com/office/drawing/2014/main" id="{19FDDAE3-6778-5892-3E75-7D5915D7EBFE}"/>
            </a:ext>
          </a:extLst>
        </xdr:cNvPr>
        <xdr:cNvSpPr/>
      </xdr:nvSpPr>
      <xdr:spPr>
        <a:xfrm>
          <a:off x="4446276" y="16093277"/>
          <a:ext cx="2857173" cy="968594"/>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Bottles are sleeved with heat-shrink labels using Fuji's high-speed applicator, providing full-body decoration and precise, secure label application</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100495</xdr:colOff>
      <xdr:row>92</xdr:row>
      <xdr:rowOff>196997</xdr:rowOff>
    </xdr:from>
    <xdr:to>
      <xdr:col>11</xdr:col>
      <xdr:colOff>195418</xdr:colOff>
      <xdr:row>94</xdr:row>
      <xdr:rowOff>128410</xdr:rowOff>
    </xdr:to>
    <xdr:sp macro="" textlink="">
      <xdr:nvSpPr>
        <xdr:cNvPr id="5570" name="Rectangle 5152">
          <a:extLst>
            <a:ext uri="{FF2B5EF4-FFF2-40B4-BE49-F238E27FC236}">
              <a16:creationId xmlns:a16="http://schemas.microsoft.com/office/drawing/2014/main" id="{24EF251D-B8C4-7E4B-4C24-508F839702D5}"/>
            </a:ext>
          </a:extLst>
        </xdr:cNvPr>
        <xdr:cNvSpPr/>
      </xdr:nvSpPr>
      <xdr:spPr>
        <a:xfrm>
          <a:off x="4446276" y="17449153"/>
          <a:ext cx="2857173" cy="3600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Shrinking into Multipack</a:t>
          </a:r>
        </a:p>
      </xdr:txBody>
    </xdr:sp>
    <xdr:clientData/>
  </xdr:twoCellAnchor>
  <xdr:twoCellAnchor>
    <xdr:from>
      <xdr:col>7</xdr:col>
      <xdr:colOff>100495</xdr:colOff>
      <xdr:row>94</xdr:row>
      <xdr:rowOff>212614</xdr:rowOff>
    </xdr:from>
    <xdr:to>
      <xdr:col>11</xdr:col>
      <xdr:colOff>195418</xdr:colOff>
      <xdr:row>99</xdr:row>
      <xdr:rowOff>109914</xdr:rowOff>
    </xdr:to>
    <xdr:sp macro="" textlink="">
      <xdr:nvSpPr>
        <xdr:cNvPr id="6" name="Rectangle 5159">
          <a:extLst>
            <a:ext uri="{FF2B5EF4-FFF2-40B4-BE49-F238E27FC236}">
              <a16:creationId xmlns:a16="http://schemas.microsoft.com/office/drawing/2014/main" id="{58E70665-405A-79AA-7336-8EF0513174B9}"/>
            </a:ext>
          </a:extLst>
        </xdr:cNvPr>
        <xdr:cNvSpPr/>
      </xdr:nvSpPr>
      <xdr:spPr>
        <a:xfrm>
          <a:off x="4446276" y="17893395"/>
          <a:ext cx="2857173" cy="968863"/>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Filled and labelled bottles are grouped and wrapped in shrink film, then heat-shrunk to form secure multipacks for easy handling and distribution</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100495</xdr:colOff>
      <xdr:row>101</xdr:row>
      <xdr:rowOff>68571</xdr:rowOff>
    </xdr:from>
    <xdr:to>
      <xdr:col>11</xdr:col>
      <xdr:colOff>195418</xdr:colOff>
      <xdr:row>102</xdr:row>
      <xdr:rowOff>214029</xdr:rowOff>
    </xdr:to>
    <xdr:sp macro="" textlink="">
      <xdr:nvSpPr>
        <xdr:cNvPr id="5574" name="Rectangle 5152">
          <a:extLst>
            <a:ext uri="{FF2B5EF4-FFF2-40B4-BE49-F238E27FC236}">
              <a16:creationId xmlns:a16="http://schemas.microsoft.com/office/drawing/2014/main" id="{A5FB509D-DA54-CE8E-5F32-C3F8272A8BEF}"/>
            </a:ext>
          </a:extLst>
        </xdr:cNvPr>
        <xdr:cNvSpPr/>
      </xdr:nvSpPr>
      <xdr:spPr>
        <a:xfrm>
          <a:off x="4446276" y="19249540"/>
          <a:ext cx="2857173" cy="359770"/>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Packing</a:t>
          </a:r>
          <a:r>
            <a:rPr lang="en-IN" sz="1100" b="1" kern="1200" baseline="0">
              <a:latin typeface="Arial" panose="020B0604020202020204" pitchFamily="34" charset="0"/>
              <a:cs typeface="Arial" panose="020B0604020202020204" pitchFamily="34" charset="0"/>
            </a:rPr>
            <a:t> in Tray &amp; Shrink</a:t>
          </a:r>
          <a:endParaRPr lang="en-IN" sz="1100" b="1" kern="1200">
            <a:latin typeface="Arial" panose="020B0604020202020204" pitchFamily="34" charset="0"/>
            <a:cs typeface="Arial" panose="020B0604020202020204" pitchFamily="34" charset="0"/>
          </a:endParaRPr>
        </a:p>
      </xdr:txBody>
    </xdr:sp>
    <xdr:clientData/>
  </xdr:twoCellAnchor>
  <xdr:twoCellAnchor>
    <xdr:from>
      <xdr:col>7</xdr:col>
      <xdr:colOff>100495</xdr:colOff>
      <xdr:row>103</xdr:row>
      <xdr:rowOff>84188</xdr:rowOff>
    </xdr:from>
    <xdr:to>
      <xdr:col>11</xdr:col>
      <xdr:colOff>195418</xdr:colOff>
      <xdr:row>107</xdr:row>
      <xdr:rowOff>195532</xdr:rowOff>
    </xdr:to>
    <xdr:sp macro="" textlink="">
      <xdr:nvSpPr>
        <xdr:cNvPr id="5575" name="Rectangle 5159">
          <a:extLst>
            <a:ext uri="{FF2B5EF4-FFF2-40B4-BE49-F238E27FC236}">
              <a16:creationId xmlns:a16="http://schemas.microsoft.com/office/drawing/2014/main" id="{F4028319-E786-D19C-4E6C-6B9CE779F2FA}"/>
            </a:ext>
          </a:extLst>
        </xdr:cNvPr>
        <xdr:cNvSpPr/>
      </xdr:nvSpPr>
      <xdr:spPr>
        <a:xfrm>
          <a:off x="4446276" y="19693782"/>
          <a:ext cx="2857173" cy="968594"/>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Shrink-wrapped bottles are organised on a corrugated tray base and heat-shrunk to form durable, easy-to-handle trays for transport</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100495</xdr:colOff>
      <xdr:row>109</xdr:row>
      <xdr:rowOff>132784</xdr:rowOff>
    </xdr:from>
    <xdr:to>
      <xdr:col>11</xdr:col>
      <xdr:colOff>195418</xdr:colOff>
      <xdr:row>111</xdr:row>
      <xdr:rowOff>64197</xdr:rowOff>
    </xdr:to>
    <xdr:sp macro="" textlink="">
      <xdr:nvSpPr>
        <xdr:cNvPr id="5576" name="Rectangle 5152">
          <a:extLst>
            <a:ext uri="{FF2B5EF4-FFF2-40B4-BE49-F238E27FC236}">
              <a16:creationId xmlns:a16="http://schemas.microsoft.com/office/drawing/2014/main" id="{F6456D4F-BDA1-C162-27B0-70B0D862CEBE}"/>
            </a:ext>
          </a:extLst>
        </xdr:cNvPr>
        <xdr:cNvSpPr/>
      </xdr:nvSpPr>
      <xdr:spPr>
        <a:xfrm>
          <a:off x="4446276" y="21028253"/>
          <a:ext cx="2857173" cy="3600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Palletising</a:t>
          </a:r>
        </a:p>
      </xdr:txBody>
    </xdr:sp>
    <xdr:clientData/>
  </xdr:twoCellAnchor>
  <xdr:twoCellAnchor>
    <xdr:from>
      <xdr:col>7</xdr:col>
      <xdr:colOff>100495</xdr:colOff>
      <xdr:row>111</xdr:row>
      <xdr:rowOff>148401</xdr:rowOff>
    </xdr:from>
    <xdr:to>
      <xdr:col>11</xdr:col>
      <xdr:colOff>195418</xdr:colOff>
      <xdr:row>116</xdr:row>
      <xdr:rowOff>45434</xdr:rowOff>
    </xdr:to>
    <xdr:sp macro="" textlink="">
      <xdr:nvSpPr>
        <xdr:cNvPr id="5577" name="Rectangle 5159">
          <a:extLst>
            <a:ext uri="{FF2B5EF4-FFF2-40B4-BE49-F238E27FC236}">
              <a16:creationId xmlns:a16="http://schemas.microsoft.com/office/drawing/2014/main" id="{65E359B1-E0B8-17E1-605F-458B732578C1}"/>
            </a:ext>
          </a:extLst>
        </xdr:cNvPr>
        <xdr:cNvSpPr/>
      </xdr:nvSpPr>
      <xdr:spPr>
        <a:xfrm>
          <a:off x="4446276" y="21472495"/>
          <a:ext cx="2857173" cy="968595"/>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Finished trays are stacked and palletised automatically, forming secure, standardised pallets ready for storage and shipment</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9</xdr:col>
      <xdr:colOff>147957</xdr:colOff>
      <xdr:row>91</xdr:row>
      <xdr:rowOff>24027</xdr:rowOff>
    </xdr:from>
    <xdr:to>
      <xdr:col>9</xdr:col>
      <xdr:colOff>147957</xdr:colOff>
      <xdr:row>92</xdr:row>
      <xdr:rowOff>196997</xdr:rowOff>
    </xdr:to>
    <xdr:cxnSp macro="">
      <xdr:nvCxnSpPr>
        <xdr:cNvPr id="5581" name="Straight Arrow Connector 5166">
          <a:extLst>
            <a:ext uri="{FF2B5EF4-FFF2-40B4-BE49-F238E27FC236}">
              <a16:creationId xmlns:a16="http://schemas.microsoft.com/office/drawing/2014/main" id="{5B578782-E14E-DF63-A1D9-17031E32E43A}"/>
            </a:ext>
          </a:extLst>
        </xdr:cNvPr>
        <xdr:cNvCxnSpPr>
          <a:stCxn id="5" idx="2"/>
          <a:endCxn id="5570" idx="0"/>
        </xdr:cNvCxnSpPr>
      </xdr:nvCxnSpPr>
      <xdr:spPr>
        <a:xfrm>
          <a:off x="6736326" y="19132642"/>
          <a:ext cx="0" cy="383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147957</xdr:colOff>
      <xdr:row>99</xdr:row>
      <xdr:rowOff>109914</xdr:rowOff>
    </xdr:from>
    <xdr:to>
      <xdr:col>9</xdr:col>
      <xdr:colOff>147957</xdr:colOff>
      <xdr:row>101</xdr:row>
      <xdr:rowOff>68571</xdr:rowOff>
    </xdr:to>
    <xdr:cxnSp macro="">
      <xdr:nvCxnSpPr>
        <xdr:cNvPr id="5584" name="Straight Arrow Connector 5166">
          <a:extLst>
            <a:ext uri="{FF2B5EF4-FFF2-40B4-BE49-F238E27FC236}">
              <a16:creationId xmlns:a16="http://schemas.microsoft.com/office/drawing/2014/main" id="{965D6C26-33A7-5F49-2086-98A7AEC3CCD2}"/>
            </a:ext>
          </a:extLst>
        </xdr:cNvPr>
        <xdr:cNvCxnSpPr>
          <a:stCxn id="6" idx="2"/>
          <a:endCxn id="5574" idx="0"/>
        </xdr:cNvCxnSpPr>
      </xdr:nvCxnSpPr>
      <xdr:spPr>
        <a:xfrm>
          <a:off x="6736326" y="20906652"/>
          <a:ext cx="0" cy="3806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147957</xdr:colOff>
      <xdr:row>107</xdr:row>
      <xdr:rowOff>195532</xdr:rowOff>
    </xdr:from>
    <xdr:to>
      <xdr:col>9</xdr:col>
      <xdr:colOff>147957</xdr:colOff>
      <xdr:row>109</xdr:row>
      <xdr:rowOff>132784</xdr:rowOff>
    </xdr:to>
    <xdr:cxnSp macro="">
      <xdr:nvCxnSpPr>
        <xdr:cNvPr id="5587" name="Straight Arrow Connector 5166">
          <a:extLst>
            <a:ext uri="{FF2B5EF4-FFF2-40B4-BE49-F238E27FC236}">
              <a16:creationId xmlns:a16="http://schemas.microsoft.com/office/drawing/2014/main" id="{73ED68AB-F4A5-642E-9A5E-2C02C3946C7A}"/>
            </a:ext>
          </a:extLst>
        </xdr:cNvPr>
        <xdr:cNvCxnSpPr>
          <a:stCxn id="5575" idx="2"/>
          <a:endCxn id="5576" idx="0"/>
        </xdr:cNvCxnSpPr>
      </xdr:nvCxnSpPr>
      <xdr:spPr>
        <a:xfrm>
          <a:off x="5874863" y="20662376"/>
          <a:ext cx="0" cy="3658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491945</xdr:colOff>
      <xdr:row>57</xdr:row>
      <xdr:rowOff>43962</xdr:rowOff>
    </xdr:from>
    <xdr:to>
      <xdr:col>11</xdr:col>
      <xdr:colOff>491945</xdr:colOff>
      <xdr:row>59</xdr:row>
      <xdr:rowOff>20799</xdr:rowOff>
    </xdr:to>
    <xdr:cxnSp macro="">
      <xdr:nvCxnSpPr>
        <xdr:cNvPr id="5592" name="Straight Arrow Connector 5166">
          <a:extLst>
            <a:ext uri="{FF2B5EF4-FFF2-40B4-BE49-F238E27FC236}">
              <a16:creationId xmlns:a16="http://schemas.microsoft.com/office/drawing/2014/main" id="{9E5BBC84-4D3E-D21F-A067-BE2ADE6B65F5}"/>
            </a:ext>
          </a:extLst>
        </xdr:cNvPr>
        <xdr:cNvCxnSpPr>
          <a:cxnSpLocks/>
          <a:stCxn id="5148" idx="2"/>
          <a:endCxn id="5675" idx="0"/>
        </xdr:cNvCxnSpPr>
      </xdr:nvCxnSpPr>
      <xdr:spPr>
        <a:xfrm>
          <a:off x="7540445" y="10801609"/>
          <a:ext cx="0" cy="4026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193402</xdr:colOff>
      <xdr:row>9</xdr:row>
      <xdr:rowOff>76534</xdr:rowOff>
    </xdr:from>
    <xdr:to>
      <xdr:col>21</xdr:col>
      <xdr:colOff>265390</xdr:colOff>
      <xdr:row>11</xdr:row>
      <xdr:rowOff>62459</xdr:rowOff>
    </xdr:to>
    <xdr:sp macro="" textlink="">
      <xdr:nvSpPr>
        <xdr:cNvPr id="5612" name="Rectangle 5611">
          <a:extLst>
            <a:ext uri="{FF2B5EF4-FFF2-40B4-BE49-F238E27FC236}">
              <a16:creationId xmlns:a16="http://schemas.microsoft.com/office/drawing/2014/main" id="{47EA1A0A-8C04-D043-3D1C-3010A1752C36}"/>
            </a:ext>
          </a:extLst>
        </xdr:cNvPr>
        <xdr:cNvSpPr/>
      </xdr:nvSpPr>
      <xdr:spPr>
        <a:xfrm>
          <a:off x="10615950" y="1413697"/>
          <a:ext cx="2782950" cy="3889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Water Treatment</a:t>
          </a:r>
        </a:p>
      </xdr:txBody>
    </xdr:sp>
    <xdr:clientData/>
  </xdr:twoCellAnchor>
  <xdr:twoCellAnchor>
    <xdr:from>
      <xdr:col>22</xdr:col>
      <xdr:colOff>209831</xdr:colOff>
      <xdr:row>9</xdr:row>
      <xdr:rowOff>76534</xdr:rowOff>
    </xdr:from>
    <xdr:to>
      <xdr:col>26</xdr:col>
      <xdr:colOff>289535</xdr:colOff>
      <xdr:row>11</xdr:row>
      <xdr:rowOff>46845</xdr:rowOff>
    </xdr:to>
    <xdr:sp macro="" textlink="">
      <xdr:nvSpPr>
        <xdr:cNvPr id="5613" name="Rectangle 5612">
          <a:extLst>
            <a:ext uri="{FF2B5EF4-FFF2-40B4-BE49-F238E27FC236}">
              <a16:creationId xmlns:a16="http://schemas.microsoft.com/office/drawing/2014/main" id="{2FD66E8C-52B0-8D66-CED9-E4408C68C447}"/>
            </a:ext>
          </a:extLst>
        </xdr:cNvPr>
        <xdr:cNvSpPr/>
      </xdr:nvSpPr>
      <xdr:spPr>
        <a:xfrm>
          <a:off x="14021081" y="1413697"/>
          <a:ext cx="2790666" cy="373292"/>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Syrup</a:t>
          </a:r>
          <a:r>
            <a:rPr lang="en-IN" sz="1100" b="1" kern="1200" baseline="0">
              <a:latin typeface="Arial" panose="020B0604020202020204" pitchFamily="34" charset="0"/>
              <a:cs typeface="Arial" panose="020B0604020202020204" pitchFamily="34" charset="0"/>
            </a:rPr>
            <a:t> Preparation</a:t>
          </a:r>
        </a:p>
      </xdr:txBody>
    </xdr:sp>
    <xdr:clientData/>
  </xdr:twoCellAnchor>
  <xdr:twoCellAnchor>
    <xdr:from>
      <xdr:col>17</xdr:col>
      <xdr:colOff>193402</xdr:colOff>
      <xdr:row>11</xdr:row>
      <xdr:rowOff>138994</xdr:rowOff>
    </xdr:from>
    <xdr:to>
      <xdr:col>21</xdr:col>
      <xdr:colOff>265390</xdr:colOff>
      <xdr:row>16</xdr:row>
      <xdr:rowOff>43961</xdr:rowOff>
    </xdr:to>
    <xdr:sp macro="" textlink="">
      <xdr:nvSpPr>
        <xdr:cNvPr id="5614" name="Rectangle 5613">
          <a:extLst>
            <a:ext uri="{FF2B5EF4-FFF2-40B4-BE49-F238E27FC236}">
              <a16:creationId xmlns:a16="http://schemas.microsoft.com/office/drawing/2014/main" id="{403A22C4-3204-7977-C459-4A37BCA918AC}"/>
            </a:ext>
          </a:extLst>
        </xdr:cNvPr>
        <xdr:cNvSpPr/>
      </xdr:nvSpPr>
      <xdr:spPr>
        <a:xfrm>
          <a:off x="10615950" y="1879138"/>
          <a:ext cx="2782950" cy="912419"/>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kern="1200">
              <a:solidFill>
                <a:sysClr val="windowText" lastClr="000000"/>
              </a:solidFill>
              <a:latin typeface="Arial" panose="020B0604020202020204" pitchFamily="34" charset="0"/>
              <a:cs typeface="Arial" panose="020B0604020202020204" pitchFamily="34" charset="0"/>
            </a:rPr>
            <a:t>Raw water is filtered, softened, carbon-treated and purified through reverse osmosis to achieve consistent, beverage-grade quality for iced tea production</a:t>
          </a:r>
        </a:p>
      </xdr:txBody>
    </xdr:sp>
    <xdr:clientData/>
  </xdr:twoCellAnchor>
  <xdr:twoCellAnchor>
    <xdr:from>
      <xdr:col>22</xdr:col>
      <xdr:colOff>192602</xdr:colOff>
      <xdr:row>11</xdr:row>
      <xdr:rowOff>138994</xdr:rowOff>
    </xdr:from>
    <xdr:to>
      <xdr:col>26</xdr:col>
      <xdr:colOff>268309</xdr:colOff>
      <xdr:row>16</xdr:row>
      <xdr:rowOff>58615</xdr:rowOff>
    </xdr:to>
    <xdr:sp macro="" textlink="">
      <xdr:nvSpPr>
        <xdr:cNvPr id="5615" name="Rectangle 5614">
          <a:extLst>
            <a:ext uri="{FF2B5EF4-FFF2-40B4-BE49-F238E27FC236}">
              <a16:creationId xmlns:a16="http://schemas.microsoft.com/office/drawing/2014/main" id="{633ADE2A-B0CA-34D1-9D4E-C40F2B8F523E}"/>
            </a:ext>
          </a:extLst>
        </xdr:cNvPr>
        <xdr:cNvSpPr/>
      </xdr:nvSpPr>
      <xdr:spPr>
        <a:xfrm>
          <a:off x="14003852" y="1879138"/>
          <a:ext cx="2786669" cy="927073"/>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a:solidFill>
                <a:sysClr val="windowText" lastClr="000000"/>
              </a:solidFill>
              <a:effectLst/>
              <a:latin typeface="Arial" panose="020B0604020202020204" pitchFamily="34" charset="0"/>
              <a:ea typeface="+mn-ea"/>
              <a:cs typeface="Arial" panose="020B0604020202020204" pitchFamily="34" charset="0"/>
            </a:rPr>
            <a:t>Tea extract, sugar and required additives are dissolved and blended</a:t>
          </a:r>
          <a:r>
            <a:rPr lang="en-IN" sz="1100" b="0" baseline="0">
              <a:solidFill>
                <a:sysClr val="windowText" lastClr="000000"/>
              </a:solidFill>
              <a:effectLst/>
              <a:latin typeface="Arial" panose="020B0604020202020204" pitchFamily="34" charset="0"/>
              <a:ea typeface="+mn-ea"/>
              <a:cs typeface="Arial" panose="020B0604020202020204" pitchFamily="34" charset="0"/>
            </a:rPr>
            <a:t> and </a:t>
          </a:r>
          <a:r>
            <a:rPr lang="en-IN" sz="1100" b="0">
              <a:solidFill>
                <a:sysClr val="windowText" lastClr="000000"/>
              </a:solidFill>
              <a:effectLst/>
              <a:latin typeface="Arial" panose="020B0604020202020204" pitchFamily="34" charset="0"/>
              <a:ea typeface="+mn-ea"/>
              <a:cs typeface="Arial" panose="020B0604020202020204" pitchFamily="34" charset="0"/>
            </a:rPr>
            <a:t>heated to form a uniform, high-concentration syrup</a:t>
          </a:r>
          <a:endParaRPr lang="en-IN" b="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17</xdr:col>
      <xdr:colOff>193402</xdr:colOff>
      <xdr:row>18</xdr:row>
      <xdr:rowOff>152685</xdr:rowOff>
    </xdr:from>
    <xdr:to>
      <xdr:col>21</xdr:col>
      <xdr:colOff>265390</xdr:colOff>
      <xdr:row>20</xdr:row>
      <xdr:rowOff>47804</xdr:rowOff>
    </xdr:to>
    <xdr:sp macro="" textlink="">
      <xdr:nvSpPr>
        <xdr:cNvPr id="5618" name="Rectangle 5617">
          <a:extLst>
            <a:ext uri="{FF2B5EF4-FFF2-40B4-BE49-F238E27FC236}">
              <a16:creationId xmlns:a16="http://schemas.microsoft.com/office/drawing/2014/main" id="{14796DA8-4C1F-E093-4A69-5A675ADAF0C1}"/>
            </a:ext>
          </a:extLst>
        </xdr:cNvPr>
        <xdr:cNvSpPr/>
      </xdr:nvSpPr>
      <xdr:spPr>
        <a:xfrm>
          <a:off x="10615950" y="3303262"/>
          <a:ext cx="2782950" cy="353052"/>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Carbonation (In case of Carbonated</a:t>
          </a:r>
          <a:r>
            <a:rPr lang="en-IN" sz="1100" b="1" kern="1200" baseline="0">
              <a:latin typeface="Arial" panose="020B0604020202020204" pitchFamily="34" charset="0"/>
              <a:cs typeface="Arial" panose="020B0604020202020204" pitchFamily="34" charset="0"/>
            </a:rPr>
            <a:t> Product)</a:t>
          </a:r>
          <a:endParaRPr lang="en-IN" sz="1100" b="1" kern="1200">
            <a:latin typeface="Arial" panose="020B0604020202020204" pitchFamily="34" charset="0"/>
            <a:cs typeface="Arial" panose="020B0604020202020204" pitchFamily="34" charset="0"/>
          </a:endParaRPr>
        </a:p>
      </xdr:txBody>
    </xdr:sp>
    <xdr:clientData/>
  </xdr:twoCellAnchor>
  <xdr:twoCellAnchor>
    <xdr:from>
      <xdr:col>17</xdr:col>
      <xdr:colOff>193402</xdr:colOff>
      <xdr:row>20</xdr:row>
      <xdr:rowOff>124338</xdr:rowOff>
    </xdr:from>
    <xdr:to>
      <xdr:col>21</xdr:col>
      <xdr:colOff>265390</xdr:colOff>
      <xdr:row>25</xdr:row>
      <xdr:rowOff>29309</xdr:rowOff>
    </xdr:to>
    <xdr:sp macro="" textlink="">
      <xdr:nvSpPr>
        <xdr:cNvPr id="5619" name="Rectangle 5618">
          <a:extLst>
            <a:ext uri="{FF2B5EF4-FFF2-40B4-BE49-F238E27FC236}">
              <a16:creationId xmlns:a16="http://schemas.microsoft.com/office/drawing/2014/main" id="{761D7F83-A030-6DA8-12C5-C692B0D39B6D}"/>
            </a:ext>
          </a:extLst>
        </xdr:cNvPr>
        <xdr:cNvSpPr/>
      </xdr:nvSpPr>
      <xdr:spPr>
        <a:xfrm>
          <a:off x="10615950" y="3732848"/>
          <a:ext cx="2782950" cy="912423"/>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a:solidFill>
                <a:sysClr val="windowText" lastClr="000000"/>
              </a:solidFill>
              <a:effectLst/>
              <a:latin typeface="Arial" panose="020B0604020202020204" pitchFamily="34" charset="0"/>
              <a:ea typeface="+mn-ea"/>
              <a:cs typeface="Arial" panose="020B0604020202020204" pitchFamily="34" charset="0"/>
            </a:rPr>
            <a:t>Purified chilled water is carbonated by injecting CO₂ under controlled pressure to achieve the desired carbonation level for blending</a:t>
          </a:r>
          <a:endParaRPr lang="en-IN" b="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19</xdr:col>
      <xdr:colOff>229397</xdr:colOff>
      <xdr:row>16</xdr:row>
      <xdr:rowOff>43961</xdr:rowOff>
    </xdr:from>
    <xdr:to>
      <xdr:col>19</xdr:col>
      <xdr:colOff>229397</xdr:colOff>
      <xdr:row>18</xdr:row>
      <xdr:rowOff>152685</xdr:rowOff>
    </xdr:to>
    <xdr:cxnSp macro="">
      <xdr:nvCxnSpPr>
        <xdr:cNvPr id="5620" name="Straight Arrow Connector 5619">
          <a:extLst>
            <a:ext uri="{FF2B5EF4-FFF2-40B4-BE49-F238E27FC236}">
              <a16:creationId xmlns:a16="http://schemas.microsoft.com/office/drawing/2014/main" id="{1FDA51FF-052B-7485-E0AE-EBAFD8AF3086}"/>
            </a:ext>
          </a:extLst>
        </xdr:cNvPr>
        <xdr:cNvCxnSpPr>
          <a:stCxn id="5614" idx="2"/>
          <a:endCxn id="5618" idx="0"/>
        </xdr:cNvCxnSpPr>
      </xdr:nvCxnSpPr>
      <xdr:spPr>
        <a:xfrm>
          <a:off x="12007426" y="2791557"/>
          <a:ext cx="0" cy="5117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226024</xdr:colOff>
      <xdr:row>30</xdr:row>
      <xdr:rowOff>206066</xdr:rowOff>
    </xdr:from>
    <xdr:to>
      <xdr:col>24</xdr:col>
      <xdr:colOff>293046</xdr:colOff>
      <xdr:row>32</xdr:row>
      <xdr:rowOff>145148</xdr:rowOff>
    </xdr:to>
    <xdr:sp macro="" textlink="">
      <xdr:nvSpPr>
        <xdr:cNvPr id="5621" name="Rectangle 5620">
          <a:extLst>
            <a:ext uri="{FF2B5EF4-FFF2-40B4-BE49-F238E27FC236}">
              <a16:creationId xmlns:a16="http://schemas.microsoft.com/office/drawing/2014/main" id="{88AEE038-F31D-C46A-ED1F-6D869EB7328F}"/>
            </a:ext>
          </a:extLst>
        </xdr:cNvPr>
        <xdr:cNvSpPr/>
      </xdr:nvSpPr>
      <xdr:spPr>
        <a:xfrm>
          <a:off x="12846649" y="6463462"/>
          <a:ext cx="2818689" cy="362415"/>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Mixing</a:t>
          </a:r>
        </a:p>
      </xdr:txBody>
    </xdr:sp>
    <xdr:clientData/>
  </xdr:twoCellAnchor>
  <xdr:twoCellAnchor>
    <xdr:from>
      <xdr:col>20</xdr:col>
      <xdr:colOff>226024</xdr:colOff>
      <xdr:row>33</xdr:row>
      <xdr:rowOff>10015</xdr:rowOff>
    </xdr:from>
    <xdr:to>
      <xdr:col>24</xdr:col>
      <xdr:colOff>293046</xdr:colOff>
      <xdr:row>37</xdr:row>
      <xdr:rowOff>126652</xdr:rowOff>
    </xdr:to>
    <xdr:sp macro="" textlink="">
      <xdr:nvSpPr>
        <xdr:cNvPr id="5622" name="Rectangle 5621">
          <a:extLst>
            <a:ext uri="{FF2B5EF4-FFF2-40B4-BE49-F238E27FC236}">
              <a16:creationId xmlns:a16="http://schemas.microsoft.com/office/drawing/2014/main" id="{D7DBD720-761E-4EC3-0599-A4F21D6F27B5}"/>
            </a:ext>
          </a:extLst>
        </xdr:cNvPr>
        <xdr:cNvSpPr/>
      </xdr:nvSpPr>
      <xdr:spPr>
        <a:xfrm>
          <a:off x="12846649" y="6902411"/>
          <a:ext cx="2818689" cy="963304"/>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b="0">
              <a:solidFill>
                <a:sysClr val="windowText" lastClr="000000"/>
              </a:solidFill>
              <a:latin typeface="Arial" panose="020B0604020202020204" pitchFamily="34" charset="0"/>
              <a:cs typeface="Arial" panose="020B0604020202020204" pitchFamily="34" charset="0"/>
            </a:rPr>
            <a:t>Water and prepared syrup are gently combined in sealed pressure-blending tanks to ensure uniform mixing without CO₂ loss</a:t>
          </a:r>
          <a:endParaRPr lang="en-IN" sz="1100" b="0" kern="12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19</xdr:col>
      <xdr:colOff>229396</xdr:colOff>
      <xdr:row>25</xdr:row>
      <xdr:rowOff>29309</xdr:rowOff>
    </xdr:from>
    <xdr:to>
      <xdr:col>22</xdr:col>
      <xdr:colOff>259535</xdr:colOff>
      <xdr:row>30</xdr:row>
      <xdr:rowOff>206066</xdr:rowOff>
    </xdr:to>
    <xdr:cxnSp macro="">
      <xdr:nvCxnSpPr>
        <xdr:cNvPr id="6935" name="Connector: Elbow 5622">
          <a:extLst>
            <a:ext uri="{FF2B5EF4-FFF2-40B4-BE49-F238E27FC236}">
              <a16:creationId xmlns:a16="http://schemas.microsoft.com/office/drawing/2014/main" id="{A68E09B9-6841-0EE7-BB9E-EBD589A2742C}"/>
            </a:ext>
          </a:extLst>
        </xdr:cNvPr>
        <xdr:cNvCxnSpPr>
          <a:stCxn id="5619" idx="2"/>
          <a:endCxn id="5621" idx="0"/>
        </xdr:cNvCxnSpPr>
      </xdr:nvCxnSpPr>
      <xdr:spPr>
        <a:xfrm rot="16200000" flipH="1">
          <a:off x="12591504" y="4798972"/>
          <a:ext cx="1235090" cy="2093889"/>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259536</xdr:colOff>
      <xdr:row>16</xdr:row>
      <xdr:rowOff>58616</xdr:rowOff>
    </xdr:from>
    <xdr:to>
      <xdr:col>24</xdr:col>
      <xdr:colOff>230455</xdr:colOff>
      <xdr:row>30</xdr:row>
      <xdr:rowOff>206067</xdr:rowOff>
    </xdr:to>
    <xdr:cxnSp macro="">
      <xdr:nvCxnSpPr>
        <xdr:cNvPr id="5624" name="Connector: Elbow 5623">
          <a:extLst>
            <a:ext uri="{FF2B5EF4-FFF2-40B4-BE49-F238E27FC236}">
              <a16:creationId xmlns:a16="http://schemas.microsoft.com/office/drawing/2014/main" id="{B5473130-DB99-F9B5-91C5-8F5C48E8625B}"/>
            </a:ext>
          </a:extLst>
        </xdr:cNvPr>
        <xdr:cNvCxnSpPr>
          <a:stCxn id="5615" idx="2"/>
          <a:endCxn id="5621" idx="0"/>
        </xdr:cNvCxnSpPr>
      </xdr:nvCxnSpPr>
      <xdr:spPr>
        <a:xfrm rot="5400000">
          <a:off x="13354135" y="4214850"/>
          <a:ext cx="3150472" cy="1346753"/>
        </a:xfrm>
        <a:prstGeom prst="bentConnector3">
          <a:avLst>
            <a:gd name="adj1" fmla="val 80234"/>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232629</xdr:colOff>
      <xdr:row>6</xdr:row>
      <xdr:rowOff>156428</xdr:rowOff>
    </xdr:from>
    <xdr:to>
      <xdr:col>13</xdr:col>
      <xdr:colOff>336177</xdr:colOff>
      <xdr:row>8</xdr:row>
      <xdr:rowOff>142353</xdr:rowOff>
    </xdr:to>
    <xdr:sp macro="" textlink="">
      <xdr:nvSpPr>
        <xdr:cNvPr id="5630" name="Rectangle 5629">
          <a:extLst>
            <a:ext uri="{FF2B5EF4-FFF2-40B4-BE49-F238E27FC236}">
              <a16:creationId xmlns:a16="http://schemas.microsoft.com/office/drawing/2014/main" id="{9B149B8C-30D3-4AC3-9EDE-72DC8E57CC72}"/>
            </a:ext>
          </a:extLst>
        </xdr:cNvPr>
        <xdr:cNvSpPr/>
      </xdr:nvSpPr>
      <xdr:spPr>
        <a:xfrm>
          <a:off x="2487813" y="1319038"/>
          <a:ext cx="6280790" cy="406146"/>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SKU</a:t>
          </a:r>
          <a:r>
            <a:rPr lang="en-IN" sz="1100" b="1" kern="1200" baseline="0">
              <a:latin typeface="Arial" panose="020B0604020202020204" pitchFamily="34" charset="0"/>
              <a:cs typeface="Arial" panose="020B0604020202020204" pitchFamily="34" charset="0"/>
            </a:rPr>
            <a:t> Packing Type – PET Bottle</a:t>
          </a:r>
          <a:endParaRPr lang="en-IN" sz="1100" b="1" kern="1200">
            <a:latin typeface="Arial" panose="020B0604020202020204" pitchFamily="34" charset="0"/>
            <a:cs typeface="Arial" panose="020B0604020202020204" pitchFamily="34" charset="0"/>
          </a:endParaRPr>
        </a:p>
      </xdr:txBody>
    </xdr:sp>
    <xdr:clientData/>
  </xdr:twoCellAnchor>
  <xdr:twoCellAnchor>
    <xdr:from>
      <xdr:col>17</xdr:col>
      <xdr:colOff>176600</xdr:colOff>
      <xdr:row>6</xdr:row>
      <xdr:rowOff>156428</xdr:rowOff>
    </xdr:from>
    <xdr:to>
      <xdr:col>26</xdr:col>
      <xdr:colOff>280147</xdr:colOff>
      <xdr:row>8</xdr:row>
      <xdr:rowOff>142353</xdr:rowOff>
    </xdr:to>
    <xdr:sp macro="" textlink="">
      <xdr:nvSpPr>
        <xdr:cNvPr id="5631" name="Rectangle 5630">
          <a:extLst>
            <a:ext uri="{FF2B5EF4-FFF2-40B4-BE49-F238E27FC236}">
              <a16:creationId xmlns:a16="http://schemas.microsoft.com/office/drawing/2014/main" id="{68550BD1-119D-AB16-694B-8396B6F3FED1}"/>
            </a:ext>
          </a:extLst>
        </xdr:cNvPr>
        <xdr:cNvSpPr/>
      </xdr:nvSpPr>
      <xdr:spPr>
        <a:xfrm>
          <a:off x="10696122" y="1319038"/>
          <a:ext cx="6280790" cy="406146"/>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SKU</a:t>
          </a:r>
          <a:r>
            <a:rPr lang="en-IN" sz="1100" b="1" kern="1200" baseline="0">
              <a:latin typeface="Arial" panose="020B0604020202020204" pitchFamily="34" charset="0"/>
              <a:cs typeface="Arial" panose="020B0604020202020204" pitchFamily="34" charset="0"/>
            </a:rPr>
            <a:t> Packing Type – Can</a:t>
          </a:r>
          <a:endParaRPr lang="en-IN" sz="1100" b="1" kern="1200">
            <a:latin typeface="Arial" panose="020B0604020202020204" pitchFamily="34" charset="0"/>
            <a:cs typeface="Arial" panose="020B0604020202020204" pitchFamily="34" charset="0"/>
          </a:endParaRPr>
        </a:p>
      </xdr:txBody>
    </xdr:sp>
    <xdr:clientData/>
  </xdr:twoCellAnchor>
  <xdr:twoCellAnchor>
    <xdr:from>
      <xdr:col>19</xdr:col>
      <xdr:colOff>678733</xdr:colOff>
      <xdr:row>58</xdr:row>
      <xdr:rowOff>190131</xdr:rowOff>
    </xdr:from>
    <xdr:to>
      <xdr:col>24</xdr:col>
      <xdr:colOff>85739</xdr:colOff>
      <xdr:row>60</xdr:row>
      <xdr:rowOff>120055</xdr:rowOff>
    </xdr:to>
    <xdr:sp macro="" textlink="">
      <xdr:nvSpPr>
        <xdr:cNvPr id="5710" name="Rectangle 5152">
          <a:extLst>
            <a:ext uri="{FF2B5EF4-FFF2-40B4-BE49-F238E27FC236}">
              <a16:creationId xmlns:a16="http://schemas.microsoft.com/office/drawing/2014/main" id="{87F98130-6A38-0EC0-3967-33911712C4B2}"/>
            </a:ext>
          </a:extLst>
        </xdr:cNvPr>
        <xdr:cNvSpPr/>
      </xdr:nvSpPr>
      <xdr:spPr>
        <a:xfrm>
          <a:off x="12611441" y="12374194"/>
          <a:ext cx="2846590" cy="353257"/>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NItrogenation (In case of Non-Carbonated</a:t>
          </a:r>
          <a:r>
            <a:rPr lang="en-IN" sz="1100" b="1" kern="1200" baseline="0">
              <a:latin typeface="Arial" panose="020B0604020202020204" pitchFamily="34" charset="0"/>
              <a:cs typeface="Arial" panose="020B0604020202020204" pitchFamily="34" charset="0"/>
            </a:rPr>
            <a:t> Product)</a:t>
          </a:r>
          <a:endParaRPr lang="en-IN" sz="1100" b="1" kern="1200">
            <a:latin typeface="Arial" panose="020B0604020202020204" pitchFamily="34" charset="0"/>
            <a:cs typeface="Arial" panose="020B0604020202020204" pitchFamily="34" charset="0"/>
          </a:endParaRPr>
        </a:p>
      </xdr:txBody>
    </xdr:sp>
    <xdr:clientData/>
  </xdr:twoCellAnchor>
  <xdr:twoCellAnchor>
    <xdr:from>
      <xdr:col>19</xdr:col>
      <xdr:colOff>678733</xdr:colOff>
      <xdr:row>60</xdr:row>
      <xdr:rowOff>205747</xdr:rowOff>
    </xdr:from>
    <xdr:to>
      <xdr:col>24</xdr:col>
      <xdr:colOff>85739</xdr:colOff>
      <xdr:row>65</xdr:row>
      <xdr:rowOff>101559</xdr:rowOff>
    </xdr:to>
    <xdr:sp macro="" textlink="">
      <xdr:nvSpPr>
        <xdr:cNvPr id="5712" name="Rectangle 5153">
          <a:extLst>
            <a:ext uri="{FF2B5EF4-FFF2-40B4-BE49-F238E27FC236}">
              <a16:creationId xmlns:a16="http://schemas.microsoft.com/office/drawing/2014/main" id="{40821816-2BD7-0814-F612-8EBD9422B3BB}"/>
            </a:ext>
          </a:extLst>
        </xdr:cNvPr>
        <xdr:cNvSpPr/>
      </xdr:nvSpPr>
      <xdr:spPr>
        <a:xfrm>
          <a:off x="12611441" y="12813143"/>
          <a:ext cx="2846590" cy="954145"/>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a:solidFill>
                <a:sysClr val="windowText" lastClr="000000"/>
              </a:solidFill>
              <a:effectLst/>
              <a:latin typeface="Arial" panose="020B0604020202020204" pitchFamily="34" charset="0"/>
              <a:ea typeface="+mn-ea"/>
              <a:cs typeface="Arial" panose="020B0604020202020204" pitchFamily="34" charset="0"/>
            </a:rPr>
            <a:t>Nitrogen is introduced into still beverages to flush the headspace of cans, improving product stability, oxidation control and overall shelf life</a:t>
          </a:r>
          <a:endParaRPr lang="en-IN" b="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19</xdr:col>
      <xdr:colOff>677913</xdr:colOff>
      <xdr:row>67</xdr:row>
      <xdr:rowOff>66004</xdr:rowOff>
    </xdr:from>
    <xdr:to>
      <xdr:col>24</xdr:col>
      <xdr:colOff>84919</xdr:colOff>
      <xdr:row>69</xdr:row>
      <xdr:rowOff>130</xdr:rowOff>
    </xdr:to>
    <xdr:sp macro="" textlink="">
      <xdr:nvSpPr>
        <xdr:cNvPr id="5714" name="Rectangle 5152">
          <a:extLst>
            <a:ext uri="{FF2B5EF4-FFF2-40B4-BE49-F238E27FC236}">
              <a16:creationId xmlns:a16="http://schemas.microsoft.com/office/drawing/2014/main" id="{FD769B53-BE28-5502-DB12-5F2DE1C64175}"/>
            </a:ext>
          </a:extLst>
        </xdr:cNvPr>
        <xdr:cNvSpPr/>
      </xdr:nvSpPr>
      <xdr:spPr>
        <a:xfrm>
          <a:off x="12610621" y="14155067"/>
          <a:ext cx="2846590" cy="357459"/>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Can Pasteurization</a:t>
          </a:r>
        </a:p>
      </xdr:txBody>
    </xdr:sp>
    <xdr:clientData/>
  </xdr:twoCellAnchor>
  <xdr:twoCellAnchor>
    <xdr:from>
      <xdr:col>19</xdr:col>
      <xdr:colOff>677913</xdr:colOff>
      <xdr:row>69</xdr:row>
      <xdr:rowOff>81620</xdr:rowOff>
    </xdr:from>
    <xdr:to>
      <xdr:col>24</xdr:col>
      <xdr:colOff>84919</xdr:colOff>
      <xdr:row>73</xdr:row>
      <xdr:rowOff>186933</xdr:rowOff>
    </xdr:to>
    <xdr:sp macro="" textlink="">
      <xdr:nvSpPr>
        <xdr:cNvPr id="5715" name="Rectangle 5153">
          <a:extLst>
            <a:ext uri="{FF2B5EF4-FFF2-40B4-BE49-F238E27FC236}">
              <a16:creationId xmlns:a16="http://schemas.microsoft.com/office/drawing/2014/main" id="{B01EB810-B843-3563-E169-525829C90D19}"/>
            </a:ext>
          </a:extLst>
        </xdr:cNvPr>
        <xdr:cNvSpPr/>
      </xdr:nvSpPr>
      <xdr:spPr>
        <a:xfrm>
          <a:off x="12610621" y="14594016"/>
          <a:ext cx="2846590" cy="951980"/>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solidFill>
                <a:sysClr val="windowText" lastClr="000000"/>
              </a:solidFill>
              <a:latin typeface="Arial" panose="020B0604020202020204" pitchFamily="34" charset="0"/>
              <a:cs typeface="Arial" panose="020B0604020202020204" pitchFamily="34" charset="0"/>
            </a:rPr>
            <a:t>Filled and sealed cans are heat-treated in a tunnel pasteuriser to eliminate microbial risks and ensure product safety and shelf stability</a:t>
          </a:r>
        </a:p>
      </xdr:txBody>
    </xdr:sp>
    <xdr:clientData/>
  </xdr:twoCellAnchor>
  <xdr:twoCellAnchor>
    <xdr:from>
      <xdr:col>19</xdr:col>
      <xdr:colOff>675341</xdr:colOff>
      <xdr:row>75</xdr:row>
      <xdr:rowOff>122861</xdr:rowOff>
    </xdr:from>
    <xdr:to>
      <xdr:col>24</xdr:col>
      <xdr:colOff>82347</xdr:colOff>
      <xdr:row>77</xdr:row>
      <xdr:rowOff>60321</xdr:rowOff>
    </xdr:to>
    <xdr:sp macro="" textlink="">
      <xdr:nvSpPr>
        <xdr:cNvPr id="5723" name="Rectangle 5152">
          <a:extLst>
            <a:ext uri="{FF2B5EF4-FFF2-40B4-BE49-F238E27FC236}">
              <a16:creationId xmlns:a16="http://schemas.microsoft.com/office/drawing/2014/main" id="{0C0E98E2-6462-F916-9C09-D3BE61DB5DE9}"/>
            </a:ext>
          </a:extLst>
        </xdr:cNvPr>
        <xdr:cNvSpPr/>
      </xdr:nvSpPr>
      <xdr:spPr>
        <a:xfrm>
          <a:off x="12608049" y="15905257"/>
          <a:ext cx="2846590" cy="36079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Shrinking into Multipack</a:t>
          </a:r>
        </a:p>
      </xdr:txBody>
    </xdr:sp>
    <xdr:clientData/>
  </xdr:twoCellAnchor>
  <xdr:twoCellAnchor>
    <xdr:from>
      <xdr:col>19</xdr:col>
      <xdr:colOff>675341</xdr:colOff>
      <xdr:row>77</xdr:row>
      <xdr:rowOff>138477</xdr:rowOff>
    </xdr:from>
    <xdr:to>
      <xdr:col>24</xdr:col>
      <xdr:colOff>82347</xdr:colOff>
      <xdr:row>82</xdr:row>
      <xdr:rowOff>41825</xdr:rowOff>
    </xdr:to>
    <xdr:sp macro="" textlink="">
      <xdr:nvSpPr>
        <xdr:cNvPr id="5724" name="Rectangle 5159">
          <a:extLst>
            <a:ext uri="{FF2B5EF4-FFF2-40B4-BE49-F238E27FC236}">
              <a16:creationId xmlns:a16="http://schemas.microsoft.com/office/drawing/2014/main" id="{7F81202B-0709-3D87-DA10-4C75E183E8CD}"/>
            </a:ext>
          </a:extLst>
        </xdr:cNvPr>
        <xdr:cNvSpPr/>
      </xdr:nvSpPr>
      <xdr:spPr>
        <a:xfrm>
          <a:off x="12608049" y="16344206"/>
          <a:ext cx="2846590" cy="961682"/>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a:solidFill>
                <a:sysClr val="windowText" lastClr="000000"/>
              </a:solidFill>
              <a:effectLst/>
              <a:latin typeface="Arial" panose="020B0604020202020204" pitchFamily="34" charset="0"/>
              <a:ea typeface="+mn-ea"/>
              <a:cs typeface="Arial" panose="020B0604020202020204" pitchFamily="34" charset="0"/>
            </a:rPr>
            <a:t>Filled cans are grouped and wrapped in shrink film, then heat-shrunk to form secure multipacks for easy handling and distribution</a:t>
          </a:r>
          <a:endParaRPr lang="en-IN" b="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19</xdr:col>
      <xdr:colOff>675341</xdr:colOff>
      <xdr:row>83</xdr:row>
      <xdr:rowOff>119547</xdr:rowOff>
    </xdr:from>
    <xdr:to>
      <xdr:col>24</xdr:col>
      <xdr:colOff>82347</xdr:colOff>
      <xdr:row>85</xdr:row>
      <xdr:rowOff>47289</xdr:rowOff>
    </xdr:to>
    <xdr:sp macro="" textlink="">
      <xdr:nvSpPr>
        <xdr:cNvPr id="5725" name="Rectangle 5152">
          <a:extLst>
            <a:ext uri="{FF2B5EF4-FFF2-40B4-BE49-F238E27FC236}">
              <a16:creationId xmlns:a16="http://schemas.microsoft.com/office/drawing/2014/main" id="{3AA6B8AB-437D-FB9E-0F8B-6DE0FA8DBD65}"/>
            </a:ext>
          </a:extLst>
        </xdr:cNvPr>
        <xdr:cNvSpPr/>
      </xdr:nvSpPr>
      <xdr:spPr>
        <a:xfrm>
          <a:off x="12608049" y="17595276"/>
          <a:ext cx="2846590" cy="35107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Packing</a:t>
          </a:r>
          <a:r>
            <a:rPr lang="en-IN" sz="1100" b="1" kern="1200" baseline="0">
              <a:latin typeface="Arial" panose="020B0604020202020204" pitchFamily="34" charset="0"/>
              <a:cs typeface="Arial" panose="020B0604020202020204" pitchFamily="34" charset="0"/>
            </a:rPr>
            <a:t> in Tray &amp; Shrink</a:t>
          </a:r>
          <a:endParaRPr lang="en-IN" sz="1100" b="1" kern="1200">
            <a:latin typeface="Arial" panose="020B0604020202020204" pitchFamily="34" charset="0"/>
            <a:cs typeface="Arial" panose="020B0604020202020204" pitchFamily="34" charset="0"/>
          </a:endParaRPr>
        </a:p>
      </xdr:txBody>
    </xdr:sp>
    <xdr:clientData/>
  </xdr:twoCellAnchor>
  <xdr:twoCellAnchor>
    <xdr:from>
      <xdr:col>19</xdr:col>
      <xdr:colOff>675341</xdr:colOff>
      <xdr:row>85</xdr:row>
      <xdr:rowOff>135162</xdr:rowOff>
    </xdr:from>
    <xdr:to>
      <xdr:col>24</xdr:col>
      <xdr:colOff>82347</xdr:colOff>
      <xdr:row>90</xdr:row>
      <xdr:rowOff>20504</xdr:rowOff>
    </xdr:to>
    <xdr:sp macro="" textlink="">
      <xdr:nvSpPr>
        <xdr:cNvPr id="5726" name="Rectangle 5159">
          <a:extLst>
            <a:ext uri="{FF2B5EF4-FFF2-40B4-BE49-F238E27FC236}">
              <a16:creationId xmlns:a16="http://schemas.microsoft.com/office/drawing/2014/main" id="{431BE856-E5BF-947C-E5D7-5EF9F40CA0DC}"/>
            </a:ext>
          </a:extLst>
        </xdr:cNvPr>
        <xdr:cNvSpPr/>
      </xdr:nvSpPr>
      <xdr:spPr>
        <a:xfrm>
          <a:off x="12608049" y="18034225"/>
          <a:ext cx="2846590" cy="943675"/>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a:solidFill>
                <a:sysClr val="windowText" lastClr="000000"/>
              </a:solidFill>
              <a:effectLst/>
              <a:latin typeface="Arial" panose="020B0604020202020204" pitchFamily="34" charset="0"/>
              <a:ea typeface="+mn-ea"/>
              <a:cs typeface="Arial" panose="020B0604020202020204" pitchFamily="34" charset="0"/>
            </a:rPr>
            <a:t>Shrink-wrapped cans are organized on a corrugated tray base and heat-shrunk to form durable, easy-to-handle trays for transport</a:t>
          </a:r>
        </a:p>
      </xdr:txBody>
    </xdr:sp>
    <xdr:clientData/>
  </xdr:twoCellAnchor>
  <xdr:twoCellAnchor>
    <xdr:from>
      <xdr:col>19</xdr:col>
      <xdr:colOff>675341</xdr:colOff>
      <xdr:row>91</xdr:row>
      <xdr:rowOff>183758</xdr:rowOff>
    </xdr:from>
    <xdr:to>
      <xdr:col>24</xdr:col>
      <xdr:colOff>82347</xdr:colOff>
      <xdr:row>93</xdr:row>
      <xdr:rowOff>115171</xdr:rowOff>
    </xdr:to>
    <xdr:sp macro="" textlink="">
      <xdr:nvSpPr>
        <xdr:cNvPr id="5727" name="Rectangle 5152">
          <a:extLst>
            <a:ext uri="{FF2B5EF4-FFF2-40B4-BE49-F238E27FC236}">
              <a16:creationId xmlns:a16="http://schemas.microsoft.com/office/drawing/2014/main" id="{8D83539C-B545-74DD-9322-913D9C244323}"/>
            </a:ext>
          </a:extLst>
        </xdr:cNvPr>
        <xdr:cNvSpPr/>
      </xdr:nvSpPr>
      <xdr:spPr>
        <a:xfrm>
          <a:off x="12608049" y="19352821"/>
          <a:ext cx="2846590" cy="3547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latin typeface="Arial" panose="020B0604020202020204" pitchFamily="34" charset="0"/>
              <a:cs typeface="Arial" panose="020B0604020202020204" pitchFamily="34" charset="0"/>
            </a:rPr>
            <a:t>Palletising</a:t>
          </a:r>
        </a:p>
      </xdr:txBody>
    </xdr:sp>
    <xdr:clientData/>
  </xdr:twoCellAnchor>
  <xdr:twoCellAnchor>
    <xdr:from>
      <xdr:col>19</xdr:col>
      <xdr:colOff>675341</xdr:colOff>
      <xdr:row>93</xdr:row>
      <xdr:rowOff>199375</xdr:rowOff>
    </xdr:from>
    <xdr:to>
      <xdr:col>24</xdr:col>
      <xdr:colOff>82347</xdr:colOff>
      <xdr:row>98</xdr:row>
      <xdr:rowOff>93006</xdr:rowOff>
    </xdr:to>
    <xdr:sp macro="" textlink="">
      <xdr:nvSpPr>
        <xdr:cNvPr id="5728" name="Rectangle 5159">
          <a:extLst>
            <a:ext uri="{FF2B5EF4-FFF2-40B4-BE49-F238E27FC236}">
              <a16:creationId xmlns:a16="http://schemas.microsoft.com/office/drawing/2014/main" id="{0DE155A3-2F25-0BCB-AC70-E72F2C23F2F1}"/>
            </a:ext>
          </a:extLst>
        </xdr:cNvPr>
        <xdr:cNvSpPr/>
      </xdr:nvSpPr>
      <xdr:spPr>
        <a:xfrm>
          <a:off x="12608049" y="19791771"/>
          <a:ext cx="2846590" cy="951964"/>
        </a:xfrm>
        <a:prstGeom prst="rect">
          <a:avLst/>
        </a:prstGeom>
        <a:solidFill>
          <a:sysClr val="window" lastClr="FFFFFF"/>
        </a:solidFill>
        <a:ln>
          <a:solidFill>
            <a:srgbClr val="007365"/>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0">
              <a:solidFill>
                <a:sysClr val="windowText" lastClr="000000"/>
              </a:solidFill>
              <a:effectLst/>
              <a:latin typeface="Arial" panose="020B0604020202020204" pitchFamily="34" charset="0"/>
              <a:ea typeface="+mn-ea"/>
              <a:cs typeface="Arial" panose="020B0604020202020204" pitchFamily="34" charset="0"/>
            </a:rPr>
            <a:t>Finished trays are stacked and palletised automatically, forming secure, standardised pallets ready for storage and shipment</a:t>
          </a:r>
          <a:endParaRPr lang="en-IN" b="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22</xdr:col>
      <xdr:colOff>34886</xdr:colOff>
      <xdr:row>82</xdr:row>
      <xdr:rowOff>41825</xdr:rowOff>
    </xdr:from>
    <xdr:to>
      <xdr:col>22</xdr:col>
      <xdr:colOff>34886</xdr:colOff>
      <xdr:row>83</xdr:row>
      <xdr:rowOff>119547</xdr:rowOff>
    </xdr:to>
    <xdr:cxnSp macro="">
      <xdr:nvCxnSpPr>
        <xdr:cNvPr id="5729" name="Straight Arrow Connector 5166">
          <a:extLst>
            <a:ext uri="{FF2B5EF4-FFF2-40B4-BE49-F238E27FC236}">
              <a16:creationId xmlns:a16="http://schemas.microsoft.com/office/drawing/2014/main" id="{2CDF5A19-7D59-B21B-2814-C3900C31B5D0}"/>
            </a:ext>
          </a:extLst>
        </xdr:cNvPr>
        <xdr:cNvCxnSpPr>
          <a:stCxn id="5724" idx="2"/>
          <a:endCxn id="5725" idx="0"/>
        </xdr:cNvCxnSpPr>
      </xdr:nvCxnSpPr>
      <xdr:spPr>
        <a:xfrm>
          <a:off x="14031344" y="17305888"/>
          <a:ext cx="0" cy="2893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34886</xdr:colOff>
      <xdr:row>90</xdr:row>
      <xdr:rowOff>20504</xdr:rowOff>
    </xdr:from>
    <xdr:to>
      <xdr:col>22</xdr:col>
      <xdr:colOff>34886</xdr:colOff>
      <xdr:row>91</xdr:row>
      <xdr:rowOff>183758</xdr:rowOff>
    </xdr:to>
    <xdr:cxnSp macro="">
      <xdr:nvCxnSpPr>
        <xdr:cNvPr id="5730" name="Straight Arrow Connector 5166">
          <a:extLst>
            <a:ext uri="{FF2B5EF4-FFF2-40B4-BE49-F238E27FC236}">
              <a16:creationId xmlns:a16="http://schemas.microsoft.com/office/drawing/2014/main" id="{16ACCE53-EACB-F2C4-B527-754A022F1BDC}"/>
            </a:ext>
          </a:extLst>
        </xdr:cNvPr>
        <xdr:cNvCxnSpPr>
          <a:stCxn id="5726" idx="2"/>
          <a:endCxn id="5727" idx="0"/>
        </xdr:cNvCxnSpPr>
      </xdr:nvCxnSpPr>
      <xdr:spPr>
        <a:xfrm>
          <a:off x="14031344" y="18977900"/>
          <a:ext cx="0" cy="3749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34886</xdr:colOff>
      <xdr:row>73</xdr:row>
      <xdr:rowOff>186933</xdr:rowOff>
    </xdr:from>
    <xdr:to>
      <xdr:col>22</xdr:col>
      <xdr:colOff>37458</xdr:colOff>
      <xdr:row>75</xdr:row>
      <xdr:rowOff>122861</xdr:rowOff>
    </xdr:to>
    <xdr:cxnSp macro="">
      <xdr:nvCxnSpPr>
        <xdr:cNvPr id="5734" name="Straight Arrow Connector 5166">
          <a:extLst>
            <a:ext uri="{FF2B5EF4-FFF2-40B4-BE49-F238E27FC236}">
              <a16:creationId xmlns:a16="http://schemas.microsoft.com/office/drawing/2014/main" id="{88B07184-E90D-4E88-9796-69247D1A765E}"/>
            </a:ext>
          </a:extLst>
        </xdr:cNvPr>
        <xdr:cNvCxnSpPr>
          <a:stCxn id="5715" idx="2"/>
          <a:endCxn id="5723" idx="0"/>
        </xdr:cNvCxnSpPr>
      </xdr:nvCxnSpPr>
      <xdr:spPr>
        <a:xfrm flipH="1">
          <a:off x="14031344" y="15545996"/>
          <a:ext cx="2572" cy="3592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276860</xdr:colOff>
      <xdr:row>48</xdr:row>
      <xdr:rowOff>180203</xdr:rowOff>
    </xdr:from>
    <xdr:to>
      <xdr:col>8</xdr:col>
      <xdr:colOff>143773</xdr:colOff>
      <xdr:row>50</xdr:row>
      <xdr:rowOff>51487</xdr:rowOff>
    </xdr:to>
    <xdr:sp macro="" textlink="">
      <xdr:nvSpPr>
        <xdr:cNvPr id="5740" name="Rectangle 5739">
          <a:extLst>
            <a:ext uri="{FF2B5EF4-FFF2-40B4-BE49-F238E27FC236}">
              <a16:creationId xmlns:a16="http://schemas.microsoft.com/office/drawing/2014/main" id="{4177B141-6BD2-3B57-B2E2-CF4DC7769BA7}"/>
            </a:ext>
          </a:extLst>
        </xdr:cNvPr>
        <xdr:cNvSpPr/>
      </xdr:nvSpPr>
      <xdr:spPr>
        <a:xfrm>
          <a:off x="4814714" y="10046665"/>
          <a:ext cx="1915686" cy="284633"/>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kern="1200">
              <a:solidFill>
                <a:sysClr val="windowText" lastClr="000000"/>
              </a:solidFill>
              <a:latin typeface="Arial" panose="020B0604020202020204" pitchFamily="34" charset="0"/>
              <a:cs typeface="Arial" panose="020B0604020202020204" pitchFamily="34" charset="0"/>
            </a:rPr>
            <a:t>Case 1 (Dry Aseptic Cleaning)</a:t>
          </a:r>
        </a:p>
      </xdr:txBody>
    </xdr:sp>
    <xdr:clientData/>
  </xdr:twoCellAnchor>
  <xdr:twoCellAnchor>
    <xdr:from>
      <xdr:col>10</xdr:col>
      <xdr:colOff>225373</xdr:colOff>
      <xdr:row>48</xdr:row>
      <xdr:rowOff>180203</xdr:rowOff>
    </xdr:from>
    <xdr:to>
      <xdr:col>13</xdr:col>
      <xdr:colOff>125800</xdr:colOff>
      <xdr:row>50</xdr:row>
      <xdr:rowOff>51487</xdr:rowOff>
    </xdr:to>
    <xdr:sp macro="" textlink="">
      <xdr:nvSpPr>
        <xdr:cNvPr id="5741" name="Rectangle 5740">
          <a:extLst>
            <a:ext uri="{FF2B5EF4-FFF2-40B4-BE49-F238E27FC236}">
              <a16:creationId xmlns:a16="http://schemas.microsoft.com/office/drawing/2014/main" id="{188C8007-0990-DBDB-96D7-114A2AF27254}"/>
            </a:ext>
          </a:extLst>
        </xdr:cNvPr>
        <xdr:cNvSpPr/>
      </xdr:nvSpPr>
      <xdr:spPr>
        <a:xfrm>
          <a:off x="8177849" y="10046665"/>
          <a:ext cx="1949201" cy="284633"/>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b="1">
              <a:solidFill>
                <a:sysClr val="windowText" lastClr="000000"/>
              </a:solidFill>
              <a:effectLst/>
              <a:latin typeface="Arial" panose="020B0604020202020204" pitchFamily="34" charset="0"/>
              <a:ea typeface="+mn-ea"/>
              <a:cs typeface="Arial" panose="020B0604020202020204" pitchFamily="34" charset="0"/>
            </a:rPr>
            <a:t>Case 2 (Wet Aseptic Cleaning)</a:t>
          </a:r>
          <a:endParaRPr lang="en-IN" b="1">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7</xdr:col>
      <xdr:colOff>137973</xdr:colOff>
      <xdr:row>82</xdr:row>
      <xdr:rowOff>125895</xdr:rowOff>
    </xdr:from>
    <xdr:to>
      <xdr:col>9</xdr:col>
      <xdr:colOff>147958</xdr:colOff>
      <xdr:row>84</xdr:row>
      <xdr:rowOff>111378</xdr:rowOff>
    </xdr:to>
    <xdr:cxnSp macro="">
      <xdr:nvCxnSpPr>
        <xdr:cNvPr id="5755" name="Connector: Elbow 5754">
          <a:extLst>
            <a:ext uri="{FF2B5EF4-FFF2-40B4-BE49-F238E27FC236}">
              <a16:creationId xmlns:a16="http://schemas.microsoft.com/office/drawing/2014/main" id="{BF728055-6640-4228-BD91-C4E02A24F1CC}"/>
            </a:ext>
          </a:extLst>
        </xdr:cNvPr>
        <xdr:cNvCxnSpPr>
          <a:stCxn id="5679" idx="2"/>
          <a:endCxn id="5568" idx="0"/>
        </xdr:cNvCxnSpPr>
      </xdr:nvCxnSpPr>
      <xdr:spPr>
        <a:xfrm rot="16200000" flipH="1">
          <a:off x="6551433" y="16388080"/>
          <a:ext cx="395161" cy="1382404"/>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677913</xdr:colOff>
      <xdr:row>55</xdr:row>
      <xdr:rowOff>22070</xdr:rowOff>
    </xdr:from>
    <xdr:to>
      <xdr:col>19</xdr:col>
      <xdr:colOff>687447</xdr:colOff>
      <xdr:row>68</xdr:row>
      <xdr:rowOff>33067</xdr:rowOff>
    </xdr:to>
    <xdr:cxnSp macro="">
      <xdr:nvCxnSpPr>
        <xdr:cNvPr id="5772" name="Connector: Elbow 5771">
          <a:extLst>
            <a:ext uri="{FF2B5EF4-FFF2-40B4-BE49-F238E27FC236}">
              <a16:creationId xmlns:a16="http://schemas.microsoft.com/office/drawing/2014/main" id="{8B6C3DB2-1987-4F6C-A997-C2FA4AD89B4A}"/>
            </a:ext>
          </a:extLst>
        </xdr:cNvPr>
        <xdr:cNvCxnSpPr>
          <a:stCxn id="5663" idx="1"/>
          <a:endCxn id="5714" idx="1"/>
        </xdr:cNvCxnSpPr>
      </xdr:nvCxnSpPr>
      <xdr:spPr>
        <a:xfrm rot="10800000" flipV="1">
          <a:off x="12610621" y="11571133"/>
          <a:ext cx="9534" cy="2762663"/>
        </a:xfrm>
        <a:prstGeom prst="bentConnector3">
          <a:avLst>
            <a:gd name="adj1" fmla="val 9990654"/>
          </a:avLst>
        </a:prstGeom>
        <a:ln>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185434</xdr:colOff>
      <xdr:row>65</xdr:row>
      <xdr:rowOff>146539</xdr:rowOff>
    </xdr:from>
    <xdr:to>
      <xdr:col>11</xdr:col>
      <xdr:colOff>491945</xdr:colOff>
      <xdr:row>80</xdr:row>
      <xdr:rowOff>67578</xdr:rowOff>
    </xdr:to>
    <xdr:cxnSp macro="">
      <xdr:nvCxnSpPr>
        <xdr:cNvPr id="5791" name="Connector: Elbow 5686">
          <a:extLst>
            <a:ext uri="{FF2B5EF4-FFF2-40B4-BE49-F238E27FC236}">
              <a16:creationId xmlns:a16="http://schemas.microsoft.com/office/drawing/2014/main" id="{D6C8F1B7-781A-4513-8C76-DC510CE0897F}"/>
            </a:ext>
          </a:extLst>
        </xdr:cNvPr>
        <xdr:cNvCxnSpPr>
          <a:stCxn id="5667" idx="2"/>
          <a:endCxn id="5679" idx="3"/>
        </xdr:cNvCxnSpPr>
      </xdr:nvCxnSpPr>
      <xdr:spPr>
        <a:xfrm rot="5400000">
          <a:off x="6820347" y="14077432"/>
          <a:ext cx="2993620" cy="1678930"/>
        </a:xfrm>
        <a:prstGeom prst="bentConnector2">
          <a:avLst/>
        </a:prstGeom>
        <a:ln>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37458</xdr:colOff>
      <xdr:row>65</xdr:row>
      <xdr:rowOff>101559</xdr:rowOff>
    </xdr:from>
    <xdr:to>
      <xdr:col>22</xdr:col>
      <xdr:colOff>38278</xdr:colOff>
      <xdr:row>67</xdr:row>
      <xdr:rowOff>66004</xdr:rowOff>
    </xdr:to>
    <xdr:cxnSp macro="">
      <xdr:nvCxnSpPr>
        <xdr:cNvPr id="5819" name="Straight Arrow Connector 5166">
          <a:extLst>
            <a:ext uri="{FF2B5EF4-FFF2-40B4-BE49-F238E27FC236}">
              <a16:creationId xmlns:a16="http://schemas.microsoft.com/office/drawing/2014/main" id="{1956C5A6-0956-102B-2862-5E6F5D8AE442}"/>
            </a:ext>
          </a:extLst>
        </xdr:cNvPr>
        <xdr:cNvCxnSpPr>
          <a:stCxn id="5712" idx="2"/>
          <a:endCxn id="5714" idx="0"/>
        </xdr:cNvCxnSpPr>
      </xdr:nvCxnSpPr>
      <xdr:spPr>
        <a:xfrm flipH="1">
          <a:off x="14033916" y="13767288"/>
          <a:ext cx="820" cy="38777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34986</xdr:colOff>
      <xdr:row>57</xdr:row>
      <xdr:rowOff>80389</xdr:rowOff>
    </xdr:from>
    <xdr:to>
      <xdr:col>22</xdr:col>
      <xdr:colOff>38278</xdr:colOff>
      <xdr:row>58</xdr:row>
      <xdr:rowOff>190131</xdr:rowOff>
    </xdr:to>
    <xdr:cxnSp macro="">
      <xdr:nvCxnSpPr>
        <xdr:cNvPr id="6927" name="Straight Arrow Connector 5166">
          <a:extLst>
            <a:ext uri="{FF2B5EF4-FFF2-40B4-BE49-F238E27FC236}">
              <a16:creationId xmlns:a16="http://schemas.microsoft.com/office/drawing/2014/main" id="{773445EC-C593-42B0-E9EA-A3445C7F9F0E}"/>
            </a:ext>
          </a:extLst>
        </xdr:cNvPr>
        <xdr:cNvCxnSpPr>
          <a:stCxn id="5663" idx="2"/>
          <a:endCxn id="5710" idx="0"/>
        </xdr:cNvCxnSpPr>
      </xdr:nvCxnSpPr>
      <xdr:spPr>
        <a:xfrm>
          <a:off x="14031444" y="12052785"/>
          <a:ext cx="3292" cy="3214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230036</xdr:colOff>
      <xdr:row>10</xdr:row>
      <xdr:rowOff>69497</xdr:rowOff>
    </xdr:from>
    <xdr:to>
      <xdr:col>7</xdr:col>
      <xdr:colOff>262658</xdr:colOff>
      <xdr:row>31</xdr:row>
      <xdr:rowOff>83003</xdr:rowOff>
    </xdr:to>
    <xdr:cxnSp macro="">
      <xdr:nvCxnSpPr>
        <xdr:cNvPr id="41" name="Connector: Elbow 40">
          <a:extLst>
            <a:ext uri="{FF2B5EF4-FFF2-40B4-BE49-F238E27FC236}">
              <a16:creationId xmlns:a16="http://schemas.microsoft.com/office/drawing/2014/main" id="{C755DFA5-2F57-A8B1-B129-A0248BEBCDD8}"/>
            </a:ext>
          </a:extLst>
        </xdr:cNvPr>
        <xdr:cNvCxnSpPr>
          <a:stCxn id="18" idx="1"/>
          <a:endCxn id="53" idx="1"/>
        </xdr:cNvCxnSpPr>
      </xdr:nvCxnSpPr>
      <xdr:spPr>
        <a:xfrm rot="10800000" flipH="1" flipV="1">
          <a:off x="2821722" y="2040950"/>
          <a:ext cx="2092680" cy="4465890"/>
        </a:xfrm>
        <a:prstGeom prst="bentConnector3">
          <a:avLst>
            <a:gd name="adj1" fmla="val -33486"/>
          </a:avLst>
        </a:prstGeom>
        <a:ln>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193401</xdr:colOff>
      <xdr:row>10</xdr:row>
      <xdr:rowOff>69496</xdr:rowOff>
    </xdr:from>
    <xdr:to>
      <xdr:col>20</xdr:col>
      <xdr:colOff>226023</xdr:colOff>
      <xdr:row>31</xdr:row>
      <xdr:rowOff>175606</xdr:rowOff>
    </xdr:to>
    <xdr:cxnSp macro="">
      <xdr:nvCxnSpPr>
        <xdr:cNvPr id="46" name="Connector: Elbow 45">
          <a:extLst>
            <a:ext uri="{FF2B5EF4-FFF2-40B4-BE49-F238E27FC236}">
              <a16:creationId xmlns:a16="http://schemas.microsoft.com/office/drawing/2014/main" id="{D99BD7B3-D42C-443F-A26B-5B774A62B5D0}"/>
            </a:ext>
          </a:extLst>
        </xdr:cNvPr>
        <xdr:cNvCxnSpPr>
          <a:stCxn id="5612" idx="1"/>
          <a:endCxn id="5621" idx="1"/>
        </xdr:cNvCxnSpPr>
      </xdr:nvCxnSpPr>
      <xdr:spPr>
        <a:xfrm rot="10800000" flipH="1" flipV="1">
          <a:off x="10977062" y="2025523"/>
          <a:ext cx="2073693" cy="4443387"/>
        </a:xfrm>
        <a:prstGeom prst="bentConnector3">
          <a:avLst>
            <a:gd name="adj1" fmla="val -21687"/>
          </a:avLst>
        </a:prstGeom>
        <a:ln>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1890568</xdr:colOff>
      <xdr:row>31</xdr:row>
      <xdr:rowOff>176343</xdr:rowOff>
    </xdr:from>
    <xdr:to>
      <xdr:col>6</xdr:col>
      <xdr:colOff>591705</xdr:colOff>
      <xdr:row>34</xdr:row>
      <xdr:rowOff>202046</xdr:rowOff>
    </xdr:to>
    <xdr:sp macro="" textlink="">
      <xdr:nvSpPr>
        <xdr:cNvPr id="52" name="TextBox 51">
          <a:extLst>
            <a:ext uri="{FF2B5EF4-FFF2-40B4-BE49-F238E27FC236}">
              <a16:creationId xmlns:a16="http://schemas.microsoft.com/office/drawing/2014/main" id="{C0C6CAF7-21DF-4776-90FA-6AD21E00C995}"/>
            </a:ext>
          </a:extLst>
        </xdr:cNvPr>
        <xdr:cNvSpPr txBox="1"/>
      </xdr:nvSpPr>
      <xdr:spPr>
        <a:xfrm>
          <a:off x="3466729" y="6480986"/>
          <a:ext cx="2341047" cy="638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kern="1200">
              <a:latin typeface="Arial" panose="020B0604020202020204" pitchFamily="34" charset="0"/>
              <a:cs typeface="Arial" panose="020B0604020202020204" pitchFamily="34" charset="0"/>
            </a:rPr>
            <a:t>Treated</a:t>
          </a:r>
          <a:r>
            <a:rPr lang="en-IN" sz="1100" b="0" kern="1200" baseline="0">
              <a:latin typeface="Arial" panose="020B0604020202020204" pitchFamily="34" charset="0"/>
              <a:cs typeface="Arial" panose="020B0604020202020204" pitchFamily="34" charset="0"/>
            </a:rPr>
            <a:t> Water being used directly for mixing in case of non-carbonated product</a:t>
          </a:r>
          <a:endParaRPr lang="en-IN" sz="1100" b="0" kern="1200">
            <a:latin typeface="Arial" panose="020B0604020202020204" pitchFamily="34" charset="0"/>
            <a:cs typeface="Arial" panose="020B0604020202020204" pitchFamily="34" charset="0"/>
          </a:endParaRPr>
        </a:p>
      </xdr:txBody>
    </xdr:sp>
    <xdr:clientData/>
  </xdr:twoCellAnchor>
  <xdr:twoCellAnchor>
    <xdr:from>
      <xdr:col>16</xdr:col>
      <xdr:colOff>427799</xdr:colOff>
      <xdr:row>32</xdr:row>
      <xdr:rowOff>85629</xdr:rowOff>
    </xdr:from>
    <xdr:to>
      <xdr:col>20</xdr:col>
      <xdr:colOff>47418</xdr:colOff>
      <xdr:row>35</xdr:row>
      <xdr:rowOff>111332</xdr:rowOff>
    </xdr:to>
    <xdr:sp macro="" textlink="">
      <xdr:nvSpPr>
        <xdr:cNvPr id="58" name="TextBox 57">
          <a:extLst>
            <a:ext uri="{FF2B5EF4-FFF2-40B4-BE49-F238E27FC236}">
              <a16:creationId xmlns:a16="http://schemas.microsoft.com/office/drawing/2014/main" id="{01EDDF19-7269-25AB-ACB2-F1D84B7D7254}"/>
            </a:ext>
          </a:extLst>
        </xdr:cNvPr>
        <xdr:cNvSpPr txBox="1"/>
      </xdr:nvSpPr>
      <xdr:spPr>
        <a:xfrm>
          <a:off x="11801103" y="6594379"/>
          <a:ext cx="2341047" cy="638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kern="1200">
              <a:latin typeface="Arial" panose="020B0604020202020204" pitchFamily="34" charset="0"/>
              <a:cs typeface="Arial" panose="020B0604020202020204" pitchFamily="34" charset="0"/>
            </a:rPr>
            <a:t>Treated</a:t>
          </a:r>
          <a:r>
            <a:rPr lang="en-IN" sz="1100" b="1" kern="1200" baseline="0">
              <a:latin typeface="Arial" panose="020B0604020202020204" pitchFamily="34" charset="0"/>
              <a:cs typeface="Arial" panose="020B0604020202020204" pitchFamily="34" charset="0"/>
            </a:rPr>
            <a:t> Water being used directly for mixing in case of non-carbonated product</a:t>
          </a:r>
          <a:endParaRPr lang="en-IN" sz="1100" b="1" kern="1200">
            <a:latin typeface="Arial" panose="020B0604020202020204" pitchFamily="34" charset="0"/>
            <a:cs typeface="Arial" panose="020B0604020202020204" pitchFamily="34" charset="0"/>
          </a:endParaRPr>
        </a:p>
      </xdr:txBody>
    </xdr:sp>
    <xdr:clientData/>
  </xdr:twoCellAnchor>
  <xdr:twoCellAnchor>
    <xdr:from>
      <xdr:col>11</xdr:col>
      <xdr:colOff>528391</xdr:colOff>
      <xdr:row>71</xdr:row>
      <xdr:rowOff>8375</xdr:rowOff>
    </xdr:from>
    <xdr:to>
      <xdr:col>14</xdr:col>
      <xdr:colOff>266291</xdr:colOff>
      <xdr:row>75</xdr:row>
      <xdr:rowOff>40968</xdr:rowOff>
    </xdr:to>
    <xdr:sp macro="" textlink="">
      <xdr:nvSpPr>
        <xdr:cNvPr id="61" name="TextBox 60">
          <a:extLst>
            <a:ext uri="{FF2B5EF4-FFF2-40B4-BE49-F238E27FC236}">
              <a16:creationId xmlns:a16="http://schemas.microsoft.com/office/drawing/2014/main" id="{604A76C7-C2EE-F02D-1C6E-4B866EE4D9FE}"/>
            </a:ext>
          </a:extLst>
        </xdr:cNvPr>
        <xdr:cNvSpPr txBox="1"/>
      </xdr:nvSpPr>
      <xdr:spPr>
        <a:xfrm>
          <a:off x="9193068" y="14510956"/>
          <a:ext cx="1796529" cy="8519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kern="1200">
              <a:latin typeface="Arial" panose="020B0604020202020204" pitchFamily="34" charset="0"/>
              <a:cs typeface="Arial" panose="020B0604020202020204" pitchFamily="34" charset="0"/>
            </a:rPr>
            <a:t>In case</a:t>
          </a:r>
          <a:r>
            <a:rPr lang="en-IN" sz="1100" b="1" kern="1200" baseline="0">
              <a:latin typeface="Arial" panose="020B0604020202020204" pitchFamily="34" charset="0"/>
              <a:cs typeface="Arial" panose="020B0604020202020204" pitchFamily="34" charset="0"/>
            </a:rPr>
            <a:t> of carbonated tea, the filling is done directly skipping the Nitrogenation process</a:t>
          </a:r>
          <a:endParaRPr lang="en-IN" sz="1100" b="1" kern="1200">
            <a:latin typeface="Arial" panose="020B0604020202020204" pitchFamily="34" charset="0"/>
            <a:cs typeface="Arial" panose="020B0604020202020204" pitchFamily="34" charset="0"/>
          </a:endParaRPr>
        </a:p>
      </xdr:txBody>
    </xdr:sp>
    <xdr:clientData/>
  </xdr:twoCellAnchor>
  <xdr:twoCellAnchor>
    <xdr:from>
      <xdr:col>16</xdr:col>
      <xdr:colOff>230128</xdr:colOff>
      <xdr:row>58</xdr:row>
      <xdr:rowOff>126574</xdr:rowOff>
    </xdr:from>
    <xdr:to>
      <xdr:col>18</xdr:col>
      <xdr:colOff>334662</xdr:colOff>
      <xdr:row>63</xdr:row>
      <xdr:rowOff>195840</xdr:rowOff>
    </xdr:to>
    <xdr:sp macro="" textlink="">
      <xdr:nvSpPr>
        <xdr:cNvPr id="62" name="TextBox 61">
          <a:extLst>
            <a:ext uri="{FF2B5EF4-FFF2-40B4-BE49-F238E27FC236}">
              <a16:creationId xmlns:a16="http://schemas.microsoft.com/office/drawing/2014/main" id="{05669F29-913D-0E38-0AC3-70EB43B1A790}"/>
            </a:ext>
          </a:extLst>
        </xdr:cNvPr>
        <xdr:cNvSpPr txBox="1"/>
      </xdr:nvSpPr>
      <xdr:spPr>
        <a:xfrm>
          <a:off x="11651226" y="12411153"/>
          <a:ext cx="1475422" cy="11374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kern="1200">
              <a:latin typeface="Arial" panose="020B0604020202020204" pitchFamily="34" charset="0"/>
              <a:cs typeface="Arial" panose="020B0604020202020204" pitchFamily="34" charset="0"/>
            </a:rPr>
            <a:t>In case</a:t>
          </a:r>
          <a:r>
            <a:rPr lang="en-IN" sz="1100" b="1" kern="1200" baseline="0">
              <a:latin typeface="Arial" panose="020B0604020202020204" pitchFamily="34" charset="0"/>
              <a:cs typeface="Arial" panose="020B0604020202020204" pitchFamily="34" charset="0"/>
            </a:rPr>
            <a:t> of carbonated tea, the filling is done directly skipping the Nitrogenation process</a:t>
          </a:r>
          <a:endParaRPr lang="en-IN" sz="1100" b="1" kern="1200">
            <a:latin typeface="Arial" panose="020B0604020202020204" pitchFamily="34" charset="0"/>
            <a:cs typeface="Arial" panose="020B0604020202020204" pitchFamily="34" charset="0"/>
          </a:endParaRPr>
        </a:p>
      </xdr:txBody>
    </xdr:sp>
    <xdr:clientData/>
  </xdr:twoCellAnchor>
  <xdr:twoCellAnchor>
    <xdr:from>
      <xdr:col>7</xdr:col>
      <xdr:colOff>137972</xdr:colOff>
      <xdr:row>74</xdr:row>
      <xdr:rowOff>122906</xdr:rowOff>
    </xdr:from>
    <xdr:to>
      <xdr:col>7</xdr:col>
      <xdr:colOff>141941</xdr:colOff>
      <xdr:row>76</xdr:row>
      <xdr:rowOff>471</xdr:rowOff>
    </xdr:to>
    <xdr:cxnSp macro="">
      <xdr:nvCxnSpPr>
        <xdr:cNvPr id="16" name="Straight Arrow Connector 5166">
          <a:extLst>
            <a:ext uri="{FF2B5EF4-FFF2-40B4-BE49-F238E27FC236}">
              <a16:creationId xmlns:a16="http://schemas.microsoft.com/office/drawing/2014/main" id="{3B84DD3B-5705-DD2E-7E5D-4E0169ED7383}"/>
            </a:ext>
          </a:extLst>
        </xdr:cNvPr>
        <xdr:cNvCxnSpPr>
          <a:stCxn id="5686" idx="2"/>
          <a:endCxn id="5678" idx="0"/>
        </xdr:cNvCxnSpPr>
      </xdr:nvCxnSpPr>
      <xdr:spPr>
        <a:xfrm flipH="1">
          <a:off x="6057811" y="15240003"/>
          <a:ext cx="3969" cy="28724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582082</xdr:colOff>
      <xdr:row>1</xdr:row>
      <xdr:rowOff>82800</xdr:rowOff>
    </xdr:from>
    <xdr:to>
      <xdr:col>1</xdr:col>
      <xdr:colOff>1443039</xdr:colOff>
      <xdr:row>3</xdr:row>
      <xdr:rowOff>15004</xdr:rowOff>
    </xdr:to>
    <xdr:grpSp>
      <xdr:nvGrpSpPr>
        <xdr:cNvPr id="5" name="Group 4">
          <a:extLst>
            <a:ext uri="{FF2B5EF4-FFF2-40B4-BE49-F238E27FC236}">
              <a16:creationId xmlns:a16="http://schemas.microsoft.com/office/drawing/2014/main" id="{09DDCCE4-8D6B-488C-B6A2-9A13BA990D2C}"/>
            </a:ext>
          </a:extLst>
        </xdr:cNvPr>
        <xdr:cNvGrpSpPr/>
      </xdr:nvGrpSpPr>
      <xdr:grpSpPr>
        <a:xfrm>
          <a:off x="582082" y="269565"/>
          <a:ext cx="1548251" cy="305733"/>
          <a:chOff x="582706" y="190500"/>
          <a:chExt cx="1555722" cy="313204"/>
        </a:xfrm>
      </xdr:grpSpPr>
      <xdr:sp macro="" textlink="">
        <xdr:nvSpPr>
          <xdr:cNvPr id="6" name="TextBox 5">
            <a:hlinkClick xmlns:r="http://schemas.openxmlformats.org/officeDocument/2006/relationships" r:id="rId1" tooltip="Contents"/>
            <a:extLst>
              <a:ext uri="{FF2B5EF4-FFF2-40B4-BE49-F238E27FC236}">
                <a16:creationId xmlns:a16="http://schemas.microsoft.com/office/drawing/2014/main" id="{01F67226-14CB-CE2D-6A9D-854CEC89515E}"/>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97FFAA28-4E09-0764-C142-AC9787319315}"/>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25977</xdr:colOff>
      <xdr:row>0</xdr:row>
      <xdr:rowOff>0</xdr:rowOff>
    </xdr:from>
    <xdr:to>
      <xdr:col>19</xdr:col>
      <xdr:colOff>0</xdr:colOff>
      <xdr:row>47</xdr:row>
      <xdr:rowOff>0</xdr:rowOff>
    </xdr:to>
    <xdr:grpSp>
      <xdr:nvGrpSpPr>
        <xdr:cNvPr id="2" name="Group 1">
          <a:extLst>
            <a:ext uri="{FF2B5EF4-FFF2-40B4-BE49-F238E27FC236}">
              <a16:creationId xmlns:a16="http://schemas.microsoft.com/office/drawing/2014/main" id="{58883D84-921C-40C0-8061-310F13FA4C6D}"/>
            </a:ext>
          </a:extLst>
        </xdr:cNvPr>
        <xdr:cNvGrpSpPr>
          <a:grpSpLocks noChangeAspect="1"/>
        </xdr:cNvGrpSpPr>
      </xdr:nvGrpSpPr>
      <xdr:grpSpPr>
        <a:xfrm>
          <a:off x="25977" y="0"/>
          <a:ext cx="13032611" cy="8777941"/>
          <a:chOff x="54987" y="0"/>
          <a:chExt cx="13094709" cy="8953496"/>
        </a:xfrm>
      </xdr:grpSpPr>
      <xdr:sp macro="" textlink="">
        <xdr:nvSpPr>
          <xdr:cNvPr id="3" name="Freeform: Shape 11">
            <a:extLst>
              <a:ext uri="{FF2B5EF4-FFF2-40B4-BE49-F238E27FC236}">
                <a16:creationId xmlns:a16="http://schemas.microsoft.com/office/drawing/2014/main" id="{9269B7C1-0CCA-E308-27F5-B9F738718006}"/>
              </a:ext>
            </a:extLst>
          </xdr:cNvPr>
          <xdr:cNvSpPr/>
        </xdr:nvSpPr>
        <xdr:spPr>
          <a:xfrm flipV="1">
            <a:off x="54987" y="0"/>
            <a:ext cx="13094709" cy="8953496"/>
          </a:xfrm>
          <a:custGeom>
            <a:avLst/>
            <a:gdLst>
              <a:gd name="connsiteX0" fmla="*/ 0 w 12192000"/>
              <a:gd name="connsiteY0" fmla="*/ 6858000 h 6858002"/>
              <a:gd name="connsiteX1" fmla="*/ 3012563 w 12192000"/>
              <a:gd name="connsiteY1" fmla="*/ 6858000 h 6858002"/>
              <a:gd name="connsiteX2" fmla="*/ 12192000 w 12192000"/>
              <a:gd name="connsiteY2" fmla="*/ 3802913 h 6858002"/>
              <a:gd name="connsiteX3" fmla="*/ 12192000 w 12192000"/>
              <a:gd name="connsiteY3" fmla="*/ 0 h 6858002"/>
              <a:gd name="connsiteX4" fmla="*/ 0 w 12192000"/>
              <a:gd name="connsiteY4" fmla="*/ 0 h 6858002"/>
              <a:gd name="connsiteX5" fmla="*/ 3012557 w 12192000"/>
              <a:gd name="connsiteY5" fmla="*/ 6858002 h 6858002"/>
              <a:gd name="connsiteX6" fmla="*/ 12192000 w 12192000"/>
              <a:gd name="connsiteY6" fmla="*/ 6858002 h 6858002"/>
              <a:gd name="connsiteX7" fmla="*/ 12192000 w 12192000"/>
              <a:gd name="connsiteY7" fmla="*/ 6858000 h 6858002"/>
              <a:gd name="connsiteX8" fmla="*/ 3012563 w 12192000"/>
              <a:gd name="connsiteY8" fmla="*/ 6858000 h 68580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92000" h="6858002">
                <a:moveTo>
                  <a:pt x="0" y="6858000"/>
                </a:moveTo>
                <a:lnTo>
                  <a:pt x="3012563" y="6858000"/>
                </a:lnTo>
                <a:lnTo>
                  <a:pt x="12192000" y="3802913"/>
                </a:lnTo>
                <a:lnTo>
                  <a:pt x="12192000" y="0"/>
                </a:lnTo>
                <a:lnTo>
                  <a:pt x="0" y="0"/>
                </a:lnTo>
                <a:close/>
                <a:moveTo>
                  <a:pt x="3012557" y="6858002"/>
                </a:moveTo>
                <a:lnTo>
                  <a:pt x="12192000" y="6858002"/>
                </a:lnTo>
                <a:lnTo>
                  <a:pt x="12192000" y="6858000"/>
                </a:lnTo>
                <a:lnTo>
                  <a:pt x="3012563" y="6858000"/>
                </a:lnTo>
                <a:close/>
              </a:path>
            </a:pathLst>
          </a:custGeom>
          <a:gradFill>
            <a:gsLst>
              <a:gs pos="0">
                <a:schemeClr val="accent2"/>
              </a:gs>
              <a:gs pos="100000">
                <a:schemeClr val="accent1"/>
              </a:gs>
            </a:gsLst>
            <a:lin ang="4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sp macro="" textlink="">
        <xdr:nvSpPr>
          <xdr:cNvPr id="4" name="Isosceles Triangle 3">
            <a:extLst>
              <a:ext uri="{FF2B5EF4-FFF2-40B4-BE49-F238E27FC236}">
                <a16:creationId xmlns:a16="http://schemas.microsoft.com/office/drawing/2014/main" id="{B80095FE-9239-8239-7676-857630D37A58}"/>
              </a:ext>
            </a:extLst>
          </xdr:cNvPr>
          <xdr:cNvSpPr/>
        </xdr:nvSpPr>
        <xdr:spPr>
          <a:xfrm flipV="1">
            <a:off x="3190878" y="0"/>
            <a:ext cx="9929810" cy="3966876"/>
          </a:xfrm>
          <a:prstGeom prst="triangle">
            <a:avLst>
              <a:gd name="adj" fmla="val 10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grpSp>
    <xdr:clientData/>
  </xdr:twoCellAnchor>
  <xdr:twoCellAnchor>
    <xdr:from>
      <xdr:col>1</xdr:col>
      <xdr:colOff>545508</xdr:colOff>
      <xdr:row>15</xdr:row>
      <xdr:rowOff>171916</xdr:rowOff>
    </xdr:from>
    <xdr:to>
      <xdr:col>16</xdr:col>
      <xdr:colOff>313765</xdr:colOff>
      <xdr:row>21</xdr:row>
      <xdr:rowOff>15706</xdr:rowOff>
    </xdr:to>
    <xdr:sp macro="" textlink="">
      <xdr:nvSpPr>
        <xdr:cNvPr id="5" name="Title Placeholder 1">
          <a:extLst>
            <a:ext uri="{FF2B5EF4-FFF2-40B4-BE49-F238E27FC236}">
              <a16:creationId xmlns:a16="http://schemas.microsoft.com/office/drawing/2014/main" id="{72D5C485-1233-412B-8CA5-277B54A8B005}"/>
            </a:ext>
          </a:extLst>
        </xdr:cNvPr>
        <xdr:cNvSpPr>
          <a:spLocks noGrp="1"/>
        </xdr:cNvSpPr>
      </xdr:nvSpPr>
      <xdr:spPr>
        <a:xfrm>
          <a:off x="1162728" y="2915116"/>
          <a:ext cx="9026557" cy="941070"/>
        </a:xfrm>
        <a:prstGeom prst="rect">
          <a:avLst/>
        </a:prstGeom>
      </xdr:spPr>
      <xdr:txBody>
        <a:bodyPr vert="horz" wrap="square" lIns="0" tIns="0" rIns="0" bIns="0" rtlCol="0" anchor="t">
          <a:noAutofit/>
        </a:bodyPr>
        <a:lstStyle>
          <a:lvl1pPr algn="l" defTabSz="914423" rtl="0" eaLnBrk="1" latinLnBrk="0" hangingPunct="1">
            <a:lnSpc>
              <a:spcPct val="90000"/>
            </a:lnSpc>
            <a:spcBef>
              <a:spcPct val="0"/>
            </a:spcBef>
            <a:buNone/>
            <a:defRPr sz="2200" b="1" kern="1200">
              <a:solidFill>
                <a:schemeClr val="tx1"/>
              </a:solidFill>
              <a:latin typeface="+mj-lt"/>
              <a:ea typeface="+mj-ea"/>
              <a:cs typeface="+mj-cs"/>
            </a:defRPr>
          </a:lvl1pPr>
        </a:lstStyle>
        <a:p>
          <a:r>
            <a:rPr lang="en-US" sz="3600">
              <a:solidFill>
                <a:schemeClr val="bg2"/>
              </a:solidFill>
              <a:latin typeface="Arial" panose="020B0604020202020204" pitchFamily="34" charset="0"/>
              <a:cs typeface="Arial" panose="020B0604020202020204" pitchFamily="34" charset="0"/>
            </a:rPr>
            <a:t>Part 1 –</a:t>
          </a:r>
          <a:r>
            <a:rPr lang="en-US" sz="3600" baseline="0">
              <a:solidFill>
                <a:schemeClr val="bg2"/>
              </a:solidFill>
              <a:latin typeface="Arial" panose="020B0604020202020204" pitchFamily="34" charset="0"/>
              <a:cs typeface="Arial" panose="020B0604020202020204" pitchFamily="34" charset="0"/>
            </a:rPr>
            <a:t> Summary</a:t>
          </a:r>
        </a:p>
      </xdr:txBody>
    </xdr:sp>
    <xdr:clientData/>
  </xdr:twoCellAnchor>
  <xdr:twoCellAnchor>
    <xdr:from>
      <xdr:col>1</xdr:col>
      <xdr:colOff>450519</xdr:colOff>
      <xdr:row>21</xdr:row>
      <xdr:rowOff>1</xdr:rowOff>
    </xdr:from>
    <xdr:to>
      <xdr:col>18</xdr:col>
      <xdr:colOff>611883</xdr:colOff>
      <xdr:row>47</xdr:row>
      <xdr:rowOff>0</xdr:rowOff>
    </xdr:to>
    <xdr:sp macro="" textlink="">
      <xdr:nvSpPr>
        <xdr:cNvPr id="6" name="Isosceles Triangle 5">
          <a:extLst>
            <a:ext uri="{FF2B5EF4-FFF2-40B4-BE49-F238E27FC236}">
              <a16:creationId xmlns:a16="http://schemas.microsoft.com/office/drawing/2014/main" id="{B54A78B2-1B12-48E2-B27B-14970EC6594F}"/>
            </a:ext>
          </a:extLst>
        </xdr:cNvPr>
        <xdr:cNvSpPr/>
      </xdr:nvSpPr>
      <xdr:spPr>
        <a:xfrm>
          <a:off x="1067739" y="3840481"/>
          <a:ext cx="10654104" cy="4754879"/>
        </a:xfrm>
        <a:prstGeom prst="triangle">
          <a:avLst>
            <a:gd name="adj" fmla="val 100000"/>
          </a:avLst>
        </a:prstGeom>
        <a:gradFill>
          <a:gsLst>
            <a:gs pos="100000">
              <a:schemeClr val="accent1"/>
            </a:gs>
            <a:gs pos="0">
              <a:schemeClr val="accent3"/>
            </a:gs>
          </a:gsLst>
          <a:lin ang="7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clientData/>
  </xdr:twoCellAnchor>
  <xdr:twoCellAnchor>
    <xdr:from>
      <xdr:col>14</xdr:col>
      <xdr:colOff>576942</xdr:colOff>
      <xdr:row>3</xdr:row>
      <xdr:rowOff>1</xdr:rowOff>
    </xdr:from>
    <xdr:to>
      <xdr:col>17</xdr:col>
      <xdr:colOff>562649</xdr:colOff>
      <xdr:row>7</xdr:row>
      <xdr:rowOff>82552</xdr:rowOff>
    </xdr:to>
    <xdr:pic>
      <xdr:nvPicPr>
        <xdr:cNvPr id="7" name="Picture 6" descr="A picture containing text, sign&#10;&#10;Description automatically generated">
          <a:extLst>
            <a:ext uri="{FF2B5EF4-FFF2-40B4-BE49-F238E27FC236}">
              <a16:creationId xmlns:a16="http://schemas.microsoft.com/office/drawing/2014/main" id="{4A30CC7D-5EE4-4AF2-A0A2-4EB360D78A6E}"/>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9218022" y="548641"/>
          <a:ext cx="1837367" cy="814071"/>
        </a:xfrm>
        <a:prstGeom prst="rect">
          <a:avLst/>
        </a:prstGeom>
      </xdr:spPr>
    </xdr:pic>
    <xdr:clientData/>
  </xdr:twoCellAnchor>
  <xdr:twoCellAnchor>
    <xdr:from>
      <xdr:col>2</xdr:col>
      <xdr:colOff>129406</xdr:colOff>
      <xdr:row>36</xdr:row>
      <xdr:rowOff>15183</xdr:rowOff>
    </xdr:from>
    <xdr:to>
      <xdr:col>8</xdr:col>
      <xdr:colOff>450815</xdr:colOff>
      <xdr:row>37</xdr:row>
      <xdr:rowOff>103084</xdr:rowOff>
    </xdr:to>
    <xdr:sp macro="" textlink="">
      <xdr:nvSpPr>
        <xdr:cNvPr id="8" name="Text Placeholder 28">
          <a:extLst>
            <a:ext uri="{FF2B5EF4-FFF2-40B4-BE49-F238E27FC236}">
              <a16:creationId xmlns:a16="http://schemas.microsoft.com/office/drawing/2014/main" id="{463C1FC9-21FB-4E91-8F09-437555FD7DB8}"/>
            </a:ext>
          </a:extLst>
        </xdr:cNvPr>
        <xdr:cNvSpPr>
          <a:spLocks noGrp="1"/>
        </xdr:cNvSpPr>
      </xdr:nvSpPr>
      <xdr:spPr>
        <a:xfrm>
          <a:off x="1363846" y="6598863"/>
          <a:ext cx="4024729" cy="270781"/>
        </a:xfrm>
        <a:prstGeom prst="rect">
          <a:avLst/>
        </a:prstGeom>
      </xdr:spPr>
      <xdr:txBody>
        <a:bodyPr vert="horz" wrap="square" lIns="0" tIns="0" rIns="0" bIns="0" rtlCol="0">
          <a:noAutofit/>
        </a:bodyPr>
        <a:lstStyle>
          <a:lvl1pPr marL="0" indent="0" algn="l" defTabSz="914423" rtl="0" eaLnBrk="1" latinLnBrk="0" hangingPunct="1">
            <a:lnSpc>
              <a:spcPct val="90000"/>
            </a:lnSpc>
            <a:spcBef>
              <a:spcPts val="600"/>
            </a:spcBef>
            <a:spcAft>
              <a:spcPts val="600"/>
            </a:spcAft>
            <a:buFont typeface="Arial" panose="020B0604020202020204" pitchFamily="34" charset="0"/>
            <a:buNone/>
            <a:defRPr sz="1400" b="1" kern="1200">
              <a:solidFill>
                <a:schemeClr val="accent1"/>
              </a:solidFill>
              <a:latin typeface="+mn-lt"/>
              <a:ea typeface="+mn-ea"/>
              <a:cs typeface="+mn-cs"/>
            </a:defRPr>
          </a:lvl1pPr>
          <a:lvl2pPr marL="266700" indent="-266700" algn="l" defTabSz="914423" rtl="0" eaLnBrk="1" latinLnBrk="0" hangingPunct="1">
            <a:lnSpc>
              <a:spcPct val="90000"/>
            </a:lnSpc>
            <a:spcBef>
              <a:spcPts val="600"/>
            </a:spcBef>
            <a:buClr>
              <a:schemeClr val="accent6"/>
            </a:buClr>
            <a:buSzPct val="90000"/>
            <a:buFont typeface="Wingdings 3" panose="05040102010807070707" pitchFamily="18" charset="2"/>
            <a:buChar char=""/>
            <a:defRPr sz="1400" kern="1200">
              <a:solidFill>
                <a:schemeClr val="tx1"/>
              </a:solidFill>
              <a:latin typeface="+mn-lt"/>
              <a:ea typeface="+mn-ea"/>
              <a:cs typeface="+mn-cs"/>
            </a:defRPr>
          </a:lvl2pPr>
          <a:lvl3pPr marL="449263" indent="-182563" algn="l" defTabSz="914423" rtl="0" eaLnBrk="1" latinLnBrk="0" hangingPunct="1">
            <a:lnSpc>
              <a:spcPct val="90000"/>
            </a:lnSpc>
            <a:spcBef>
              <a:spcPts val="600"/>
            </a:spcBef>
            <a:buClr>
              <a:schemeClr val="accent6"/>
            </a:buClr>
            <a:buSzPct val="100000"/>
            <a:buFont typeface="Wingdings" panose="05000000000000000000" pitchFamily="2" charset="2"/>
            <a:buChar char="§"/>
            <a:defRPr sz="1200" kern="1200">
              <a:solidFill>
                <a:schemeClr val="tx1"/>
              </a:solidFill>
              <a:latin typeface="+mn-lt"/>
              <a:ea typeface="+mn-ea"/>
              <a:cs typeface="+mn-cs"/>
            </a:defRPr>
          </a:lvl3pPr>
          <a:lvl4pPr marL="652463" indent="-187325" algn="l" defTabSz="914423" rtl="0" eaLnBrk="1" latinLnBrk="0" hangingPunct="1">
            <a:lnSpc>
              <a:spcPct val="90000"/>
            </a:lnSpc>
            <a:spcBef>
              <a:spcPts val="600"/>
            </a:spcBef>
            <a:buClr>
              <a:schemeClr val="accent6"/>
            </a:buClr>
            <a:buSzPct val="100000"/>
            <a:buFont typeface="Arial" panose="020B0604020202020204" pitchFamily="34" charset="0"/>
            <a:buChar char="‒"/>
            <a:defRPr sz="1100" kern="1200">
              <a:solidFill>
                <a:schemeClr val="tx1"/>
              </a:solidFill>
              <a:latin typeface="+mn-lt"/>
              <a:ea typeface="+mn-ea"/>
              <a:cs typeface="+mn-cs"/>
            </a:defRPr>
          </a:lvl4pPr>
          <a:lvl5pPr marL="812800" indent="-160338" algn="l" defTabSz="914423" rtl="0" eaLnBrk="1" latinLnBrk="0" hangingPunct="1">
            <a:lnSpc>
              <a:spcPct val="90000"/>
            </a:lnSpc>
            <a:spcBef>
              <a:spcPts val="600"/>
            </a:spcBef>
            <a:buClr>
              <a:schemeClr val="accent6"/>
            </a:buClr>
            <a:buSzPct val="100000"/>
            <a:buFont typeface="Arial" panose="020B0604020202020204" pitchFamily="34" charset="0"/>
            <a:buChar char="‒"/>
            <a:defRPr sz="1000" b="0" kern="1200">
              <a:solidFill>
                <a:schemeClr val="tx1"/>
              </a:solidFill>
              <a:latin typeface="+mn-lt"/>
              <a:ea typeface="+mn-ea"/>
              <a:cs typeface="+mn-cs"/>
            </a:defRPr>
          </a:lvl5pPr>
          <a:lvl6pPr marL="1079500" indent="-273050" algn="l" defTabSz="914423" rtl="0" eaLnBrk="1" latinLnBrk="0" hangingPunct="1">
            <a:lnSpc>
              <a:spcPct val="90000"/>
            </a:lnSpc>
            <a:spcBef>
              <a:spcPts val="500"/>
            </a:spcBef>
            <a:buClr>
              <a:schemeClr val="accent3"/>
            </a:buClr>
            <a:buFont typeface="Arial" panose="020B0604020202020204" pitchFamily="34" charset="0"/>
            <a:buChar char="‒"/>
            <a:defRPr sz="1000" kern="1200">
              <a:solidFill>
                <a:schemeClr val="tx2"/>
              </a:solidFill>
              <a:latin typeface="+mn-lt"/>
              <a:ea typeface="+mn-ea"/>
              <a:cs typeface="+mn-cs"/>
            </a:defRPr>
          </a:lvl6pPr>
          <a:lvl7pPr marL="2971875"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7pPr>
          <a:lvl8pPr marL="3429086"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8pPr>
          <a:lvl9pPr marL="3886298"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9pPr>
        </a:lstStyle>
        <a:p>
          <a:pPr lvl="0"/>
          <a:r>
            <a:rPr lang="en-US" sz="1000" b="0" i="0" baseline="0">
              <a:solidFill>
                <a:schemeClr val="bg2"/>
              </a:solidFill>
              <a:latin typeface="Arial" panose="020B0604020202020204" pitchFamily="34" charset="0"/>
              <a:cs typeface="Arial" panose="020B0604020202020204" pitchFamily="34" charset="0"/>
            </a:rPr>
            <a:t>2024 © The Smart Cube | A WNS Company. All Rights Reserved</a:t>
          </a:r>
          <a:endParaRPr lang="en-US" sz="1000" b="0" i="0">
            <a:solidFill>
              <a:schemeClr val="bg2"/>
            </a:solidFill>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316</xdr:row>
      <xdr:rowOff>1</xdr:rowOff>
    </xdr:from>
    <xdr:to>
      <xdr:col>4</xdr:col>
      <xdr:colOff>0</xdr:colOff>
      <xdr:row>332</xdr:row>
      <xdr:rowOff>44823</xdr:rowOff>
    </xdr:to>
    <xdr:graphicFrame macro="">
      <xdr:nvGraphicFramePr>
        <xdr:cNvPr id="2" name="Chart 1">
          <a:extLst>
            <a:ext uri="{FF2B5EF4-FFF2-40B4-BE49-F238E27FC236}">
              <a16:creationId xmlns:a16="http://schemas.microsoft.com/office/drawing/2014/main" id="{5901ACC7-EA86-4B82-B824-2FC96F53F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xdr:row>
      <xdr:rowOff>78442</xdr:rowOff>
    </xdr:from>
    <xdr:to>
      <xdr:col>1</xdr:col>
      <xdr:colOff>1544516</xdr:colOff>
      <xdr:row>2</xdr:row>
      <xdr:rowOff>201146</xdr:rowOff>
    </xdr:to>
    <xdr:grpSp>
      <xdr:nvGrpSpPr>
        <xdr:cNvPr id="3" name="Group 2">
          <a:extLst>
            <a:ext uri="{FF2B5EF4-FFF2-40B4-BE49-F238E27FC236}">
              <a16:creationId xmlns:a16="http://schemas.microsoft.com/office/drawing/2014/main" id="{1C5DFA97-6A07-4076-B5F7-02BEE0431919}"/>
            </a:ext>
          </a:extLst>
        </xdr:cNvPr>
        <xdr:cNvGrpSpPr/>
      </xdr:nvGrpSpPr>
      <xdr:grpSpPr>
        <a:xfrm>
          <a:off x="575235" y="272677"/>
          <a:ext cx="1544516" cy="316940"/>
          <a:chOff x="582706" y="190500"/>
          <a:chExt cx="1555722" cy="313204"/>
        </a:xfrm>
      </xdr:grpSpPr>
      <xdr:sp macro="" textlink="">
        <xdr:nvSpPr>
          <xdr:cNvPr id="4" name="TextBox 3">
            <a:hlinkClick xmlns:r="http://schemas.openxmlformats.org/officeDocument/2006/relationships" r:id="rId2" tooltip="Contents"/>
            <a:extLst>
              <a:ext uri="{FF2B5EF4-FFF2-40B4-BE49-F238E27FC236}">
                <a16:creationId xmlns:a16="http://schemas.microsoft.com/office/drawing/2014/main" id="{23517609-B7AA-9EA5-6C2F-AD3981854E76}"/>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5" name="Straight Connector 4">
            <a:extLst>
              <a:ext uri="{FF2B5EF4-FFF2-40B4-BE49-F238E27FC236}">
                <a16:creationId xmlns:a16="http://schemas.microsoft.com/office/drawing/2014/main" id="{C34BA07F-B96C-485F-AA61-AE9A46A9E87B}"/>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79054</xdr:colOff>
      <xdr:row>26</xdr:row>
      <xdr:rowOff>89650</xdr:rowOff>
    </xdr:from>
    <xdr:to>
      <xdr:col>8</xdr:col>
      <xdr:colOff>1187418</xdr:colOff>
      <xdr:row>34</xdr:row>
      <xdr:rowOff>132026</xdr:rowOff>
    </xdr:to>
    <xdr:graphicFrame macro="">
      <xdr:nvGraphicFramePr>
        <xdr:cNvPr id="6" name="Chart 5">
          <a:extLst>
            <a:ext uri="{FF2B5EF4-FFF2-40B4-BE49-F238E27FC236}">
              <a16:creationId xmlns:a16="http://schemas.microsoft.com/office/drawing/2014/main" id="{8AD18DCB-8949-46AA-86AB-94F17EBF2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1287969</xdr:colOff>
      <xdr:row>87</xdr:row>
      <xdr:rowOff>162882</xdr:rowOff>
    </xdr:from>
    <xdr:to>
      <xdr:col>3</xdr:col>
      <xdr:colOff>458839</xdr:colOff>
      <xdr:row>99</xdr:row>
      <xdr:rowOff>43275</xdr:rowOff>
    </xdr:to>
    <xdr:graphicFrame macro="">
      <xdr:nvGraphicFramePr>
        <xdr:cNvPr id="7" name="Chart 8">
          <a:extLst>
            <a:ext uri="{FF2B5EF4-FFF2-40B4-BE49-F238E27FC236}">
              <a16:creationId xmlns:a16="http://schemas.microsoft.com/office/drawing/2014/main" id="{F69BB37F-F3E3-4109-949B-B24B450DA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848414</xdr:colOff>
      <xdr:row>56</xdr:row>
      <xdr:rowOff>40922</xdr:rowOff>
    </xdr:from>
    <xdr:to>
      <xdr:col>3</xdr:col>
      <xdr:colOff>1746794</xdr:colOff>
      <xdr:row>66</xdr:row>
      <xdr:rowOff>168322</xdr:rowOff>
    </xdr:to>
    <xdr:graphicFrame macro="">
      <xdr:nvGraphicFramePr>
        <xdr:cNvPr id="10" name="Chart 9">
          <a:extLst>
            <a:ext uri="{FF2B5EF4-FFF2-40B4-BE49-F238E27FC236}">
              <a16:creationId xmlns:a16="http://schemas.microsoft.com/office/drawing/2014/main" id="{30EB33F0-DD5F-4146-9C29-504C140BD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5</xdr:col>
      <xdr:colOff>1577912</xdr:colOff>
      <xdr:row>56</xdr:row>
      <xdr:rowOff>170874</xdr:rowOff>
    </xdr:from>
    <xdr:to>
      <xdr:col>9</xdr:col>
      <xdr:colOff>309920</xdr:colOff>
      <xdr:row>67</xdr:row>
      <xdr:rowOff>174515</xdr:rowOff>
    </xdr:to>
    <xdr:graphicFrame macro="">
      <xdr:nvGraphicFramePr>
        <xdr:cNvPr id="14" name="Chart 10">
          <a:extLst>
            <a:ext uri="{FF2B5EF4-FFF2-40B4-BE49-F238E27FC236}">
              <a16:creationId xmlns:a16="http://schemas.microsoft.com/office/drawing/2014/main" id="{5CC2E474-6204-4A6C-9E6C-703E3E231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6</xdr:col>
      <xdr:colOff>127420</xdr:colOff>
      <xdr:row>95</xdr:row>
      <xdr:rowOff>83963</xdr:rowOff>
    </xdr:from>
    <xdr:to>
      <xdr:col>8</xdr:col>
      <xdr:colOff>1275216</xdr:colOff>
      <xdr:row>119</xdr:row>
      <xdr:rowOff>26862</xdr:rowOff>
    </xdr:to>
    <mc:AlternateContent xmlns:mc="http://schemas.openxmlformats.org/markup-compatibility/2006">
      <mc:Choice xmlns:cx1="http://schemas.microsoft.com/office/drawing/2015/9/8/chartex" Requires="cx1">
        <xdr:graphicFrame macro="">
          <xdr:nvGraphicFramePr>
            <xdr:cNvPr id="8" name="Chart 11">
              <a:extLst>
                <a:ext uri="{FF2B5EF4-FFF2-40B4-BE49-F238E27FC236}">
                  <a16:creationId xmlns:a16="http://schemas.microsoft.com/office/drawing/2014/main" id="{7883AE79-533C-9AF5-FF09-5B13305261B8}"/>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332370" y="22302613"/>
              <a:ext cx="6081746" cy="43497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140</xdr:row>
      <xdr:rowOff>1</xdr:rowOff>
    </xdr:from>
    <xdr:to>
      <xdr:col>4</xdr:col>
      <xdr:colOff>0</xdr:colOff>
      <xdr:row>156</xdr:row>
      <xdr:rowOff>44823</xdr:rowOff>
    </xdr:to>
    <xdr:graphicFrame macro="">
      <xdr:nvGraphicFramePr>
        <xdr:cNvPr id="2" name="Chart 1">
          <a:extLst>
            <a:ext uri="{FF2B5EF4-FFF2-40B4-BE49-F238E27FC236}">
              <a16:creationId xmlns:a16="http://schemas.microsoft.com/office/drawing/2014/main" id="{70D27A6B-4BBB-4E23-AFBB-DF878B223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xdr:row>
      <xdr:rowOff>78442</xdr:rowOff>
    </xdr:from>
    <xdr:to>
      <xdr:col>1</xdr:col>
      <xdr:colOff>1544516</xdr:colOff>
      <xdr:row>2</xdr:row>
      <xdr:rowOff>201146</xdr:rowOff>
    </xdr:to>
    <xdr:grpSp>
      <xdr:nvGrpSpPr>
        <xdr:cNvPr id="3" name="Group 2">
          <a:extLst>
            <a:ext uri="{FF2B5EF4-FFF2-40B4-BE49-F238E27FC236}">
              <a16:creationId xmlns:a16="http://schemas.microsoft.com/office/drawing/2014/main" id="{D069C1DD-A9D3-4362-80B9-87798F98CCA2}"/>
            </a:ext>
          </a:extLst>
        </xdr:cNvPr>
        <xdr:cNvGrpSpPr/>
      </xdr:nvGrpSpPr>
      <xdr:grpSpPr>
        <a:xfrm>
          <a:off x="575235" y="272677"/>
          <a:ext cx="1544516" cy="316940"/>
          <a:chOff x="582706" y="190500"/>
          <a:chExt cx="1555722" cy="313204"/>
        </a:xfrm>
      </xdr:grpSpPr>
      <xdr:sp macro="" textlink="">
        <xdr:nvSpPr>
          <xdr:cNvPr id="4" name="TextBox 3">
            <a:hlinkClick xmlns:r="http://schemas.openxmlformats.org/officeDocument/2006/relationships" r:id="rId2" tooltip="Contents"/>
            <a:extLst>
              <a:ext uri="{FF2B5EF4-FFF2-40B4-BE49-F238E27FC236}">
                <a16:creationId xmlns:a16="http://schemas.microsoft.com/office/drawing/2014/main" id="{3DAA3E5C-BE05-76AC-C99E-A60A143E0E4F}"/>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5" name="Straight Connector 4">
            <a:extLst>
              <a:ext uri="{FF2B5EF4-FFF2-40B4-BE49-F238E27FC236}">
                <a16:creationId xmlns:a16="http://schemas.microsoft.com/office/drawing/2014/main" id="{2E01C247-6A39-3C31-BA93-D3493ED6B002}"/>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35857</xdr:colOff>
      <xdr:row>37</xdr:row>
      <xdr:rowOff>98612</xdr:rowOff>
    </xdr:from>
    <xdr:to>
      <xdr:col>3</xdr:col>
      <xdr:colOff>1839310</xdr:colOff>
      <xdr:row>46</xdr:row>
      <xdr:rowOff>134471</xdr:rowOff>
    </xdr:to>
    <xdr:graphicFrame macro="">
      <xdr:nvGraphicFramePr>
        <xdr:cNvPr id="6" name="Chart 5">
          <a:extLst>
            <a:ext uri="{FF2B5EF4-FFF2-40B4-BE49-F238E27FC236}">
              <a16:creationId xmlns:a16="http://schemas.microsoft.com/office/drawing/2014/main" id="{B2956C14-8BC1-40DF-8310-18CA8C795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24740</xdr:colOff>
      <xdr:row>37</xdr:row>
      <xdr:rowOff>84407</xdr:rowOff>
    </xdr:from>
    <xdr:to>
      <xdr:col>8</xdr:col>
      <xdr:colOff>1826172</xdr:colOff>
      <xdr:row>46</xdr:row>
      <xdr:rowOff>107577</xdr:rowOff>
    </xdr:to>
    <xdr:graphicFrame macro="">
      <xdr:nvGraphicFramePr>
        <xdr:cNvPr id="7" name="Chart 6">
          <a:extLst>
            <a:ext uri="{FF2B5EF4-FFF2-40B4-BE49-F238E27FC236}">
              <a16:creationId xmlns:a16="http://schemas.microsoft.com/office/drawing/2014/main" id="{96C52EDE-065D-47AC-9D0C-87CF12922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44824</xdr:colOff>
      <xdr:row>37</xdr:row>
      <xdr:rowOff>129230</xdr:rowOff>
    </xdr:from>
    <xdr:to>
      <xdr:col>13</xdr:col>
      <xdr:colOff>1786759</xdr:colOff>
      <xdr:row>46</xdr:row>
      <xdr:rowOff>152400</xdr:rowOff>
    </xdr:to>
    <xdr:graphicFrame macro="">
      <xdr:nvGraphicFramePr>
        <xdr:cNvPr id="8" name="Chart 7">
          <a:extLst>
            <a:ext uri="{FF2B5EF4-FFF2-40B4-BE49-F238E27FC236}">
              <a16:creationId xmlns:a16="http://schemas.microsoft.com/office/drawing/2014/main" id="{3E4E7462-F37C-4F74-8079-8B6FBFC5D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25977</xdr:colOff>
      <xdr:row>0</xdr:row>
      <xdr:rowOff>0</xdr:rowOff>
    </xdr:from>
    <xdr:to>
      <xdr:col>19</xdr:col>
      <xdr:colOff>0</xdr:colOff>
      <xdr:row>47</xdr:row>
      <xdr:rowOff>0</xdr:rowOff>
    </xdr:to>
    <xdr:grpSp>
      <xdr:nvGrpSpPr>
        <xdr:cNvPr id="2" name="Group 1">
          <a:extLst>
            <a:ext uri="{FF2B5EF4-FFF2-40B4-BE49-F238E27FC236}">
              <a16:creationId xmlns:a16="http://schemas.microsoft.com/office/drawing/2014/main" id="{768034F2-65C2-47A8-A24A-25C50ECF9256}"/>
            </a:ext>
          </a:extLst>
        </xdr:cNvPr>
        <xdr:cNvGrpSpPr>
          <a:grpSpLocks noChangeAspect="1"/>
        </xdr:cNvGrpSpPr>
      </xdr:nvGrpSpPr>
      <xdr:grpSpPr>
        <a:xfrm>
          <a:off x="25977" y="0"/>
          <a:ext cx="13032611" cy="8777941"/>
          <a:chOff x="54987" y="0"/>
          <a:chExt cx="13094709" cy="8953496"/>
        </a:xfrm>
      </xdr:grpSpPr>
      <xdr:sp macro="" textlink="">
        <xdr:nvSpPr>
          <xdr:cNvPr id="3" name="Freeform: Shape 11">
            <a:extLst>
              <a:ext uri="{FF2B5EF4-FFF2-40B4-BE49-F238E27FC236}">
                <a16:creationId xmlns:a16="http://schemas.microsoft.com/office/drawing/2014/main" id="{96B71A4D-32AF-0D76-A400-043F9BF2F4E9}"/>
              </a:ext>
            </a:extLst>
          </xdr:cNvPr>
          <xdr:cNvSpPr/>
        </xdr:nvSpPr>
        <xdr:spPr>
          <a:xfrm flipV="1">
            <a:off x="54987" y="0"/>
            <a:ext cx="13094709" cy="8953496"/>
          </a:xfrm>
          <a:custGeom>
            <a:avLst/>
            <a:gdLst>
              <a:gd name="connsiteX0" fmla="*/ 0 w 12192000"/>
              <a:gd name="connsiteY0" fmla="*/ 6858000 h 6858002"/>
              <a:gd name="connsiteX1" fmla="*/ 3012563 w 12192000"/>
              <a:gd name="connsiteY1" fmla="*/ 6858000 h 6858002"/>
              <a:gd name="connsiteX2" fmla="*/ 12192000 w 12192000"/>
              <a:gd name="connsiteY2" fmla="*/ 3802913 h 6858002"/>
              <a:gd name="connsiteX3" fmla="*/ 12192000 w 12192000"/>
              <a:gd name="connsiteY3" fmla="*/ 0 h 6858002"/>
              <a:gd name="connsiteX4" fmla="*/ 0 w 12192000"/>
              <a:gd name="connsiteY4" fmla="*/ 0 h 6858002"/>
              <a:gd name="connsiteX5" fmla="*/ 3012557 w 12192000"/>
              <a:gd name="connsiteY5" fmla="*/ 6858002 h 6858002"/>
              <a:gd name="connsiteX6" fmla="*/ 12192000 w 12192000"/>
              <a:gd name="connsiteY6" fmla="*/ 6858002 h 6858002"/>
              <a:gd name="connsiteX7" fmla="*/ 12192000 w 12192000"/>
              <a:gd name="connsiteY7" fmla="*/ 6858000 h 6858002"/>
              <a:gd name="connsiteX8" fmla="*/ 3012563 w 12192000"/>
              <a:gd name="connsiteY8" fmla="*/ 6858000 h 68580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92000" h="6858002">
                <a:moveTo>
                  <a:pt x="0" y="6858000"/>
                </a:moveTo>
                <a:lnTo>
                  <a:pt x="3012563" y="6858000"/>
                </a:lnTo>
                <a:lnTo>
                  <a:pt x="12192000" y="3802913"/>
                </a:lnTo>
                <a:lnTo>
                  <a:pt x="12192000" y="0"/>
                </a:lnTo>
                <a:lnTo>
                  <a:pt x="0" y="0"/>
                </a:lnTo>
                <a:close/>
                <a:moveTo>
                  <a:pt x="3012557" y="6858002"/>
                </a:moveTo>
                <a:lnTo>
                  <a:pt x="12192000" y="6858002"/>
                </a:lnTo>
                <a:lnTo>
                  <a:pt x="12192000" y="6858000"/>
                </a:lnTo>
                <a:lnTo>
                  <a:pt x="3012563" y="6858000"/>
                </a:lnTo>
                <a:close/>
              </a:path>
            </a:pathLst>
          </a:custGeom>
          <a:gradFill>
            <a:gsLst>
              <a:gs pos="0">
                <a:schemeClr val="accent2"/>
              </a:gs>
              <a:gs pos="100000">
                <a:schemeClr val="accent1"/>
              </a:gs>
            </a:gsLst>
            <a:lin ang="4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sp macro="" textlink="">
        <xdr:nvSpPr>
          <xdr:cNvPr id="4" name="Isosceles Triangle 3">
            <a:extLst>
              <a:ext uri="{FF2B5EF4-FFF2-40B4-BE49-F238E27FC236}">
                <a16:creationId xmlns:a16="http://schemas.microsoft.com/office/drawing/2014/main" id="{F6A06BFF-E388-9B44-C20D-B7ACF66329DD}"/>
              </a:ext>
            </a:extLst>
          </xdr:cNvPr>
          <xdr:cNvSpPr/>
        </xdr:nvSpPr>
        <xdr:spPr>
          <a:xfrm flipV="1">
            <a:off x="3190878" y="0"/>
            <a:ext cx="9929810" cy="3966876"/>
          </a:xfrm>
          <a:prstGeom prst="triangle">
            <a:avLst>
              <a:gd name="adj" fmla="val 10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grpSp>
    <xdr:clientData/>
  </xdr:twoCellAnchor>
  <xdr:twoCellAnchor>
    <xdr:from>
      <xdr:col>1</xdr:col>
      <xdr:colOff>545508</xdr:colOff>
      <xdr:row>15</xdr:row>
      <xdr:rowOff>171916</xdr:rowOff>
    </xdr:from>
    <xdr:to>
      <xdr:col>16</xdr:col>
      <xdr:colOff>313765</xdr:colOff>
      <xdr:row>21</xdr:row>
      <xdr:rowOff>15706</xdr:rowOff>
    </xdr:to>
    <xdr:sp macro="" textlink="">
      <xdr:nvSpPr>
        <xdr:cNvPr id="5" name="Title Placeholder 1">
          <a:extLst>
            <a:ext uri="{FF2B5EF4-FFF2-40B4-BE49-F238E27FC236}">
              <a16:creationId xmlns:a16="http://schemas.microsoft.com/office/drawing/2014/main" id="{57FB1A86-E049-4E15-B815-BB63686CF010}"/>
            </a:ext>
          </a:extLst>
        </xdr:cNvPr>
        <xdr:cNvSpPr>
          <a:spLocks noGrp="1"/>
        </xdr:cNvSpPr>
      </xdr:nvSpPr>
      <xdr:spPr>
        <a:xfrm>
          <a:off x="1162728" y="2915116"/>
          <a:ext cx="9026557" cy="941070"/>
        </a:xfrm>
        <a:prstGeom prst="rect">
          <a:avLst/>
        </a:prstGeom>
      </xdr:spPr>
      <xdr:txBody>
        <a:bodyPr vert="horz" wrap="square" lIns="0" tIns="0" rIns="0" bIns="0" rtlCol="0" anchor="t">
          <a:noAutofit/>
        </a:bodyPr>
        <a:lstStyle>
          <a:lvl1pPr algn="l" defTabSz="914423" rtl="0" eaLnBrk="1" latinLnBrk="0" hangingPunct="1">
            <a:lnSpc>
              <a:spcPct val="90000"/>
            </a:lnSpc>
            <a:spcBef>
              <a:spcPct val="0"/>
            </a:spcBef>
            <a:buNone/>
            <a:defRPr sz="2200" b="1" kern="1200">
              <a:solidFill>
                <a:schemeClr val="tx1"/>
              </a:solidFill>
              <a:latin typeface="+mj-lt"/>
              <a:ea typeface="+mj-ea"/>
              <a:cs typeface="+mj-cs"/>
            </a:defRPr>
          </a:lvl1pPr>
        </a:lstStyle>
        <a:p>
          <a:r>
            <a:rPr lang="en-US" sz="3600">
              <a:solidFill>
                <a:schemeClr val="bg2"/>
              </a:solidFill>
              <a:latin typeface="Arial" panose="020B0604020202020204" pitchFamily="34" charset="0"/>
              <a:cs typeface="Arial" panose="020B0604020202020204" pitchFamily="34" charset="0"/>
            </a:rPr>
            <a:t>Part 2 –</a:t>
          </a:r>
          <a:r>
            <a:rPr lang="en-US" sz="3600" baseline="0">
              <a:solidFill>
                <a:schemeClr val="bg2"/>
              </a:solidFill>
              <a:latin typeface="Arial" panose="020B0604020202020204" pitchFamily="34" charset="0"/>
              <a:cs typeface="Arial" panose="020B0604020202020204" pitchFamily="34" charset="0"/>
            </a:rPr>
            <a:t> Cost Breakdown</a:t>
          </a:r>
        </a:p>
      </xdr:txBody>
    </xdr:sp>
    <xdr:clientData/>
  </xdr:twoCellAnchor>
  <xdr:twoCellAnchor>
    <xdr:from>
      <xdr:col>1</xdr:col>
      <xdr:colOff>450519</xdr:colOff>
      <xdr:row>21</xdr:row>
      <xdr:rowOff>1</xdr:rowOff>
    </xdr:from>
    <xdr:to>
      <xdr:col>18</xdr:col>
      <xdr:colOff>611883</xdr:colOff>
      <xdr:row>47</xdr:row>
      <xdr:rowOff>0</xdr:rowOff>
    </xdr:to>
    <xdr:sp macro="" textlink="">
      <xdr:nvSpPr>
        <xdr:cNvPr id="6" name="Isosceles Triangle 5">
          <a:extLst>
            <a:ext uri="{FF2B5EF4-FFF2-40B4-BE49-F238E27FC236}">
              <a16:creationId xmlns:a16="http://schemas.microsoft.com/office/drawing/2014/main" id="{0EB52178-D9BE-494B-B22B-AA35A4C174CD}"/>
            </a:ext>
          </a:extLst>
        </xdr:cNvPr>
        <xdr:cNvSpPr/>
      </xdr:nvSpPr>
      <xdr:spPr>
        <a:xfrm>
          <a:off x="1067739" y="3840481"/>
          <a:ext cx="10654104" cy="4754879"/>
        </a:xfrm>
        <a:prstGeom prst="triangle">
          <a:avLst>
            <a:gd name="adj" fmla="val 100000"/>
          </a:avLst>
        </a:prstGeom>
        <a:gradFill>
          <a:gsLst>
            <a:gs pos="100000">
              <a:schemeClr val="accent1"/>
            </a:gs>
            <a:gs pos="0">
              <a:schemeClr val="accent3"/>
            </a:gs>
          </a:gsLst>
          <a:lin ang="7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clientData/>
  </xdr:twoCellAnchor>
  <xdr:twoCellAnchor>
    <xdr:from>
      <xdr:col>14</xdr:col>
      <xdr:colOff>576942</xdr:colOff>
      <xdr:row>3</xdr:row>
      <xdr:rowOff>1</xdr:rowOff>
    </xdr:from>
    <xdr:to>
      <xdr:col>17</xdr:col>
      <xdr:colOff>562649</xdr:colOff>
      <xdr:row>7</xdr:row>
      <xdr:rowOff>82552</xdr:rowOff>
    </xdr:to>
    <xdr:pic>
      <xdr:nvPicPr>
        <xdr:cNvPr id="7" name="Picture 6" descr="A picture containing text, sign&#10;&#10;Description automatically generated">
          <a:extLst>
            <a:ext uri="{FF2B5EF4-FFF2-40B4-BE49-F238E27FC236}">
              <a16:creationId xmlns:a16="http://schemas.microsoft.com/office/drawing/2014/main" id="{426C531B-F073-4315-9CB4-69CF6A929E6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9218022" y="548641"/>
          <a:ext cx="1837367" cy="814071"/>
        </a:xfrm>
        <a:prstGeom prst="rect">
          <a:avLst/>
        </a:prstGeom>
      </xdr:spPr>
    </xdr:pic>
    <xdr:clientData/>
  </xdr:twoCellAnchor>
  <xdr:twoCellAnchor>
    <xdr:from>
      <xdr:col>2</xdr:col>
      <xdr:colOff>129406</xdr:colOff>
      <xdr:row>36</xdr:row>
      <xdr:rowOff>15183</xdr:rowOff>
    </xdr:from>
    <xdr:to>
      <xdr:col>8</xdr:col>
      <xdr:colOff>450815</xdr:colOff>
      <xdr:row>37</xdr:row>
      <xdr:rowOff>103084</xdr:rowOff>
    </xdr:to>
    <xdr:sp macro="" textlink="">
      <xdr:nvSpPr>
        <xdr:cNvPr id="8" name="Text Placeholder 28">
          <a:extLst>
            <a:ext uri="{FF2B5EF4-FFF2-40B4-BE49-F238E27FC236}">
              <a16:creationId xmlns:a16="http://schemas.microsoft.com/office/drawing/2014/main" id="{9EC35AAD-9FF5-4EF9-906D-786D2A672D7D}"/>
            </a:ext>
          </a:extLst>
        </xdr:cNvPr>
        <xdr:cNvSpPr>
          <a:spLocks noGrp="1"/>
        </xdr:cNvSpPr>
      </xdr:nvSpPr>
      <xdr:spPr>
        <a:xfrm>
          <a:off x="1363846" y="6598863"/>
          <a:ext cx="4024729" cy="270781"/>
        </a:xfrm>
        <a:prstGeom prst="rect">
          <a:avLst/>
        </a:prstGeom>
      </xdr:spPr>
      <xdr:txBody>
        <a:bodyPr vert="horz" wrap="square" lIns="0" tIns="0" rIns="0" bIns="0" rtlCol="0">
          <a:noAutofit/>
        </a:bodyPr>
        <a:lstStyle>
          <a:lvl1pPr marL="0" indent="0" algn="l" defTabSz="914423" rtl="0" eaLnBrk="1" latinLnBrk="0" hangingPunct="1">
            <a:lnSpc>
              <a:spcPct val="90000"/>
            </a:lnSpc>
            <a:spcBef>
              <a:spcPts val="600"/>
            </a:spcBef>
            <a:spcAft>
              <a:spcPts val="600"/>
            </a:spcAft>
            <a:buFont typeface="Arial" panose="020B0604020202020204" pitchFamily="34" charset="0"/>
            <a:buNone/>
            <a:defRPr sz="1400" b="1" kern="1200">
              <a:solidFill>
                <a:schemeClr val="accent1"/>
              </a:solidFill>
              <a:latin typeface="+mn-lt"/>
              <a:ea typeface="+mn-ea"/>
              <a:cs typeface="+mn-cs"/>
            </a:defRPr>
          </a:lvl1pPr>
          <a:lvl2pPr marL="266700" indent="-266700" algn="l" defTabSz="914423" rtl="0" eaLnBrk="1" latinLnBrk="0" hangingPunct="1">
            <a:lnSpc>
              <a:spcPct val="90000"/>
            </a:lnSpc>
            <a:spcBef>
              <a:spcPts val="600"/>
            </a:spcBef>
            <a:buClr>
              <a:schemeClr val="accent6"/>
            </a:buClr>
            <a:buSzPct val="90000"/>
            <a:buFont typeface="Wingdings 3" panose="05040102010807070707" pitchFamily="18" charset="2"/>
            <a:buChar char=""/>
            <a:defRPr sz="1400" kern="1200">
              <a:solidFill>
                <a:schemeClr val="tx1"/>
              </a:solidFill>
              <a:latin typeface="+mn-lt"/>
              <a:ea typeface="+mn-ea"/>
              <a:cs typeface="+mn-cs"/>
            </a:defRPr>
          </a:lvl2pPr>
          <a:lvl3pPr marL="449263" indent="-182563" algn="l" defTabSz="914423" rtl="0" eaLnBrk="1" latinLnBrk="0" hangingPunct="1">
            <a:lnSpc>
              <a:spcPct val="90000"/>
            </a:lnSpc>
            <a:spcBef>
              <a:spcPts val="600"/>
            </a:spcBef>
            <a:buClr>
              <a:schemeClr val="accent6"/>
            </a:buClr>
            <a:buSzPct val="100000"/>
            <a:buFont typeface="Wingdings" panose="05000000000000000000" pitchFamily="2" charset="2"/>
            <a:buChar char="§"/>
            <a:defRPr sz="1200" kern="1200">
              <a:solidFill>
                <a:schemeClr val="tx1"/>
              </a:solidFill>
              <a:latin typeface="+mn-lt"/>
              <a:ea typeface="+mn-ea"/>
              <a:cs typeface="+mn-cs"/>
            </a:defRPr>
          </a:lvl3pPr>
          <a:lvl4pPr marL="652463" indent="-187325" algn="l" defTabSz="914423" rtl="0" eaLnBrk="1" latinLnBrk="0" hangingPunct="1">
            <a:lnSpc>
              <a:spcPct val="90000"/>
            </a:lnSpc>
            <a:spcBef>
              <a:spcPts val="600"/>
            </a:spcBef>
            <a:buClr>
              <a:schemeClr val="accent6"/>
            </a:buClr>
            <a:buSzPct val="100000"/>
            <a:buFont typeface="Arial" panose="020B0604020202020204" pitchFamily="34" charset="0"/>
            <a:buChar char="‒"/>
            <a:defRPr sz="1100" kern="1200">
              <a:solidFill>
                <a:schemeClr val="tx1"/>
              </a:solidFill>
              <a:latin typeface="+mn-lt"/>
              <a:ea typeface="+mn-ea"/>
              <a:cs typeface="+mn-cs"/>
            </a:defRPr>
          </a:lvl4pPr>
          <a:lvl5pPr marL="812800" indent="-160338" algn="l" defTabSz="914423" rtl="0" eaLnBrk="1" latinLnBrk="0" hangingPunct="1">
            <a:lnSpc>
              <a:spcPct val="90000"/>
            </a:lnSpc>
            <a:spcBef>
              <a:spcPts val="600"/>
            </a:spcBef>
            <a:buClr>
              <a:schemeClr val="accent6"/>
            </a:buClr>
            <a:buSzPct val="100000"/>
            <a:buFont typeface="Arial" panose="020B0604020202020204" pitchFamily="34" charset="0"/>
            <a:buChar char="‒"/>
            <a:defRPr sz="1000" b="0" kern="1200">
              <a:solidFill>
                <a:schemeClr val="tx1"/>
              </a:solidFill>
              <a:latin typeface="+mn-lt"/>
              <a:ea typeface="+mn-ea"/>
              <a:cs typeface="+mn-cs"/>
            </a:defRPr>
          </a:lvl5pPr>
          <a:lvl6pPr marL="1079500" indent="-273050" algn="l" defTabSz="914423" rtl="0" eaLnBrk="1" latinLnBrk="0" hangingPunct="1">
            <a:lnSpc>
              <a:spcPct val="90000"/>
            </a:lnSpc>
            <a:spcBef>
              <a:spcPts val="500"/>
            </a:spcBef>
            <a:buClr>
              <a:schemeClr val="accent3"/>
            </a:buClr>
            <a:buFont typeface="Arial" panose="020B0604020202020204" pitchFamily="34" charset="0"/>
            <a:buChar char="‒"/>
            <a:defRPr sz="1000" kern="1200">
              <a:solidFill>
                <a:schemeClr val="tx2"/>
              </a:solidFill>
              <a:latin typeface="+mn-lt"/>
              <a:ea typeface="+mn-ea"/>
              <a:cs typeface="+mn-cs"/>
            </a:defRPr>
          </a:lvl6pPr>
          <a:lvl7pPr marL="2971875"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7pPr>
          <a:lvl8pPr marL="3429086"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8pPr>
          <a:lvl9pPr marL="3886298"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9pPr>
        </a:lstStyle>
        <a:p>
          <a:pPr lvl="0"/>
          <a:r>
            <a:rPr lang="en-US" sz="1000" b="0" i="0" baseline="0">
              <a:solidFill>
                <a:schemeClr val="bg2"/>
              </a:solidFill>
              <a:latin typeface="Arial" panose="020B0604020202020204" pitchFamily="34" charset="0"/>
              <a:cs typeface="Arial" panose="020B0604020202020204" pitchFamily="34" charset="0"/>
            </a:rPr>
            <a:t>2024 © The Smart Cube | A WNS Company. All Rights Reserved</a:t>
          </a:r>
          <a:endParaRPr lang="en-US" sz="1000" b="0" i="0">
            <a:solidFill>
              <a:schemeClr val="bg2"/>
            </a:solidFill>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1</xdr:row>
      <xdr:rowOff>78442</xdr:rowOff>
    </xdr:from>
    <xdr:to>
      <xdr:col>2</xdr:col>
      <xdr:colOff>1544516</xdr:colOff>
      <xdr:row>3</xdr:row>
      <xdr:rowOff>3026</xdr:rowOff>
    </xdr:to>
    <xdr:grpSp>
      <xdr:nvGrpSpPr>
        <xdr:cNvPr id="2" name="Group 1">
          <a:extLst>
            <a:ext uri="{FF2B5EF4-FFF2-40B4-BE49-F238E27FC236}">
              <a16:creationId xmlns:a16="http://schemas.microsoft.com/office/drawing/2014/main" id="{CF4B74A5-3F2C-4BAD-8428-D19BCAC7C2D6}"/>
            </a:ext>
          </a:extLst>
        </xdr:cNvPr>
        <xdr:cNvGrpSpPr/>
      </xdr:nvGrpSpPr>
      <xdr:grpSpPr>
        <a:xfrm>
          <a:off x="2271059" y="257736"/>
          <a:ext cx="1544516" cy="35787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DFDA6E09-233E-B939-5AA9-E4E101D9DA2E}"/>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73BF4640-208B-0115-043F-F58726B09F9A}"/>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1</xdr:row>
      <xdr:rowOff>78442</xdr:rowOff>
    </xdr:from>
    <xdr:to>
      <xdr:col>2</xdr:col>
      <xdr:colOff>1544516</xdr:colOff>
      <xdr:row>3</xdr:row>
      <xdr:rowOff>3026</xdr:rowOff>
    </xdr:to>
    <xdr:grpSp>
      <xdr:nvGrpSpPr>
        <xdr:cNvPr id="2" name="Group 1">
          <a:extLst>
            <a:ext uri="{FF2B5EF4-FFF2-40B4-BE49-F238E27FC236}">
              <a16:creationId xmlns:a16="http://schemas.microsoft.com/office/drawing/2014/main" id="{1A6E6CD8-6D4B-451E-BA18-74D5AD0DDC73}"/>
            </a:ext>
          </a:extLst>
        </xdr:cNvPr>
        <xdr:cNvGrpSpPr/>
      </xdr:nvGrpSpPr>
      <xdr:grpSpPr>
        <a:xfrm>
          <a:off x="2271059" y="257736"/>
          <a:ext cx="1544516" cy="35787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E22F1650-69DF-8E29-C8EC-FB78D1721347}"/>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EEE1B0A7-6399-E401-DF32-C7D97861D91A}"/>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xdr:row>
      <xdr:rowOff>78442</xdr:rowOff>
    </xdr:from>
    <xdr:to>
      <xdr:col>2</xdr:col>
      <xdr:colOff>1544516</xdr:colOff>
      <xdr:row>3</xdr:row>
      <xdr:rowOff>3026</xdr:rowOff>
    </xdr:to>
    <xdr:grpSp>
      <xdr:nvGrpSpPr>
        <xdr:cNvPr id="2" name="Group 1">
          <a:extLst>
            <a:ext uri="{FF2B5EF4-FFF2-40B4-BE49-F238E27FC236}">
              <a16:creationId xmlns:a16="http://schemas.microsoft.com/office/drawing/2014/main" id="{EF47B4B5-BAA3-4046-80CB-3DB1AF8777C5}"/>
            </a:ext>
          </a:extLst>
        </xdr:cNvPr>
        <xdr:cNvGrpSpPr/>
      </xdr:nvGrpSpPr>
      <xdr:grpSpPr>
        <a:xfrm>
          <a:off x="2271059" y="257736"/>
          <a:ext cx="1544516" cy="35787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089267D0-2093-669C-C1C8-A3568D95C56E}"/>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1FDEA0E0-069B-A930-09F9-480A3C689098}"/>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xdr:row>
      <xdr:rowOff>78442</xdr:rowOff>
    </xdr:from>
    <xdr:to>
      <xdr:col>2</xdr:col>
      <xdr:colOff>1544516</xdr:colOff>
      <xdr:row>3</xdr:row>
      <xdr:rowOff>3026</xdr:rowOff>
    </xdr:to>
    <xdr:grpSp>
      <xdr:nvGrpSpPr>
        <xdr:cNvPr id="2" name="Group 1">
          <a:extLst>
            <a:ext uri="{FF2B5EF4-FFF2-40B4-BE49-F238E27FC236}">
              <a16:creationId xmlns:a16="http://schemas.microsoft.com/office/drawing/2014/main" id="{B4E56906-CFA8-408F-AED0-36E77170312F}"/>
            </a:ext>
          </a:extLst>
        </xdr:cNvPr>
        <xdr:cNvGrpSpPr/>
      </xdr:nvGrpSpPr>
      <xdr:grpSpPr>
        <a:xfrm>
          <a:off x="2248647" y="257736"/>
          <a:ext cx="1544516" cy="35787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E2310935-1B76-2EC4-3F3E-F88B8D88C3B2}"/>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4" name="Straight Connector 3">
            <a:extLst>
              <a:ext uri="{FF2B5EF4-FFF2-40B4-BE49-F238E27FC236}">
                <a16:creationId xmlns:a16="http://schemas.microsoft.com/office/drawing/2014/main" id="{B05C11E1-EE3D-5290-36AF-C0B0F12E526C}"/>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1</xdr:row>
      <xdr:rowOff>78442</xdr:rowOff>
    </xdr:from>
    <xdr:to>
      <xdr:col>2</xdr:col>
      <xdr:colOff>1544516</xdr:colOff>
      <xdr:row>3</xdr:row>
      <xdr:rowOff>3026</xdr:rowOff>
    </xdr:to>
    <xdr:grpSp>
      <xdr:nvGrpSpPr>
        <xdr:cNvPr id="2" name="Group 1">
          <a:extLst>
            <a:ext uri="{FF2B5EF4-FFF2-40B4-BE49-F238E27FC236}">
              <a16:creationId xmlns:a16="http://schemas.microsoft.com/office/drawing/2014/main" id="{77C31CBB-F782-4956-A447-7FED6D6B6391}"/>
            </a:ext>
          </a:extLst>
        </xdr:cNvPr>
        <xdr:cNvGrpSpPr/>
      </xdr:nvGrpSpPr>
      <xdr:grpSpPr>
        <a:xfrm>
          <a:off x="2248647" y="257736"/>
          <a:ext cx="1544516" cy="35787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CD238C36-1094-64CB-BE76-278AF84FD842}"/>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4" name="Straight Connector 3">
            <a:extLst>
              <a:ext uri="{FF2B5EF4-FFF2-40B4-BE49-F238E27FC236}">
                <a16:creationId xmlns:a16="http://schemas.microsoft.com/office/drawing/2014/main" id="{43C72A39-8014-10A1-D5BB-F273CD26136B}"/>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1</xdr:row>
      <xdr:rowOff>78442</xdr:rowOff>
    </xdr:from>
    <xdr:to>
      <xdr:col>2</xdr:col>
      <xdr:colOff>1544516</xdr:colOff>
      <xdr:row>3</xdr:row>
      <xdr:rowOff>3026</xdr:rowOff>
    </xdr:to>
    <xdr:grpSp>
      <xdr:nvGrpSpPr>
        <xdr:cNvPr id="2" name="Group 1">
          <a:extLst>
            <a:ext uri="{FF2B5EF4-FFF2-40B4-BE49-F238E27FC236}">
              <a16:creationId xmlns:a16="http://schemas.microsoft.com/office/drawing/2014/main" id="{B246F688-6F94-4A27-AA70-BEB858F4BBD6}"/>
            </a:ext>
          </a:extLst>
        </xdr:cNvPr>
        <xdr:cNvGrpSpPr/>
      </xdr:nvGrpSpPr>
      <xdr:grpSpPr>
        <a:xfrm>
          <a:off x="2248647" y="257736"/>
          <a:ext cx="1544516" cy="35787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737A8509-32ED-FA89-37F8-C7A5EFB43029}"/>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4" name="Straight Connector 3">
            <a:extLst>
              <a:ext uri="{FF2B5EF4-FFF2-40B4-BE49-F238E27FC236}">
                <a16:creationId xmlns:a16="http://schemas.microsoft.com/office/drawing/2014/main" id="{CD7B95DE-61AC-3E0B-6F89-B95337FEB525}"/>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xdr:row>
      <xdr:rowOff>78442</xdr:rowOff>
    </xdr:from>
    <xdr:to>
      <xdr:col>3</xdr:col>
      <xdr:colOff>300663</xdr:colOff>
      <xdr:row>2</xdr:row>
      <xdr:rowOff>201146</xdr:rowOff>
    </xdr:to>
    <xdr:grpSp>
      <xdr:nvGrpSpPr>
        <xdr:cNvPr id="2" name="Group 1">
          <a:extLst>
            <a:ext uri="{FF2B5EF4-FFF2-40B4-BE49-F238E27FC236}">
              <a16:creationId xmlns:a16="http://schemas.microsoft.com/office/drawing/2014/main" id="{E301FFBC-DD55-4AF6-8B3D-27C4271F6AB1}"/>
            </a:ext>
          </a:extLst>
        </xdr:cNvPr>
        <xdr:cNvGrpSpPr/>
      </xdr:nvGrpSpPr>
      <xdr:grpSpPr>
        <a:xfrm>
          <a:off x="575235" y="272677"/>
          <a:ext cx="1548252" cy="316940"/>
          <a:chOff x="582706" y="190500"/>
          <a:chExt cx="1555722" cy="313204"/>
        </a:xfrm>
      </xdr:grpSpPr>
      <xdr:sp macro="" textlink="">
        <xdr:nvSpPr>
          <xdr:cNvPr id="3" name="TextBox 2">
            <a:hlinkClick xmlns:r="http://schemas.openxmlformats.org/officeDocument/2006/relationships" r:id="rId1" tooltip="Contents"/>
            <a:extLst>
              <a:ext uri="{FF2B5EF4-FFF2-40B4-BE49-F238E27FC236}">
                <a16:creationId xmlns:a16="http://schemas.microsoft.com/office/drawing/2014/main" id="{10C09B24-6A5E-052A-2D30-04F96CBF7778}"/>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4" name="Straight Connector 3">
            <a:extLst>
              <a:ext uri="{FF2B5EF4-FFF2-40B4-BE49-F238E27FC236}">
                <a16:creationId xmlns:a16="http://schemas.microsoft.com/office/drawing/2014/main" id="{60583540-6F9A-DDC4-A15C-8E990F652F2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1</xdr:row>
      <xdr:rowOff>78442</xdr:rowOff>
    </xdr:from>
    <xdr:to>
      <xdr:col>3</xdr:col>
      <xdr:colOff>300663</xdr:colOff>
      <xdr:row>2</xdr:row>
      <xdr:rowOff>201146</xdr:rowOff>
    </xdr:to>
    <xdr:grpSp>
      <xdr:nvGrpSpPr>
        <xdr:cNvPr id="2" name="Group 1">
          <a:extLst>
            <a:ext uri="{FF2B5EF4-FFF2-40B4-BE49-F238E27FC236}">
              <a16:creationId xmlns:a16="http://schemas.microsoft.com/office/drawing/2014/main" id="{D0186CA6-5115-406B-B4E9-0976328F44C6}"/>
            </a:ext>
          </a:extLst>
        </xdr:cNvPr>
        <xdr:cNvGrpSpPr/>
      </xdr:nvGrpSpPr>
      <xdr:grpSpPr>
        <a:xfrm>
          <a:off x="575235" y="272677"/>
          <a:ext cx="1548252" cy="316940"/>
          <a:chOff x="582706" y="190500"/>
          <a:chExt cx="1555722" cy="313204"/>
        </a:xfrm>
      </xdr:grpSpPr>
      <xdr:sp macro="" textlink="">
        <xdr:nvSpPr>
          <xdr:cNvPr id="3" name="TextBox 2">
            <a:hlinkClick xmlns:r="http://schemas.openxmlformats.org/officeDocument/2006/relationships" r:id="rId1" tooltip="Contents"/>
            <a:extLst>
              <a:ext uri="{FF2B5EF4-FFF2-40B4-BE49-F238E27FC236}">
                <a16:creationId xmlns:a16="http://schemas.microsoft.com/office/drawing/2014/main" id="{BD01360D-15CA-C3B7-771F-CD11BA908795}"/>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4" name="Straight Connector 3">
            <a:extLst>
              <a:ext uri="{FF2B5EF4-FFF2-40B4-BE49-F238E27FC236}">
                <a16:creationId xmlns:a16="http://schemas.microsoft.com/office/drawing/2014/main" id="{104E8AFF-2AB6-14FF-A2B5-3EFE99686015}"/>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0</xdr:colOff>
      <xdr:row>1</xdr:row>
      <xdr:rowOff>78442</xdr:rowOff>
    </xdr:from>
    <xdr:to>
      <xdr:col>3</xdr:col>
      <xdr:colOff>300663</xdr:colOff>
      <xdr:row>2</xdr:row>
      <xdr:rowOff>201146</xdr:rowOff>
    </xdr:to>
    <xdr:grpSp>
      <xdr:nvGrpSpPr>
        <xdr:cNvPr id="2" name="Group 1">
          <a:extLst>
            <a:ext uri="{FF2B5EF4-FFF2-40B4-BE49-F238E27FC236}">
              <a16:creationId xmlns:a16="http://schemas.microsoft.com/office/drawing/2014/main" id="{146845A5-0639-42F2-9523-588F50AB63FC}"/>
            </a:ext>
          </a:extLst>
        </xdr:cNvPr>
        <xdr:cNvGrpSpPr/>
      </xdr:nvGrpSpPr>
      <xdr:grpSpPr>
        <a:xfrm>
          <a:off x="575235" y="272677"/>
          <a:ext cx="1548252" cy="316940"/>
          <a:chOff x="582706" y="190500"/>
          <a:chExt cx="1555722" cy="313204"/>
        </a:xfrm>
      </xdr:grpSpPr>
      <xdr:sp macro="" textlink="">
        <xdr:nvSpPr>
          <xdr:cNvPr id="3" name="TextBox 2">
            <a:hlinkClick xmlns:r="http://schemas.openxmlformats.org/officeDocument/2006/relationships" r:id="rId1" tooltip="Contents"/>
            <a:extLst>
              <a:ext uri="{FF2B5EF4-FFF2-40B4-BE49-F238E27FC236}">
                <a16:creationId xmlns:a16="http://schemas.microsoft.com/office/drawing/2014/main" id="{2503CDFC-94D3-4A37-0EEA-B8799FF7B96D}"/>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4" name="Straight Connector 3">
            <a:extLst>
              <a:ext uri="{FF2B5EF4-FFF2-40B4-BE49-F238E27FC236}">
                <a16:creationId xmlns:a16="http://schemas.microsoft.com/office/drawing/2014/main" id="{9CC096FC-5031-95CE-C9C8-58E6F6AD38C7}"/>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3565</xdr:colOff>
      <xdr:row>0</xdr:row>
      <xdr:rowOff>0</xdr:rowOff>
    </xdr:from>
    <xdr:to>
      <xdr:col>18</xdr:col>
      <xdr:colOff>661147</xdr:colOff>
      <xdr:row>47</xdr:row>
      <xdr:rowOff>0</xdr:rowOff>
    </xdr:to>
    <xdr:grpSp>
      <xdr:nvGrpSpPr>
        <xdr:cNvPr id="2" name="Group 1">
          <a:extLst>
            <a:ext uri="{FF2B5EF4-FFF2-40B4-BE49-F238E27FC236}">
              <a16:creationId xmlns:a16="http://schemas.microsoft.com/office/drawing/2014/main" id="{3A782F65-80E3-4C3F-B1B8-D928684CFEAF}"/>
            </a:ext>
          </a:extLst>
        </xdr:cNvPr>
        <xdr:cNvGrpSpPr>
          <a:grpSpLocks noChangeAspect="1"/>
        </xdr:cNvGrpSpPr>
      </xdr:nvGrpSpPr>
      <xdr:grpSpPr>
        <a:xfrm>
          <a:off x="3565" y="0"/>
          <a:ext cx="13028876" cy="8777941"/>
          <a:chOff x="43666" y="0"/>
          <a:chExt cx="13094709" cy="8953496"/>
        </a:xfrm>
      </xdr:grpSpPr>
      <xdr:sp macro="" textlink="">
        <xdr:nvSpPr>
          <xdr:cNvPr id="3" name="Freeform: Shape 11">
            <a:extLst>
              <a:ext uri="{FF2B5EF4-FFF2-40B4-BE49-F238E27FC236}">
                <a16:creationId xmlns:a16="http://schemas.microsoft.com/office/drawing/2014/main" id="{7F083977-8F61-E8E8-11FB-691357F0E2A1}"/>
              </a:ext>
            </a:extLst>
          </xdr:cNvPr>
          <xdr:cNvSpPr/>
        </xdr:nvSpPr>
        <xdr:spPr>
          <a:xfrm flipV="1">
            <a:off x="43666" y="0"/>
            <a:ext cx="13094709" cy="8953496"/>
          </a:xfrm>
          <a:custGeom>
            <a:avLst/>
            <a:gdLst>
              <a:gd name="connsiteX0" fmla="*/ 0 w 12192000"/>
              <a:gd name="connsiteY0" fmla="*/ 6858000 h 6858002"/>
              <a:gd name="connsiteX1" fmla="*/ 3012563 w 12192000"/>
              <a:gd name="connsiteY1" fmla="*/ 6858000 h 6858002"/>
              <a:gd name="connsiteX2" fmla="*/ 12192000 w 12192000"/>
              <a:gd name="connsiteY2" fmla="*/ 3802913 h 6858002"/>
              <a:gd name="connsiteX3" fmla="*/ 12192000 w 12192000"/>
              <a:gd name="connsiteY3" fmla="*/ 0 h 6858002"/>
              <a:gd name="connsiteX4" fmla="*/ 0 w 12192000"/>
              <a:gd name="connsiteY4" fmla="*/ 0 h 6858002"/>
              <a:gd name="connsiteX5" fmla="*/ 3012557 w 12192000"/>
              <a:gd name="connsiteY5" fmla="*/ 6858002 h 6858002"/>
              <a:gd name="connsiteX6" fmla="*/ 12192000 w 12192000"/>
              <a:gd name="connsiteY6" fmla="*/ 6858002 h 6858002"/>
              <a:gd name="connsiteX7" fmla="*/ 12192000 w 12192000"/>
              <a:gd name="connsiteY7" fmla="*/ 6858000 h 6858002"/>
              <a:gd name="connsiteX8" fmla="*/ 3012563 w 12192000"/>
              <a:gd name="connsiteY8" fmla="*/ 6858000 h 68580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92000" h="6858002">
                <a:moveTo>
                  <a:pt x="0" y="6858000"/>
                </a:moveTo>
                <a:lnTo>
                  <a:pt x="3012563" y="6858000"/>
                </a:lnTo>
                <a:lnTo>
                  <a:pt x="12192000" y="3802913"/>
                </a:lnTo>
                <a:lnTo>
                  <a:pt x="12192000" y="0"/>
                </a:lnTo>
                <a:lnTo>
                  <a:pt x="0" y="0"/>
                </a:lnTo>
                <a:close/>
                <a:moveTo>
                  <a:pt x="3012557" y="6858002"/>
                </a:moveTo>
                <a:lnTo>
                  <a:pt x="12192000" y="6858002"/>
                </a:lnTo>
                <a:lnTo>
                  <a:pt x="12192000" y="6858000"/>
                </a:lnTo>
                <a:lnTo>
                  <a:pt x="3012563" y="6858000"/>
                </a:lnTo>
                <a:close/>
              </a:path>
            </a:pathLst>
          </a:custGeom>
          <a:gradFill>
            <a:gsLst>
              <a:gs pos="0">
                <a:schemeClr val="accent2"/>
              </a:gs>
              <a:gs pos="100000">
                <a:schemeClr val="accent1"/>
              </a:gs>
            </a:gsLst>
            <a:lin ang="4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sp macro="" textlink="">
        <xdr:nvSpPr>
          <xdr:cNvPr id="4" name="Isosceles Triangle 3">
            <a:extLst>
              <a:ext uri="{FF2B5EF4-FFF2-40B4-BE49-F238E27FC236}">
                <a16:creationId xmlns:a16="http://schemas.microsoft.com/office/drawing/2014/main" id="{F3DFF626-5992-669B-269E-3716A61CB23B}"/>
              </a:ext>
            </a:extLst>
          </xdr:cNvPr>
          <xdr:cNvSpPr/>
        </xdr:nvSpPr>
        <xdr:spPr>
          <a:xfrm flipV="1">
            <a:off x="3190878" y="0"/>
            <a:ext cx="9929810" cy="3966876"/>
          </a:xfrm>
          <a:prstGeom prst="triangle">
            <a:avLst>
              <a:gd name="adj" fmla="val 10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grpSp>
    <xdr:clientData/>
  </xdr:twoCellAnchor>
  <xdr:twoCellAnchor>
    <xdr:from>
      <xdr:col>1</xdr:col>
      <xdr:colOff>545508</xdr:colOff>
      <xdr:row>15</xdr:row>
      <xdr:rowOff>171916</xdr:rowOff>
    </xdr:from>
    <xdr:to>
      <xdr:col>16</xdr:col>
      <xdr:colOff>313765</xdr:colOff>
      <xdr:row>21</xdr:row>
      <xdr:rowOff>15706</xdr:rowOff>
    </xdr:to>
    <xdr:sp macro="" textlink="">
      <xdr:nvSpPr>
        <xdr:cNvPr id="5" name="Title Placeholder 1">
          <a:extLst>
            <a:ext uri="{FF2B5EF4-FFF2-40B4-BE49-F238E27FC236}">
              <a16:creationId xmlns:a16="http://schemas.microsoft.com/office/drawing/2014/main" id="{37A3348E-BA8A-473F-BA07-89CFAC6BB34B}"/>
            </a:ext>
          </a:extLst>
        </xdr:cNvPr>
        <xdr:cNvSpPr>
          <a:spLocks noGrp="1"/>
        </xdr:cNvSpPr>
      </xdr:nvSpPr>
      <xdr:spPr>
        <a:xfrm>
          <a:off x="1162728" y="2915116"/>
          <a:ext cx="9026557" cy="941070"/>
        </a:xfrm>
        <a:prstGeom prst="rect">
          <a:avLst/>
        </a:prstGeom>
      </xdr:spPr>
      <xdr:txBody>
        <a:bodyPr vert="horz" wrap="square" lIns="0" tIns="0" rIns="0" bIns="0" rtlCol="0" anchor="t">
          <a:noAutofit/>
        </a:bodyPr>
        <a:lstStyle>
          <a:lvl1pPr algn="l" defTabSz="914423" rtl="0" eaLnBrk="1" latinLnBrk="0" hangingPunct="1">
            <a:lnSpc>
              <a:spcPct val="90000"/>
            </a:lnSpc>
            <a:spcBef>
              <a:spcPct val="0"/>
            </a:spcBef>
            <a:buNone/>
            <a:defRPr sz="2200" b="1" kern="1200">
              <a:solidFill>
                <a:schemeClr val="tx1"/>
              </a:solidFill>
              <a:latin typeface="+mj-lt"/>
              <a:ea typeface="+mj-ea"/>
              <a:cs typeface="+mj-cs"/>
            </a:defRPr>
          </a:lvl1pPr>
        </a:lstStyle>
        <a:p>
          <a:r>
            <a:rPr lang="en-US" sz="3600">
              <a:solidFill>
                <a:schemeClr val="bg2"/>
              </a:solidFill>
              <a:latin typeface="Arial" panose="020B0604020202020204" pitchFamily="34" charset="0"/>
              <a:cs typeface="Arial" panose="020B0604020202020204" pitchFamily="34" charset="0"/>
            </a:rPr>
            <a:t>Part 3 –</a:t>
          </a:r>
          <a:r>
            <a:rPr lang="en-US" sz="3600" baseline="0">
              <a:solidFill>
                <a:schemeClr val="bg2"/>
              </a:solidFill>
              <a:latin typeface="Arial" panose="020B0604020202020204" pitchFamily="34" charset="0"/>
              <a:cs typeface="Arial" panose="020B0604020202020204" pitchFamily="34" charset="0"/>
            </a:rPr>
            <a:t> Cost By Processes</a:t>
          </a:r>
        </a:p>
      </xdr:txBody>
    </xdr:sp>
    <xdr:clientData/>
  </xdr:twoCellAnchor>
  <xdr:twoCellAnchor>
    <xdr:from>
      <xdr:col>1</xdr:col>
      <xdr:colOff>450519</xdr:colOff>
      <xdr:row>21</xdr:row>
      <xdr:rowOff>1</xdr:rowOff>
    </xdr:from>
    <xdr:to>
      <xdr:col>18</xdr:col>
      <xdr:colOff>611883</xdr:colOff>
      <xdr:row>47</xdr:row>
      <xdr:rowOff>0</xdr:rowOff>
    </xdr:to>
    <xdr:sp macro="" textlink="">
      <xdr:nvSpPr>
        <xdr:cNvPr id="6" name="Isosceles Triangle 5">
          <a:extLst>
            <a:ext uri="{FF2B5EF4-FFF2-40B4-BE49-F238E27FC236}">
              <a16:creationId xmlns:a16="http://schemas.microsoft.com/office/drawing/2014/main" id="{9B88AA60-C09E-4C3A-B9B5-7477146661A9}"/>
            </a:ext>
          </a:extLst>
        </xdr:cNvPr>
        <xdr:cNvSpPr/>
      </xdr:nvSpPr>
      <xdr:spPr>
        <a:xfrm>
          <a:off x="1067739" y="3840481"/>
          <a:ext cx="10654104" cy="4754879"/>
        </a:xfrm>
        <a:prstGeom prst="triangle">
          <a:avLst>
            <a:gd name="adj" fmla="val 100000"/>
          </a:avLst>
        </a:prstGeom>
        <a:gradFill>
          <a:gsLst>
            <a:gs pos="100000">
              <a:schemeClr val="accent1"/>
            </a:gs>
            <a:gs pos="0">
              <a:schemeClr val="accent3"/>
            </a:gs>
          </a:gsLst>
          <a:lin ang="7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clientData/>
  </xdr:twoCellAnchor>
  <xdr:twoCellAnchor>
    <xdr:from>
      <xdr:col>14</xdr:col>
      <xdr:colOff>576942</xdr:colOff>
      <xdr:row>3</xdr:row>
      <xdr:rowOff>1</xdr:rowOff>
    </xdr:from>
    <xdr:to>
      <xdr:col>17</xdr:col>
      <xdr:colOff>562649</xdr:colOff>
      <xdr:row>7</xdr:row>
      <xdr:rowOff>82552</xdr:rowOff>
    </xdr:to>
    <xdr:pic>
      <xdr:nvPicPr>
        <xdr:cNvPr id="7" name="Picture 6" descr="A picture containing text, sign&#10;&#10;Description automatically generated">
          <a:extLst>
            <a:ext uri="{FF2B5EF4-FFF2-40B4-BE49-F238E27FC236}">
              <a16:creationId xmlns:a16="http://schemas.microsoft.com/office/drawing/2014/main" id="{FCEB35E8-752B-41A9-B3A0-ABBE35B980F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9218022" y="548641"/>
          <a:ext cx="1837367" cy="814071"/>
        </a:xfrm>
        <a:prstGeom prst="rect">
          <a:avLst/>
        </a:prstGeom>
      </xdr:spPr>
    </xdr:pic>
    <xdr:clientData/>
  </xdr:twoCellAnchor>
  <xdr:twoCellAnchor>
    <xdr:from>
      <xdr:col>2</xdr:col>
      <xdr:colOff>129406</xdr:colOff>
      <xdr:row>36</xdr:row>
      <xdr:rowOff>15183</xdr:rowOff>
    </xdr:from>
    <xdr:to>
      <xdr:col>8</xdr:col>
      <xdr:colOff>450815</xdr:colOff>
      <xdr:row>37</xdr:row>
      <xdr:rowOff>103084</xdr:rowOff>
    </xdr:to>
    <xdr:sp macro="" textlink="">
      <xdr:nvSpPr>
        <xdr:cNvPr id="8" name="Text Placeholder 28">
          <a:extLst>
            <a:ext uri="{FF2B5EF4-FFF2-40B4-BE49-F238E27FC236}">
              <a16:creationId xmlns:a16="http://schemas.microsoft.com/office/drawing/2014/main" id="{5EA08EDC-1C5B-43FE-9083-B93F11900279}"/>
            </a:ext>
          </a:extLst>
        </xdr:cNvPr>
        <xdr:cNvSpPr>
          <a:spLocks noGrp="1"/>
        </xdr:cNvSpPr>
      </xdr:nvSpPr>
      <xdr:spPr>
        <a:xfrm>
          <a:off x="1363846" y="6598863"/>
          <a:ext cx="4024729" cy="270781"/>
        </a:xfrm>
        <a:prstGeom prst="rect">
          <a:avLst/>
        </a:prstGeom>
      </xdr:spPr>
      <xdr:txBody>
        <a:bodyPr vert="horz" wrap="square" lIns="0" tIns="0" rIns="0" bIns="0" rtlCol="0">
          <a:noAutofit/>
        </a:bodyPr>
        <a:lstStyle>
          <a:lvl1pPr marL="0" indent="0" algn="l" defTabSz="914423" rtl="0" eaLnBrk="1" latinLnBrk="0" hangingPunct="1">
            <a:lnSpc>
              <a:spcPct val="90000"/>
            </a:lnSpc>
            <a:spcBef>
              <a:spcPts val="600"/>
            </a:spcBef>
            <a:spcAft>
              <a:spcPts val="600"/>
            </a:spcAft>
            <a:buFont typeface="Arial" panose="020B0604020202020204" pitchFamily="34" charset="0"/>
            <a:buNone/>
            <a:defRPr sz="1400" b="1" kern="1200">
              <a:solidFill>
                <a:schemeClr val="accent1"/>
              </a:solidFill>
              <a:latin typeface="+mn-lt"/>
              <a:ea typeface="+mn-ea"/>
              <a:cs typeface="+mn-cs"/>
            </a:defRPr>
          </a:lvl1pPr>
          <a:lvl2pPr marL="266700" indent="-266700" algn="l" defTabSz="914423" rtl="0" eaLnBrk="1" latinLnBrk="0" hangingPunct="1">
            <a:lnSpc>
              <a:spcPct val="90000"/>
            </a:lnSpc>
            <a:spcBef>
              <a:spcPts val="600"/>
            </a:spcBef>
            <a:buClr>
              <a:schemeClr val="accent6"/>
            </a:buClr>
            <a:buSzPct val="90000"/>
            <a:buFont typeface="Wingdings 3" panose="05040102010807070707" pitchFamily="18" charset="2"/>
            <a:buChar char=""/>
            <a:defRPr sz="1400" kern="1200">
              <a:solidFill>
                <a:schemeClr val="tx1"/>
              </a:solidFill>
              <a:latin typeface="+mn-lt"/>
              <a:ea typeface="+mn-ea"/>
              <a:cs typeface="+mn-cs"/>
            </a:defRPr>
          </a:lvl2pPr>
          <a:lvl3pPr marL="449263" indent="-182563" algn="l" defTabSz="914423" rtl="0" eaLnBrk="1" latinLnBrk="0" hangingPunct="1">
            <a:lnSpc>
              <a:spcPct val="90000"/>
            </a:lnSpc>
            <a:spcBef>
              <a:spcPts val="600"/>
            </a:spcBef>
            <a:buClr>
              <a:schemeClr val="accent6"/>
            </a:buClr>
            <a:buSzPct val="100000"/>
            <a:buFont typeface="Wingdings" panose="05000000000000000000" pitchFamily="2" charset="2"/>
            <a:buChar char="§"/>
            <a:defRPr sz="1200" kern="1200">
              <a:solidFill>
                <a:schemeClr val="tx1"/>
              </a:solidFill>
              <a:latin typeface="+mn-lt"/>
              <a:ea typeface="+mn-ea"/>
              <a:cs typeface="+mn-cs"/>
            </a:defRPr>
          </a:lvl3pPr>
          <a:lvl4pPr marL="652463" indent="-187325" algn="l" defTabSz="914423" rtl="0" eaLnBrk="1" latinLnBrk="0" hangingPunct="1">
            <a:lnSpc>
              <a:spcPct val="90000"/>
            </a:lnSpc>
            <a:spcBef>
              <a:spcPts val="600"/>
            </a:spcBef>
            <a:buClr>
              <a:schemeClr val="accent6"/>
            </a:buClr>
            <a:buSzPct val="100000"/>
            <a:buFont typeface="Arial" panose="020B0604020202020204" pitchFamily="34" charset="0"/>
            <a:buChar char="‒"/>
            <a:defRPr sz="1100" kern="1200">
              <a:solidFill>
                <a:schemeClr val="tx1"/>
              </a:solidFill>
              <a:latin typeface="+mn-lt"/>
              <a:ea typeface="+mn-ea"/>
              <a:cs typeface="+mn-cs"/>
            </a:defRPr>
          </a:lvl4pPr>
          <a:lvl5pPr marL="812800" indent="-160338" algn="l" defTabSz="914423" rtl="0" eaLnBrk="1" latinLnBrk="0" hangingPunct="1">
            <a:lnSpc>
              <a:spcPct val="90000"/>
            </a:lnSpc>
            <a:spcBef>
              <a:spcPts val="600"/>
            </a:spcBef>
            <a:buClr>
              <a:schemeClr val="accent6"/>
            </a:buClr>
            <a:buSzPct val="100000"/>
            <a:buFont typeface="Arial" panose="020B0604020202020204" pitchFamily="34" charset="0"/>
            <a:buChar char="‒"/>
            <a:defRPr sz="1000" b="0" kern="1200">
              <a:solidFill>
                <a:schemeClr val="tx1"/>
              </a:solidFill>
              <a:latin typeface="+mn-lt"/>
              <a:ea typeface="+mn-ea"/>
              <a:cs typeface="+mn-cs"/>
            </a:defRPr>
          </a:lvl5pPr>
          <a:lvl6pPr marL="1079500" indent="-273050" algn="l" defTabSz="914423" rtl="0" eaLnBrk="1" latinLnBrk="0" hangingPunct="1">
            <a:lnSpc>
              <a:spcPct val="90000"/>
            </a:lnSpc>
            <a:spcBef>
              <a:spcPts val="500"/>
            </a:spcBef>
            <a:buClr>
              <a:schemeClr val="accent3"/>
            </a:buClr>
            <a:buFont typeface="Arial" panose="020B0604020202020204" pitchFamily="34" charset="0"/>
            <a:buChar char="‒"/>
            <a:defRPr sz="1000" kern="1200">
              <a:solidFill>
                <a:schemeClr val="tx2"/>
              </a:solidFill>
              <a:latin typeface="+mn-lt"/>
              <a:ea typeface="+mn-ea"/>
              <a:cs typeface="+mn-cs"/>
            </a:defRPr>
          </a:lvl6pPr>
          <a:lvl7pPr marL="2971875"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7pPr>
          <a:lvl8pPr marL="3429086"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8pPr>
          <a:lvl9pPr marL="3886298"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9pPr>
        </a:lstStyle>
        <a:p>
          <a:pPr lvl="0"/>
          <a:r>
            <a:rPr lang="en-US" sz="1000" b="0" i="0" baseline="0">
              <a:solidFill>
                <a:schemeClr val="bg2"/>
              </a:solidFill>
              <a:latin typeface="Arial" panose="020B0604020202020204" pitchFamily="34" charset="0"/>
              <a:cs typeface="Arial" panose="020B0604020202020204" pitchFamily="34" charset="0"/>
            </a:rPr>
            <a:t>2024 © The Smart Cube | A WNS Company. All Rights Reserved</a:t>
          </a:r>
          <a:endParaRPr lang="en-US" sz="1000" b="0" i="0">
            <a:solidFill>
              <a:schemeClr val="bg2"/>
            </a:solidFill>
            <a:latin typeface="Arial" panose="020B0604020202020204" pitchFamily="34" charset="0"/>
            <a:cs typeface="Arial" panose="020B0604020202020204"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AC037670-E4B2-410E-A918-237D7D3D3B6A}"/>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F66F41B6-7FCD-1136-BA32-10C9DE710799}"/>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D19E7EBA-BF51-9653-F073-248B644AC40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AA24C3B3-B494-4B82-BCF1-0DC68848BF02}"/>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C23DAA1A-D029-30DE-7575-3BDEE21F60D5}"/>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1AC9566E-FA6F-764B-E133-42886DA0E30D}"/>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08918E47-04C1-4053-9495-A6A33CE83274}"/>
            </a:ext>
          </a:extLst>
        </xdr:cNvPr>
        <xdr:cNvGrpSpPr/>
      </xdr:nvGrpSpPr>
      <xdr:grpSpPr>
        <a:xfrm>
          <a:off x="577273" y="268117"/>
          <a:ext cx="1544516" cy="304133"/>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1109D59C-68F2-2610-63CF-F244A88939F2}"/>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5262164F-211B-D388-10B2-F71F66C7B1EC}"/>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1500E773-990E-4115-B42B-EC01736CC75E}"/>
            </a:ext>
          </a:extLst>
        </xdr:cNvPr>
        <xdr:cNvGrpSpPr/>
      </xdr:nvGrpSpPr>
      <xdr:grpSpPr>
        <a:xfrm>
          <a:off x="577273" y="268117"/>
          <a:ext cx="1544516" cy="304133"/>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90C2F925-72B0-A9B8-048C-6C67B74E72D8}"/>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D529AD94-1BD0-8C2D-CAEF-9C00010E29A8}"/>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45AF19DC-EC36-4511-A322-A6EA74DFF66C}"/>
            </a:ext>
          </a:extLst>
        </xdr:cNvPr>
        <xdr:cNvGrpSpPr/>
      </xdr:nvGrpSpPr>
      <xdr:grpSpPr>
        <a:xfrm>
          <a:off x="577273" y="268117"/>
          <a:ext cx="1544516" cy="304133"/>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12BECED7-F90F-DE08-18EE-20C28952CEB8}"/>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409D0BBC-9365-46E1-D874-1BECA6274DF1}"/>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D71FD127-44C2-444F-864A-21246BB645E7}"/>
            </a:ext>
          </a:extLst>
        </xdr:cNvPr>
        <xdr:cNvGrpSpPr/>
      </xdr:nvGrpSpPr>
      <xdr:grpSpPr>
        <a:xfrm>
          <a:off x="577273" y="268117"/>
          <a:ext cx="1544516" cy="304133"/>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98849418-BEA5-344C-7CE5-EDF6AE3BD4F9}"/>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0262CD17-1ACF-EBB7-190B-D7A213EB020B}"/>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6BE80F79-0B35-4AC0-A9A5-7DD4A03C5EED}"/>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DC73D423-F540-2FFD-1B7E-C046F3D8FAFF}"/>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0622AB8E-E404-815A-93E2-E0C80A029C5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D22EA830-19E8-4F9B-A1C8-FCFB0BE99A53}"/>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DDE0138C-79E1-1C4C-C6E6-CDA88F55EADB}"/>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2B5F6080-2319-225D-0262-5BDF8E5CBF8F}"/>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8D205C83-DE72-492C-9B37-45B9605CB3CC}"/>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966BEE28-80B1-24E5-66FC-5D0F0347B50F}"/>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AF040520-64BC-052F-0F19-3CDC809EC8C8}"/>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6FCEA5AD-B4C2-4CE0-BE52-BF749C90C598}"/>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26E0BED1-0003-5AB3-10BC-BC435D4D76F1}"/>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B3F3BA32-06AD-2B5B-EA46-33E122991C32}"/>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36619189-5EC3-4123-A054-C54815D4331F}"/>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D6C151E0-0353-2093-39DB-69A9F6920B65}"/>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F22EF2C9-5546-F526-0767-D53FE640181C}"/>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52256728-21A3-4767-BA94-FF160681BF56}"/>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80981E45-BC9F-0FA6-ACB6-672A4E79E120}"/>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5F64DE14-326A-E1DC-DC8A-2E38E9515021}"/>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7B421F17-416C-4460-8188-36B2B88C310B}"/>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8A244CB4-B50F-0FC3-1D2F-823A17E506C1}"/>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BDC2120D-84F2-5772-115E-DF0873078348}"/>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20118FD1-8699-4E12-B334-1512CF043AA5}"/>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FC3A2D51-27F8-C49E-44BA-17443179340D}"/>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FC68824F-A5F4-E0AA-8893-44E21CEBAFCF}"/>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5861EDE5-73C6-44F6-A73B-E3C55D56F7C4}"/>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910EA298-EE28-994F-8601-D8196483D1AD}"/>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3C67111C-2657-68EC-B575-254CB65CB158}"/>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CCFCC3A8-0C8A-4ECA-A430-DC3C918F441D}"/>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0D2C95EF-070D-0423-9F79-FDB27EF3E3A9}"/>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A27D7C04-43C7-F8D8-D194-E16725861B91}"/>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0170CF8C-60BF-4484-91DB-6FAA688A997A}"/>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DADE26D3-7E77-766B-5AB1-E3FABB90852D}"/>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3D482796-1A33-40FB-DD29-9801C2D13259}"/>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CDE309C3-8D17-4079-B98D-B14F32C51390}"/>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9692CCC2-3AC7-7697-6041-2D7BA79FA979}"/>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B20DD7AF-CB12-C052-F5EE-735A9343D44F}"/>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45DBE96F-532D-4210-A938-9BE7B777538A}"/>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27D74CEF-7DEF-9E56-6928-1CB67C83FE40}"/>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A79D1E96-449A-6397-BB17-6E118E9D95F5}"/>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hlinkClick xmlns:r="http://schemas.openxmlformats.org/officeDocument/2006/relationships" r:id="rId2"/>
          <a:extLst>
            <a:ext uri="{FF2B5EF4-FFF2-40B4-BE49-F238E27FC236}">
              <a16:creationId xmlns:a16="http://schemas.microsoft.com/office/drawing/2014/main" id="{D9F3255F-DD14-4C9F-87BA-9D0797414941}"/>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5B4A1DCE-3AFC-0EA8-2B75-FEAC0764F422}"/>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B541C2A4-7299-5AD6-0528-BD2EF97F976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8A25CD09-9B43-4104-8D6F-32DB09C2942B}"/>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A40BD641-A631-F004-85A5-9BF59158C926}"/>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F5CAFF4A-3DB4-04FF-4D3A-B282F76F587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hlinkClick xmlns:r="http://schemas.openxmlformats.org/officeDocument/2006/relationships" r:id="rId2"/>
          <a:extLst>
            <a:ext uri="{FF2B5EF4-FFF2-40B4-BE49-F238E27FC236}">
              <a16:creationId xmlns:a16="http://schemas.microsoft.com/office/drawing/2014/main" id="{7CC00D79-14D4-40A1-AD14-569EABA2E324}"/>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13FA4002-83CA-7365-3F4B-5F2B7E5D7A69}"/>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CFC61DE5-AC61-83BA-215F-8944426B4D9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ABF92331-6F19-400C-8EB3-F9FE66A427BF}"/>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757E8DCE-63F2-6E2D-EE38-A38F85B4DEE3}"/>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6F26F475-DAC4-72D4-1F9F-50D13EA877DC}"/>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hlinkClick xmlns:r="http://schemas.openxmlformats.org/officeDocument/2006/relationships" r:id="rId2"/>
          <a:extLst>
            <a:ext uri="{FF2B5EF4-FFF2-40B4-BE49-F238E27FC236}">
              <a16:creationId xmlns:a16="http://schemas.microsoft.com/office/drawing/2014/main" id="{8E47B77E-F61E-4226-BF01-EDFAAC214D18}"/>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E022681E-2D47-CACF-970A-B0A5185ECBD2}"/>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FAC1FBF4-0430-490C-F8F1-B7F555F11EF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2E8D3D89-1317-4703-8B9E-CD808BC28134}"/>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4B2F6DB8-C6B8-980C-CEE1-3D2BF6B9968F}"/>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50F2339E-DC9B-3B76-82B1-2AC9BA1148E9}"/>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5C9460CA-0728-46EB-A67D-C287379222F7}"/>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D2580E7E-227D-8DAE-9B37-B3BF74798642}"/>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8E7DDD26-47D1-8531-538D-BF09F7D5E66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440B83A0-9438-43C5-9887-6E3E184C7B8C}"/>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B7B7393C-359C-6F81-C1FF-7C795CBE9E67}"/>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0A0F12F0-F419-7EA1-9BBA-5D2254D72C2E}"/>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22F2F199-8124-4F4F-BCFE-85D73CAFE7A5}"/>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2BC3EFF6-D667-D2FE-B857-8D7122AC460B}"/>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18DD727B-94AC-7B47-9E93-51F1A9CD6ED2}"/>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45B89496-E6D0-466C-A93E-0B35EB3F7DB6}"/>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F76249A5-B0BD-6B00-FC57-B33B3972D22E}"/>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9C564263-A348-EC5F-C14D-B3C1A89632F5}"/>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7782CA14-1C9A-4640-BBB0-D6B5588AE49B}"/>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79F03624-C48E-3B0E-5969-89AD83CE34BA}"/>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B1A10892-211F-42CA-84FA-1D7C5EC22BEA}"/>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592587</xdr:colOff>
      <xdr:row>47</xdr:row>
      <xdr:rowOff>0</xdr:rowOff>
    </xdr:to>
    <xdr:grpSp>
      <xdr:nvGrpSpPr>
        <xdr:cNvPr id="2" name="Group 1">
          <a:extLst>
            <a:ext uri="{FF2B5EF4-FFF2-40B4-BE49-F238E27FC236}">
              <a16:creationId xmlns:a16="http://schemas.microsoft.com/office/drawing/2014/main" id="{3D9A910D-33CA-42A2-B6AE-503858560903}"/>
            </a:ext>
          </a:extLst>
        </xdr:cNvPr>
        <xdr:cNvGrpSpPr>
          <a:grpSpLocks noChangeAspect="1"/>
        </xdr:cNvGrpSpPr>
      </xdr:nvGrpSpPr>
      <xdr:grpSpPr>
        <a:xfrm>
          <a:off x="0" y="0"/>
          <a:ext cx="12963881" cy="8777941"/>
          <a:chOff x="54987" y="0"/>
          <a:chExt cx="13094709" cy="8953496"/>
        </a:xfrm>
      </xdr:grpSpPr>
      <xdr:sp macro="" textlink="">
        <xdr:nvSpPr>
          <xdr:cNvPr id="3" name="Freeform: Shape 11">
            <a:extLst>
              <a:ext uri="{FF2B5EF4-FFF2-40B4-BE49-F238E27FC236}">
                <a16:creationId xmlns:a16="http://schemas.microsoft.com/office/drawing/2014/main" id="{34855D53-BC04-A566-8E4E-649C0E0678C2}"/>
              </a:ext>
            </a:extLst>
          </xdr:cNvPr>
          <xdr:cNvSpPr/>
        </xdr:nvSpPr>
        <xdr:spPr>
          <a:xfrm flipV="1">
            <a:off x="54987" y="0"/>
            <a:ext cx="13094709" cy="8953496"/>
          </a:xfrm>
          <a:custGeom>
            <a:avLst/>
            <a:gdLst>
              <a:gd name="connsiteX0" fmla="*/ 0 w 12192000"/>
              <a:gd name="connsiteY0" fmla="*/ 6858000 h 6858002"/>
              <a:gd name="connsiteX1" fmla="*/ 3012563 w 12192000"/>
              <a:gd name="connsiteY1" fmla="*/ 6858000 h 6858002"/>
              <a:gd name="connsiteX2" fmla="*/ 12192000 w 12192000"/>
              <a:gd name="connsiteY2" fmla="*/ 3802913 h 6858002"/>
              <a:gd name="connsiteX3" fmla="*/ 12192000 w 12192000"/>
              <a:gd name="connsiteY3" fmla="*/ 0 h 6858002"/>
              <a:gd name="connsiteX4" fmla="*/ 0 w 12192000"/>
              <a:gd name="connsiteY4" fmla="*/ 0 h 6858002"/>
              <a:gd name="connsiteX5" fmla="*/ 3012557 w 12192000"/>
              <a:gd name="connsiteY5" fmla="*/ 6858002 h 6858002"/>
              <a:gd name="connsiteX6" fmla="*/ 12192000 w 12192000"/>
              <a:gd name="connsiteY6" fmla="*/ 6858002 h 6858002"/>
              <a:gd name="connsiteX7" fmla="*/ 12192000 w 12192000"/>
              <a:gd name="connsiteY7" fmla="*/ 6858000 h 6858002"/>
              <a:gd name="connsiteX8" fmla="*/ 3012563 w 12192000"/>
              <a:gd name="connsiteY8" fmla="*/ 6858000 h 68580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92000" h="6858002">
                <a:moveTo>
                  <a:pt x="0" y="6858000"/>
                </a:moveTo>
                <a:lnTo>
                  <a:pt x="3012563" y="6858000"/>
                </a:lnTo>
                <a:lnTo>
                  <a:pt x="12192000" y="3802913"/>
                </a:lnTo>
                <a:lnTo>
                  <a:pt x="12192000" y="0"/>
                </a:lnTo>
                <a:lnTo>
                  <a:pt x="0" y="0"/>
                </a:lnTo>
                <a:close/>
                <a:moveTo>
                  <a:pt x="3012557" y="6858002"/>
                </a:moveTo>
                <a:lnTo>
                  <a:pt x="12192000" y="6858002"/>
                </a:lnTo>
                <a:lnTo>
                  <a:pt x="12192000" y="6858000"/>
                </a:lnTo>
                <a:lnTo>
                  <a:pt x="3012563" y="6858000"/>
                </a:lnTo>
                <a:close/>
              </a:path>
            </a:pathLst>
          </a:custGeom>
          <a:gradFill>
            <a:gsLst>
              <a:gs pos="0">
                <a:schemeClr val="accent2"/>
              </a:gs>
              <a:gs pos="100000">
                <a:schemeClr val="accent1"/>
              </a:gs>
            </a:gsLst>
            <a:lin ang="4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sp macro="" textlink="">
        <xdr:nvSpPr>
          <xdr:cNvPr id="4" name="Isosceles Triangle 3">
            <a:extLst>
              <a:ext uri="{FF2B5EF4-FFF2-40B4-BE49-F238E27FC236}">
                <a16:creationId xmlns:a16="http://schemas.microsoft.com/office/drawing/2014/main" id="{86CC8757-79B5-5B64-69EA-52637CBED399}"/>
              </a:ext>
            </a:extLst>
          </xdr:cNvPr>
          <xdr:cNvSpPr/>
        </xdr:nvSpPr>
        <xdr:spPr>
          <a:xfrm flipV="1">
            <a:off x="3190878" y="0"/>
            <a:ext cx="9929810" cy="3966876"/>
          </a:xfrm>
          <a:prstGeom prst="triangle">
            <a:avLst>
              <a:gd name="adj" fmla="val 10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grpSp>
    <xdr:clientData/>
  </xdr:twoCellAnchor>
  <xdr:twoCellAnchor>
    <xdr:from>
      <xdr:col>1</xdr:col>
      <xdr:colOff>545508</xdr:colOff>
      <xdr:row>15</xdr:row>
      <xdr:rowOff>171916</xdr:rowOff>
    </xdr:from>
    <xdr:to>
      <xdr:col>16</xdr:col>
      <xdr:colOff>313765</xdr:colOff>
      <xdr:row>21</xdr:row>
      <xdr:rowOff>15706</xdr:rowOff>
    </xdr:to>
    <xdr:sp macro="" textlink="">
      <xdr:nvSpPr>
        <xdr:cNvPr id="5" name="Title Placeholder 1">
          <a:extLst>
            <a:ext uri="{FF2B5EF4-FFF2-40B4-BE49-F238E27FC236}">
              <a16:creationId xmlns:a16="http://schemas.microsoft.com/office/drawing/2014/main" id="{A2D2D2FC-385A-4AE3-B936-164CFCB69EB3}"/>
            </a:ext>
          </a:extLst>
        </xdr:cNvPr>
        <xdr:cNvSpPr>
          <a:spLocks noGrp="1"/>
        </xdr:cNvSpPr>
      </xdr:nvSpPr>
      <xdr:spPr>
        <a:xfrm>
          <a:off x="1162728" y="2915116"/>
          <a:ext cx="9026557" cy="941070"/>
        </a:xfrm>
        <a:prstGeom prst="rect">
          <a:avLst/>
        </a:prstGeom>
      </xdr:spPr>
      <xdr:txBody>
        <a:bodyPr vert="horz" wrap="square" lIns="0" tIns="0" rIns="0" bIns="0" rtlCol="0" anchor="t">
          <a:noAutofit/>
        </a:bodyPr>
        <a:lstStyle>
          <a:lvl1pPr algn="l" defTabSz="914423" rtl="0" eaLnBrk="1" latinLnBrk="0" hangingPunct="1">
            <a:lnSpc>
              <a:spcPct val="90000"/>
            </a:lnSpc>
            <a:spcBef>
              <a:spcPct val="0"/>
            </a:spcBef>
            <a:buNone/>
            <a:defRPr sz="2200" b="1" kern="1200">
              <a:solidFill>
                <a:schemeClr val="tx1"/>
              </a:solidFill>
              <a:latin typeface="+mj-lt"/>
              <a:ea typeface="+mj-ea"/>
              <a:cs typeface="+mj-cs"/>
            </a:defRPr>
          </a:lvl1pPr>
        </a:lstStyle>
        <a:p>
          <a:r>
            <a:rPr lang="en-US" sz="3600">
              <a:solidFill>
                <a:schemeClr val="bg2"/>
              </a:solidFill>
              <a:latin typeface="Arial" panose="020B0604020202020204" pitchFamily="34" charset="0"/>
              <a:cs typeface="Arial" panose="020B0604020202020204" pitchFamily="34" charset="0"/>
            </a:rPr>
            <a:t>Part 4 –</a:t>
          </a:r>
          <a:r>
            <a:rPr lang="en-US" sz="3600" baseline="0">
              <a:solidFill>
                <a:schemeClr val="bg2"/>
              </a:solidFill>
              <a:latin typeface="Arial" panose="020B0604020202020204" pitchFamily="34" charset="0"/>
              <a:cs typeface="Arial" panose="020B0604020202020204" pitchFamily="34" charset="0"/>
            </a:rPr>
            <a:t> Cost By Packing</a:t>
          </a:r>
        </a:p>
        <a:p>
          <a:endParaRPr lang="en-US" sz="3600" baseline="0">
            <a:solidFill>
              <a:schemeClr val="bg2"/>
            </a:solidFill>
            <a:latin typeface="Arial" panose="020B0604020202020204" pitchFamily="34" charset="0"/>
            <a:cs typeface="Arial" panose="020B0604020202020204" pitchFamily="34" charset="0"/>
          </a:endParaRPr>
        </a:p>
      </xdr:txBody>
    </xdr:sp>
    <xdr:clientData/>
  </xdr:twoCellAnchor>
  <xdr:twoCellAnchor>
    <xdr:from>
      <xdr:col>1</xdr:col>
      <xdr:colOff>450519</xdr:colOff>
      <xdr:row>21</xdr:row>
      <xdr:rowOff>1</xdr:rowOff>
    </xdr:from>
    <xdr:to>
      <xdr:col>18</xdr:col>
      <xdr:colOff>611883</xdr:colOff>
      <xdr:row>47</xdr:row>
      <xdr:rowOff>0</xdr:rowOff>
    </xdr:to>
    <xdr:sp macro="" textlink="">
      <xdr:nvSpPr>
        <xdr:cNvPr id="6" name="Isosceles Triangle 5">
          <a:extLst>
            <a:ext uri="{FF2B5EF4-FFF2-40B4-BE49-F238E27FC236}">
              <a16:creationId xmlns:a16="http://schemas.microsoft.com/office/drawing/2014/main" id="{E9DFA464-BEF6-468B-AF0A-B2588895AA4F}"/>
            </a:ext>
          </a:extLst>
        </xdr:cNvPr>
        <xdr:cNvSpPr/>
      </xdr:nvSpPr>
      <xdr:spPr>
        <a:xfrm>
          <a:off x="1067739" y="3840481"/>
          <a:ext cx="10654104" cy="4754879"/>
        </a:xfrm>
        <a:prstGeom prst="triangle">
          <a:avLst>
            <a:gd name="adj" fmla="val 100000"/>
          </a:avLst>
        </a:prstGeom>
        <a:gradFill>
          <a:gsLst>
            <a:gs pos="100000">
              <a:schemeClr val="accent1"/>
            </a:gs>
            <a:gs pos="0">
              <a:schemeClr val="accent3"/>
            </a:gs>
          </a:gsLst>
          <a:lin ang="7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E"/>
        </a:p>
      </xdr:txBody>
    </xdr:sp>
    <xdr:clientData/>
  </xdr:twoCellAnchor>
  <xdr:twoCellAnchor>
    <xdr:from>
      <xdr:col>14</xdr:col>
      <xdr:colOff>576942</xdr:colOff>
      <xdr:row>3</xdr:row>
      <xdr:rowOff>1</xdr:rowOff>
    </xdr:from>
    <xdr:to>
      <xdr:col>17</xdr:col>
      <xdr:colOff>562649</xdr:colOff>
      <xdr:row>7</xdr:row>
      <xdr:rowOff>82552</xdr:rowOff>
    </xdr:to>
    <xdr:pic>
      <xdr:nvPicPr>
        <xdr:cNvPr id="7" name="Picture 6" descr="A picture containing text, sign&#10;&#10;Description automatically generated">
          <a:extLst>
            <a:ext uri="{FF2B5EF4-FFF2-40B4-BE49-F238E27FC236}">
              <a16:creationId xmlns:a16="http://schemas.microsoft.com/office/drawing/2014/main" id="{FF92CFB8-34A7-49B1-940C-A928B2536F7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9218022" y="548641"/>
          <a:ext cx="1837367" cy="814071"/>
        </a:xfrm>
        <a:prstGeom prst="rect">
          <a:avLst/>
        </a:prstGeom>
      </xdr:spPr>
    </xdr:pic>
    <xdr:clientData/>
  </xdr:twoCellAnchor>
  <xdr:twoCellAnchor>
    <xdr:from>
      <xdr:col>2</xdr:col>
      <xdr:colOff>129406</xdr:colOff>
      <xdr:row>36</xdr:row>
      <xdr:rowOff>15183</xdr:rowOff>
    </xdr:from>
    <xdr:to>
      <xdr:col>8</xdr:col>
      <xdr:colOff>450815</xdr:colOff>
      <xdr:row>37</xdr:row>
      <xdr:rowOff>103084</xdr:rowOff>
    </xdr:to>
    <xdr:sp macro="" textlink="">
      <xdr:nvSpPr>
        <xdr:cNvPr id="8" name="Text Placeholder 28">
          <a:extLst>
            <a:ext uri="{FF2B5EF4-FFF2-40B4-BE49-F238E27FC236}">
              <a16:creationId xmlns:a16="http://schemas.microsoft.com/office/drawing/2014/main" id="{DFAFEE51-F74A-4B0F-AAC6-5029E5154AC5}"/>
            </a:ext>
          </a:extLst>
        </xdr:cNvPr>
        <xdr:cNvSpPr>
          <a:spLocks noGrp="1"/>
        </xdr:cNvSpPr>
      </xdr:nvSpPr>
      <xdr:spPr>
        <a:xfrm>
          <a:off x="1363846" y="6598863"/>
          <a:ext cx="4024729" cy="270781"/>
        </a:xfrm>
        <a:prstGeom prst="rect">
          <a:avLst/>
        </a:prstGeom>
      </xdr:spPr>
      <xdr:txBody>
        <a:bodyPr vert="horz" wrap="square" lIns="0" tIns="0" rIns="0" bIns="0" rtlCol="0">
          <a:noAutofit/>
        </a:bodyPr>
        <a:lstStyle>
          <a:lvl1pPr marL="0" indent="0" algn="l" defTabSz="914423" rtl="0" eaLnBrk="1" latinLnBrk="0" hangingPunct="1">
            <a:lnSpc>
              <a:spcPct val="90000"/>
            </a:lnSpc>
            <a:spcBef>
              <a:spcPts val="600"/>
            </a:spcBef>
            <a:spcAft>
              <a:spcPts val="600"/>
            </a:spcAft>
            <a:buFont typeface="Arial" panose="020B0604020202020204" pitchFamily="34" charset="0"/>
            <a:buNone/>
            <a:defRPr sz="1400" b="1" kern="1200">
              <a:solidFill>
                <a:schemeClr val="accent1"/>
              </a:solidFill>
              <a:latin typeface="+mn-lt"/>
              <a:ea typeface="+mn-ea"/>
              <a:cs typeface="+mn-cs"/>
            </a:defRPr>
          </a:lvl1pPr>
          <a:lvl2pPr marL="266700" indent="-266700" algn="l" defTabSz="914423" rtl="0" eaLnBrk="1" latinLnBrk="0" hangingPunct="1">
            <a:lnSpc>
              <a:spcPct val="90000"/>
            </a:lnSpc>
            <a:spcBef>
              <a:spcPts val="600"/>
            </a:spcBef>
            <a:buClr>
              <a:schemeClr val="accent6"/>
            </a:buClr>
            <a:buSzPct val="90000"/>
            <a:buFont typeface="Wingdings 3" panose="05040102010807070707" pitchFamily="18" charset="2"/>
            <a:buChar char=""/>
            <a:defRPr sz="1400" kern="1200">
              <a:solidFill>
                <a:schemeClr val="tx1"/>
              </a:solidFill>
              <a:latin typeface="+mn-lt"/>
              <a:ea typeface="+mn-ea"/>
              <a:cs typeface="+mn-cs"/>
            </a:defRPr>
          </a:lvl2pPr>
          <a:lvl3pPr marL="449263" indent="-182563" algn="l" defTabSz="914423" rtl="0" eaLnBrk="1" latinLnBrk="0" hangingPunct="1">
            <a:lnSpc>
              <a:spcPct val="90000"/>
            </a:lnSpc>
            <a:spcBef>
              <a:spcPts val="600"/>
            </a:spcBef>
            <a:buClr>
              <a:schemeClr val="accent6"/>
            </a:buClr>
            <a:buSzPct val="100000"/>
            <a:buFont typeface="Wingdings" panose="05000000000000000000" pitchFamily="2" charset="2"/>
            <a:buChar char="§"/>
            <a:defRPr sz="1200" kern="1200">
              <a:solidFill>
                <a:schemeClr val="tx1"/>
              </a:solidFill>
              <a:latin typeface="+mn-lt"/>
              <a:ea typeface="+mn-ea"/>
              <a:cs typeface="+mn-cs"/>
            </a:defRPr>
          </a:lvl3pPr>
          <a:lvl4pPr marL="652463" indent="-187325" algn="l" defTabSz="914423" rtl="0" eaLnBrk="1" latinLnBrk="0" hangingPunct="1">
            <a:lnSpc>
              <a:spcPct val="90000"/>
            </a:lnSpc>
            <a:spcBef>
              <a:spcPts val="600"/>
            </a:spcBef>
            <a:buClr>
              <a:schemeClr val="accent6"/>
            </a:buClr>
            <a:buSzPct val="100000"/>
            <a:buFont typeface="Arial" panose="020B0604020202020204" pitchFamily="34" charset="0"/>
            <a:buChar char="‒"/>
            <a:defRPr sz="1100" kern="1200">
              <a:solidFill>
                <a:schemeClr val="tx1"/>
              </a:solidFill>
              <a:latin typeface="+mn-lt"/>
              <a:ea typeface="+mn-ea"/>
              <a:cs typeface="+mn-cs"/>
            </a:defRPr>
          </a:lvl4pPr>
          <a:lvl5pPr marL="812800" indent="-160338" algn="l" defTabSz="914423" rtl="0" eaLnBrk="1" latinLnBrk="0" hangingPunct="1">
            <a:lnSpc>
              <a:spcPct val="90000"/>
            </a:lnSpc>
            <a:spcBef>
              <a:spcPts val="600"/>
            </a:spcBef>
            <a:buClr>
              <a:schemeClr val="accent6"/>
            </a:buClr>
            <a:buSzPct val="100000"/>
            <a:buFont typeface="Arial" panose="020B0604020202020204" pitchFamily="34" charset="0"/>
            <a:buChar char="‒"/>
            <a:defRPr sz="1000" b="0" kern="1200">
              <a:solidFill>
                <a:schemeClr val="tx1"/>
              </a:solidFill>
              <a:latin typeface="+mn-lt"/>
              <a:ea typeface="+mn-ea"/>
              <a:cs typeface="+mn-cs"/>
            </a:defRPr>
          </a:lvl5pPr>
          <a:lvl6pPr marL="1079500" indent="-273050" algn="l" defTabSz="914423" rtl="0" eaLnBrk="1" latinLnBrk="0" hangingPunct="1">
            <a:lnSpc>
              <a:spcPct val="90000"/>
            </a:lnSpc>
            <a:spcBef>
              <a:spcPts val="500"/>
            </a:spcBef>
            <a:buClr>
              <a:schemeClr val="accent3"/>
            </a:buClr>
            <a:buFont typeface="Arial" panose="020B0604020202020204" pitchFamily="34" charset="0"/>
            <a:buChar char="‒"/>
            <a:defRPr sz="1000" kern="1200">
              <a:solidFill>
                <a:schemeClr val="tx2"/>
              </a:solidFill>
              <a:latin typeface="+mn-lt"/>
              <a:ea typeface="+mn-ea"/>
              <a:cs typeface="+mn-cs"/>
            </a:defRPr>
          </a:lvl6pPr>
          <a:lvl7pPr marL="2971875"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7pPr>
          <a:lvl8pPr marL="3429086"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8pPr>
          <a:lvl9pPr marL="3886298" indent="-228606" algn="l" defTabSz="914423" rtl="0" eaLnBrk="1" latinLnBrk="0" hangingPunct="1">
            <a:lnSpc>
              <a:spcPct val="90000"/>
            </a:lnSpc>
            <a:spcBef>
              <a:spcPts val="500"/>
            </a:spcBef>
            <a:buFont typeface="Arial" panose="020B0604020202020204" pitchFamily="34" charset="0"/>
            <a:buChar char="•"/>
            <a:defRPr sz="1801" kern="1200">
              <a:solidFill>
                <a:schemeClr val="tx1"/>
              </a:solidFill>
              <a:latin typeface="+mn-lt"/>
              <a:ea typeface="+mn-ea"/>
              <a:cs typeface="+mn-cs"/>
            </a:defRPr>
          </a:lvl9pPr>
        </a:lstStyle>
        <a:p>
          <a:pPr lvl="0"/>
          <a:r>
            <a:rPr lang="en-US" sz="1000" b="0" i="0" baseline="0">
              <a:solidFill>
                <a:schemeClr val="bg2"/>
              </a:solidFill>
              <a:latin typeface="Arial" panose="020B0604020202020204" pitchFamily="34" charset="0"/>
              <a:cs typeface="Arial" panose="020B0604020202020204" pitchFamily="34" charset="0"/>
            </a:rPr>
            <a:t>2024 © The Smart Cube | A WNS Company. All Rights Reserved</a:t>
          </a:r>
          <a:endParaRPr lang="en-US" sz="1000" b="0" i="0">
            <a:solidFill>
              <a:schemeClr val="bg2"/>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CE2498EB-9B96-4452-AC76-5FC29E78E926}"/>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C3602817-9EAA-9866-93BA-6455B31DDA1C}"/>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C6E7EA68-2B6F-4FE3-E1EE-39C5E1B3954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4196669B-4413-46CD-AB60-6C3E189B0975}"/>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A2FC29BA-3273-D54F-1AA9-97F024F8E22A}"/>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E92A6359-6C9D-4214-78A4-F185A9D6A84D}"/>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62C7102F-FE5B-40F1-93B0-16084D363548}"/>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F20019D2-BA19-CFAA-CD50-5E2281D55D16}"/>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513879D5-EBF6-5DB9-8D78-2246906E5D98}"/>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4FA875DB-57CB-4106-9D14-F7E2ABBB413A}"/>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805E2FB1-1060-1ADB-995C-35CB27F7EE3F}"/>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55F25979-FB6E-0DEC-443D-45FF5B4BC74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FEBDEFA0-E97A-4CBD-8453-4A314343F109}"/>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644F9496-FE75-2926-F01F-2A17F87B952F}"/>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5FBC5834-0306-3661-B28C-8AC93F8C5758}"/>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889024EB-1B92-4BFF-B20D-E59C17E8F026}"/>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0FF50EDE-FCFA-5392-F7C8-8D0D385222EE}"/>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5FCF2D3C-65B7-AD7F-DED8-DC75D6EFB425}"/>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9.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FAF93648-422A-4037-8B28-BD12D385B985}"/>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0564FB0D-38D6-BB06-A7F3-405338E7EB72}"/>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73BF137A-0F91-EE19-F216-D560F9F591C8}"/>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555021EF-3086-4DEE-9B87-C3D77B68E06B}"/>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4763CA5D-909A-3555-37B8-DD457B720708}"/>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F7468F7B-C0CA-7332-1AED-046365140B59}"/>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0.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56D0690A-D06E-48C2-93B9-490B2E0AEB7F}"/>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9B581D85-19FE-24FD-B743-363D5DCE42EB}"/>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068211F9-D3DB-E123-3834-B22D73EFCD0A}"/>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AB8B2732-3009-42FF-A2B4-AC894403406D}"/>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CD36A49C-2A85-7A92-8853-659EC4B8ECA0}"/>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8154272B-6649-C3E7-A2E8-FD6164EAEAD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1.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7B684941-538E-4D3F-9E6A-18697E16E2B7}"/>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70B8B018-1937-AF95-D92D-384149396A2E}"/>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AA1B5112-2C93-B21C-0B35-AA27632A71E2}"/>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C62752C4-5C07-474C-BE72-F83DA9B86B08}"/>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7DD59C0D-11B0-579A-D06B-802D8C93DB6E}"/>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CD6EB6F9-9755-D14C-5A6A-1ADA64B2621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2.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DEAA3AE2-8728-4E0F-9F8A-08DD59425662}"/>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4DF1F050-0D71-CAC2-F731-5AF88A18D16E}"/>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225EA1C2-F2F4-FDEF-1EF5-921188ADFA7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06DBE122-68C1-4375-ABA6-AA7D79D15E94}"/>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5346721C-40B7-7386-6565-54B9CA145572}"/>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0F846CCB-BD38-9EB7-CF70-FE5E4F064F51}"/>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3.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F9311D26-800C-4F65-B225-B26107C94FDF}"/>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A41575B4-22FC-5DB4-1162-06E969ADD025}"/>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508BE61E-A1D3-83B6-B7BE-8F900F1763E4}"/>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FC15106F-57D1-487E-B184-E8A65CEDB9C2}"/>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C20ED4C4-EBF4-B2FA-3951-ABD14594C0A4}"/>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207BB51A-6A6E-4C38-8ED2-4B23B722E229}"/>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4.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882F44F0-A3E5-4CC6-A1E0-574FE2978948}"/>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938A5238-CDE1-2A9E-FC1D-EA3E96873B0C}"/>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F8B3874A-A08F-20D9-4A74-B8EBAF1D85EB}"/>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7F8ED7C5-3BF1-4025-9967-795EED370F20}"/>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F146B19C-EF5C-1185-605A-E4470127151C}"/>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E24BBB7E-57A2-67DA-1DC6-B74C027B1B47}"/>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5.xml><?xml version="1.0" encoding="utf-8"?>
<xdr:wsDr xmlns:xdr="http://schemas.openxmlformats.org/drawingml/2006/spreadsheetDrawing" xmlns:a="http://schemas.openxmlformats.org/drawingml/2006/main">
  <xdr:twoCellAnchor>
    <xdr:from>
      <xdr:col>1</xdr:col>
      <xdr:colOff>0</xdr:colOff>
      <xdr:row>2</xdr:row>
      <xdr:rowOff>78442</xdr:rowOff>
    </xdr:from>
    <xdr:to>
      <xdr:col>1</xdr:col>
      <xdr:colOff>1544516</xdr:colOff>
      <xdr:row>3</xdr:row>
      <xdr:rowOff>201146</xdr:rowOff>
    </xdr:to>
    <xdr:grpSp>
      <xdr:nvGrpSpPr>
        <xdr:cNvPr id="2" name="Group 1">
          <a:extLst>
            <a:ext uri="{FF2B5EF4-FFF2-40B4-BE49-F238E27FC236}">
              <a16:creationId xmlns:a16="http://schemas.microsoft.com/office/drawing/2014/main" id="{8F66EFE3-85F3-4000-A157-6DF42ED39C2F}"/>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033BBD7C-0128-46C3-52AC-D09CE9517960}"/>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11CA7EC2-CC67-5B76-23BA-8E9CBD92AD3F}"/>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2</xdr:row>
      <xdr:rowOff>78442</xdr:rowOff>
    </xdr:from>
    <xdr:to>
      <xdr:col>1</xdr:col>
      <xdr:colOff>1544516</xdr:colOff>
      <xdr:row>3</xdr:row>
      <xdr:rowOff>201146</xdr:rowOff>
    </xdr:to>
    <xdr:grpSp>
      <xdr:nvGrpSpPr>
        <xdr:cNvPr id="5" name="Group 4">
          <a:extLst>
            <a:ext uri="{FF2B5EF4-FFF2-40B4-BE49-F238E27FC236}">
              <a16:creationId xmlns:a16="http://schemas.microsoft.com/office/drawing/2014/main" id="{E4D85701-1D91-45E4-B9DD-C169C93209E8}"/>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6DE7B60A-3A3A-13AF-4C8C-B416E2C9874F}"/>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90CD9AFB-6297-F8C9-1883-5D9C804DF24C}"/>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6.xml><?xml version="1.0" encoding="utf-8"?>
<xdr:wsDr xmlns:xdr="http://schemas.openxmlformats.org/drawingml/2006/spreadsheetDrawing" xmlns:a="http://schemas.openxmlformats.org/drawingml/2006/main">
  <xdr:twoCellAnchor>
    <xdr:from>
      <xdr:col>1</xdr:col>
      <xdr:colOff>0</xdr:colOff>
      <xdr:row>2</xdr:row>
      <xdr:rowOff>78442</xdr:rowOff>
    </xdr:from>
    <xdr:to>
      <xdr:col>1</xdr:col>
      <xdr:colOff>1544516</xdr:colOff>
      <xdr:row>3</xdr:row>
      <xdr:rowOff>201146</xdr:rowOff>
    </xdr:to>
    <xdr:grpSp>
      <xdr:nvGrpSpPr>
        <xdr:cNvPr id="2" name="Group 1">
          <a:extLst>
            <a:ext uri="{FF2B5EF4-FFF2-40B4-BE49-F238E27FC236}">
              <a16:creationId xmlns:a16="http://schemas.microsoft.com/office/drawing/2014/main" id="{3FE60AAF-91BA-4D85-B3E9-2D0CB6D33BDF}"/>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8A246A63-2D68-9FFA-DE1D-EFE00994ACCB}"/>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58B0AB4D-0CB6-3D3A-36CC-D0D8D5758B04}"/>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2</xdr:row>
      <xdr:rowOff>78442</xdr:rowOff>
    </xdr:from>
    <xdr:to>
      <xdr:col>1</xdr:col>
      <xdr:colOff>1544516</xdr:colOff>
      <xdr:row>3</xdr:row>
      <xdr:rowOff>201146</xdr:rowOff>
    </xdr:to>
    <xdr:grpSp>
      <xdr:nvGrpSpPr>
        <xdr:cNvPr id="5" name="Group 4">
          <a:extLst>
            <a:ext uri="{FF2B5EF4-FFF2-40B4-BE49-F238E27FC236}">
              <a16:creationId xmlns:a16="http://schemas.microsoft.com/office/drawing/2014/main" id="{81FBD2AE-C44D-4073-BDB3-19E9DE266AAD}"/>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2A24A559-D17C-B7D3-48AA-BF834383EA73}"/>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7CD50B1B-E4E4-9192-E7F4-8B45456A17BF}"/>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7.xml><?xml version="1.0" encoding="utf-8"?>
<xdr:wsDr xmlns:xdr="http://schemas.openxmlformats.org/drawingml/2006/spreadsheetDrawing" xmlns:a="http://schemas.openxmlformats.org/drawingml/2006/main">
  <xdr:twoCellAnchor>
    <xdr:from>
      <xdr:col>1</xdr:col>
      <xdr:colOff>0</xdr:colOff>
      <xdr:row>2</xdr:row>
      <xdr:rowOff>78442</xdr:rowOff>
    </xdr:from>
    <xdr:to>
      <xdr:col>1</xdr:col>
      <xdr:colOff>1544516</xdr:colOff>
      <xdr:row>3</xdr:row>
      <xdr:rowOff>201146</xdr:rowOff>
    </xdr:to>
    <xdr:grpSp>
      <xdr:nvGrpSpPr>
        <xdr:cNvPr id="2" name="Group 1">
          <a:extLst>
            <a:ext uri="{FF2B5EF4-FFF2-40B4-BE49-F238E27FC236}">
              <a16:creationId xmlns:a16="http://schemas.microsoft.com/office/drawing/2014/main" id="{96831E4F-17FE-4464-8E49-74B98A76B06E}"/>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B741A462-4B04-D2CD-0D4B-D94DEC17A107}"/>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5314EC85-056C-16F2-8BE9-98E0383E2D81}"/>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2</xdr:row>
      <xdr:rowOff>78442</xdr:rowOff>
    </xdr:from>
    <xdr:to>
      <xdr:col>1</xdr:col>
      <xdr:colOff>1544516</xdr:colOff>
      <xdr:row>3</xdr:row>
      <xdr:rowOff>201146</xdr:rowOff>
    </xdr:to>
    <xdr:grpSp>
      <xdr:nvGrpSpPr>
        <xdr:cNvPr id="5" name="Group 4">
          <a:extLst>
            <a:ext uri="{FF2B5EF4-FFF2-40B4-BE49-F238E27FC236}">
              <a16:creationId xmlns:a16="http://schemas.microsoft.com/office/drawing/2014/main" id="{863E0C74-0206-41B6-956D-1DCD8C4E7A3A}"/>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173C7797-08B7-EB57-9687-3BBF6940A1C9}"/>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708A114D-4DC6-70FC-CED6-604B378B077C}"/>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8.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F7F094B6-9F7A-4793-85C8-EF1FF92FE610}"/>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D5EAC22B-8CBD-0456-F95E-5184C30C605A}"/>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69AC632D-5458-723F-1904-F1C2A2EFE51D}"/>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876EB326-F102-4D34-92B6-7B4E20AA7748}"/>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5B9B167D-F2E3-7BED-62C1-3298F0B079BA}"/>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9154916F-CAE5-1F69-BA3A-A88C9816A2C7}"/>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9.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670D52AD-F657-458B-9B72-3457DA75756D}"/>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F110747B-0860-A3D1-2CA1-0E6AE0118812}"/>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6E272316-BF80-3CF4-5A5F-4750CFBD36D8}"/>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16FBB539-125A-4A61-9275-E87C9EF01724}"/>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DD354F72-A4A3-B13E-22EE-591F40E1EBEB}"/>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B0F140E0-859A-D09B-29A6-2D3883AD2D6F}"/>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0.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4D898B6B-ABBA-4E72-AF35-20C725AF8785}"/>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F92E2C83-2002-BCAA-B428-3A048E80ED8B}"/>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06A78FF4-E4EB-FE9B-6C39-B9C4E469476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6A2D7FC5-BD37-4865-9698-E0A360846349}"/>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7EB1F4B1-BBD6-D2E6-312A-13834E0B9F55}"/>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50101E80-043E-3142-DF70-2732627F3919}"/>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1.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51079B6F-BB49-49A3-8C57-D71FBBF13743}"/>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99D702D4-46F4-237D-768F-F94AEB2D0A64}"/>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E62C5C17-0F08-A10A-E054-15A212F91677}"/>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6AFA74C4-D7B8-46BC-B1A6-CD02383C9A01}"/>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2FF1E865-01B8-824A-CB0C-A8AD4F63A8AF}"/>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82CA0152-F075-B758-92A0-57AC78F9854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2.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50244B73-1DA8-4D53-8FA5-C9A6C2ED077E}"/>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291D57C8-F4E6-5FFB-73BB-10F16FADD894}"/>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75D2845B-948A-C8C7-39B1-829DF75A9EFF}"/>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4A1B9710-2CF4-4B71-B48E-7A2FEDBC1AAC}"/>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1787CEEF-FB3E-0ECC-0787-B2A7891734EE}"/>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DF1C18EA-5928-4E60-1574-0C480FEDF178}"/>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3.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0E7204CF-63CD-4414-8836-9EB03823D43B}"/>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F18C7EDD-1B96-3B8C-F944-7747AD64CEE7}"/>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EC5F236A-6877-ACA4-B8A5-E08D338B8A92}"/>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58A24AE1-498E-45EB-82BF-6FEBC8C166E7}"/>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CB602B26-E3A0-F994-063F-DE3878435882}"/>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483AA3C8-6EC5-4A61-0495-DA81B854F28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4.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7FA3CDE1-A527-4B7E-B5A2-3781B4BE490A}"/>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CF035F31-54C6-C2FA-02E2-33B323E5D209}"/>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96553F06-2686-7C8B-FFA5-D2C7739595B4}"/>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1AE87C83-6020-4DF4-86AA-8E5A4865EC36}"/>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31731772-BF23-0471-0586-35C813663B98}"/>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180E2CDA-C169-4564-27C3-5FD747EE850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5.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CEA36F34-5C7D-47BA-B5F3-882A81DA86F5}"/>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C9C12FC6-4E5E-8BC3-5837-DE9BAA51A41A}"/>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C94E0D66-DA94-F501-6F29-1B22590B8D23}"/>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2F083BDD-DEAF-46E0-994E-EC9E73F7CE9F}"/>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FFB31860-7AE7-F703-3030-8B424CD47047}"/>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7171846E-F916-43EB-FB83-B1B0AF811C71}"/>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6.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E78AEB08-1F82-4514-A2A3-BE9A27C4A4CD}"/>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8138EA79-4D3E-ACC6-2849-7B0EE9134087}"/>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A2FD3069-6889-0B42-094E-995B55B9A52E}"/>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5473AE2C-37F7-42C5-9839-CBC25DED4A9D}"/>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29F5B72C-9529-19A7-3238-F6E549D7D1B4}"/>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A929C333-6BCF-C62A-3EC1-9DA4B30657D4}"/>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7.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B8DACA4C-1355-41C6-BB4E-F0636F73F880}"/>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B8CC3F9B-CEDF-291A-480D-F9B3FF40676F}"/>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C5C3F393-3548-02DB-27FA-428F2DA1A5A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1D2CD097-F0E0-4F58-BFCD-1ABDE812BCEF}"/>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04B90C22-29DB-8AFE-F082-AA8A3D64EB1B}"/>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FE359D96-3B2C-513C-461C-DBF35367D83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8.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8A364E9D-AD9E-4227-8DA6-09BEE1A93A3C}"/>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0405782A-BF6A-904D-8ADB-2EC67E25C34B}"/>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8875DDC9-0FC0-A806-5F53-AB5DBCCA5E3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01A86006-4EFB-4FAA-B3E7-4C1673772270}"/>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B68E21AD-D939-DB2F-3C74-78D3E123A55E}"/>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E1382B38-8128-7218-BF7D-A3742ABFCA42}"/>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9.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E34B18DE-C352-424E-8B82-730B083F498B}"/>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F116A8FB-4AFE-E99B-3C88-E66AAB69645C}"/>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DDBB7B6B-19F0-22F6-C9A6-3A01821F0E6B}"/>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B7A4C024-C947-4937-B515-861817E244BD}"/>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66838F82-01D2-570C-A75A-A5185DD1183A}"/>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20A56ACF-8060-231E-F6A8-E35596725E81}"/>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0.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04897CF3-6BA6-4234-9350-E5FCB617F88D}"/>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FE2C4115-8EAB-B2AF-5140-EA611629BF4A}"/>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E3802727-9A9A-C902-117E-409654A673E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5E9959C2-63CE-49FF-9EEB-8472F6F76E7E}"/>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6034DAE9-169E-4721-7465-C1DE50AA41C4}"/>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81CB55E2-116D-CD35-7C49-27BBA666148E}"/>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1.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9FF9312C-AAD1-463E-89C7-275F4529663D}"/>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48BC0073-29FB-8DEE-D250-0FABED12A9DD}"/>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4B75687A-6E60-7C1B-4137-E8D3A69A5A84}"/>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667CF7C0-23A2-42FE-918F-859449D1C43E}"/>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EADB7388-C641-C24C-53A3-AB61CA200EF5}"/>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6DDB5E86-2A5F-49E9-EB3A-4F0DEF04B1AC}"/>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2.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0D0DE980-8A60-439C-91EA-D02DE6AFF190}"/>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106D5409-BAFC-9754-C483-938F74DC22D4}"/>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5B79430F-EA88-9FA7-0E75-DEFB4A2326C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86660851-0406-4E4A-B2AB-9CEC96E1F5EF}"/>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EA151211-2BB8-3BE4-9318-5760FEA99CA7}"/>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88F66948-71F2-ED4B-7DFC-6969F99ECA54}"/>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3.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B2992A7E-6D30-4B3F-BE90-BA811CC002EC}"/>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DADBE1B5-45D9-D8EC-71AC-2EF58C0B5CAA}"/>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52FF9FDA-87F1-7D42-F32C-97BEE91B42DB}"/>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6346D3D6-13B3-411B-BFC3-014BB91B5BAE}"/>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438F7747-D7BB-2E24-22A9-7776272CA977}"/>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31D7D0E3-B74F-30AE-16FA-DCD94DB0A58D}"/>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4.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FCFC7800-F694-4DBC-A070-5AA089C79B9D}"/>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5135A287-2469-0CC2-6DF0-E2A5CBD990CA}"/>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FAA6A8B3-C1C8-EC47-CB35-5F5C53D2035F}"/>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4855003A-0D3B-4DAB-B5B2-537208C1BA9B}"/>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6A4CBC4F-BB94-A158-11CA-C2F339DA40B7}"/>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1C563F1D-497F-F950-5652-10844AB7CCDC}"/>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5.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64F853B7-DA3B-4D2E-A472-27A16C5CE164}"/>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4785E5F5-72F2-61A9-2A16-0563C962AE25}"/>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6D99F2B6-F24B-B6C6-BEE1-FA260C419F54}"/>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B88FBAEF-DF12-4553-9DF6-F22FB2AA57F0}"/>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47A811DE-C37C-1F3E-9D76-90EC375A6E87}"/>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BF8EC1B9-7278-C8A3-9BC9-16BC58330E17}"/>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6.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0A03B8EC-1CF6-4462-9CA9-5D5633335117}"/>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04E5CAB1-F96B-D70B-6859-FDFBD9307BC9}"/>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2A9C4852-2862-F1C5-2820-C70262789A85}"/>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60746624-0C35-422D-96A8-75E9AA8F1465}"/>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021D4F0D-21B3-051E-58AF-16B1E3D8B937}"/>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D0B9FF01-8B74-C3DF-85FB-8BE523537347}"/>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7.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C913DBBC-0716-40B2-A748-5A07FA09130E}"/>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5EA6F1CE-2B9D-E580-B189-954802B9159C}"/>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062B26B5-3E95-EA50-480C-90417D834977}"/>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038B5CE4-8647-4F02-9491-AE7F651C09FE}"/>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8890C315-6566-27D1-BA39-61AD647BC072}"/>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09DE1023-BAA9-0880-0A66-D8D615823564}"/>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8.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AD2B3849-27B1-4906-8ABF-0372E044AA7A}"/>
            </a:ext>
          </a:extLst>
        </xdr:cNvPr>
        <xdr:cNvGrpSpPr/>
      </xdr:nvGrpSpPr>
      <xdr:grpSpPr>
        <a:xfrm>
          <a:off x="575235" y="272677"/>
          <a:ext cx="1544516" cy="301998"/>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3A800ACA-F86A-137C-B0FD-E48E9BD00FE1}"/>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84FDF74A-9110-5DE2-D73E-B481C2296345}"/>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xdr:row>
      <xdr:rowOff>78442</xdr:rowOff>
    </xdr:from>
    <xdr:to>
      <xdr:col>1</xdr:col>
      <xdr:colOff>1544516</xdr:colOff>
      <xdr:row>2</xdr:row>
      <xdr:rowOff>201146</xdr:rowOff>
    </xdr:to>
    <xdr:grpSp>
      <xdr:nvGrpSpPr>
        <xdr:cNvPr id="5" name="Group 4">
          <a:extLst>
            <a:ext uri="{FF2B5EF4-FFF2-40B4-BE49-F238E27FC236}">
              <a16:creationId xmlns:a16="http://schemas.microsoft.com/office/drawing/2014/main" id="{74DC22BA-88C7-4212-AFD5-8FC62AC5F763}"/>
            </a:ext>
          </a:extLst>
        </xdr:cNvPr>
        <xdr:cNvGrpSpPr/>
      </xdr:nvGrpSpPr>
      <xdr:grpSpPr>
        <a:xfrm>
          <a:off x="575235" y="272677"/>
          <a:ext cx="1544516" cy="301998"/>
          <a:chOff x="582706" y="190500"/>
          <a:chExt cx="1555722" cy="313204"/>
        </a:xfrm>
      </xdr:grpSpPr>
      <xdr:sp macro="" textlink="">
        <xdr:nvSpPr>
          <xdr:cNvPr id="6" name="TextBox 5">
            <a:hlinkClick xmlns:r="http://schemas.openxmlformats.org/officeDocument/2006/relationships" r:id="rId2" tooltip="Contents"/>
            <a:extLst>
              <a:ext uri="{FF2B5EF4-FFF2-40B4-BE49-F238E27FC236}">
                <a16:creationId xmlns:a16="http://schemas.microsoft.com/office/drawing/2014/main" id="{6BB3A14A-2B7A-EDD6-8BFF-F0F52D6D466C}"/>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7" name="Straight Connector 6">
            <a:extLst>
              <a:ext uri="{FF2B5EF4-FFF2-40B4-BE49-F238E27FC236}">
                <a16:creationId xmlns:a16="http://schemas.microsoft.com/office/drawing/2014/main" id="{A4E1CC0A-0FA1-9264-ADA7-687D51A9DB76}"/>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9.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3</xdr:row>
      <xdr:rowOff>0</xdr:rowOff>
    </xdr:to>
    <xdr:grpSp>
      <xdr:nvGrpSpPr>
        <xdr:cNvPr id="2" name="Group 1">
          <a:extLst>
            <a:ext uri="{FF2B5EF4-FFF2-40B4-BE49-F238E27FC236}">
              <a16:creationId xmlns:a16="http://schemas.microsoft.com/office/drawing/2014/main" id="{0AAA8735-F0C1-4053-9286-B558969C80FD}"/>
            </a:ext>
          </a:extLst>
        </xdr:cNvPr>
        <xdr:cNvGrpSpPr/>
      </xdr:nvGrpSpPr>
      <xdr:grpSpPr>
        <a:xfrm>
          <a:off x="590176" y="257736"/>
          <a:ext cx="1544516" cy="369793"/>
          <a:chOff x="582706" y="190500"/>
          <a:chExt cx="1555722" cy="313204"/>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DB08F3FD-552A-1508-1214-A467D7C71634}"/>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Arial" panose="020B0604020202020204" pitchFamily="34" charset="0"/>
                <a:ea typeface="+mn-ea"/>
                <a:cs typeface="Arial" panose="020B0604020202020204" pitchFamily="34" charset="0"/>
              </a:rPr>
              <a:t>Contents</a:t>
            </a:r>
          </a:p>
        </xdr:txBody>
      </xdr:sp>
      <xdr:cxnSp macro="">
        <xdr:nvCxnSpPr>
          <xdr:cNvPr id="4" name="Straight Connector 3">
            <a:extLst>
              <a:ext uri="{FF2B5EF4-FFF2-40B4-BE49-F238E27FC236}">
                <a16:creationId xmlns:a16="http://schemas.microsoft.com/office/drawing/2014/main" id="{9A99C233-B9EE-A91B-F73B-9D989AF6B319}"/>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70.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hlinkClick xmlns:r="http://schemas.openxmlformats.org/officeDocument/2006/relationships" r:id="rId1"/>
          <a:extLst>
            <a:ext uri="{FF2B5EF4-FFF2-40B4-BE49-F238E27FC236}">
              <a16:creationId xmlns:a16="http://schemas.microsoft.com/office/drawing/2014/main" id="{A2E2515C-586D-4F2F-9596-8068A7E29BD3}"/>
            </a:ext>
          </a:extLst>
        </xdr:cNvPr>
        <xdr:cNvGrpSpPr/>
      </xdr:nvGrpSpPr>
      <xdr:grpSpPr>
        <a:xfrm>
          <a:off x="575235" y="272677"/>
          <a:ext cx="1544516" cy="316940"/>
          <a:chOff x="582706" y="190500"/>
          <a:chExt cx="1555722" cy="313204"/>
        </a:xfrm>
      </xdr:grpSpPr>
      <xdr:sp macro="" textlink="">
        <xdr:nvSpPr>
          <xdr:cNvPr id="3" name="TextBox 2">
            <a:hlinkClick xmlns:r="http://schemas.openxmlformats.org/officeDocument/2006/relationships" r:id="rId1" tooltip="Contents"/>
            <a:extLst>
              <a:ext uri="{FF2B5EF4-FFF2-40B4-BE49-F238E27FC236}">
                <a16:creationId xmlns:a16="http://schemas.microsoft.com/office/drawing/2014/main" id="{FCC3033B-977B-A8F9-1FCD-AB17DC142739}"/>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46B828DC-34D2-1D61-F1B9-086969468689}"/>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37</xdr:row>
      <xdr:rowOff>12667</xdr:rowOff>
    </xdr:from>
    <xdr:to>
      <xdr:col>16384</xdr:col>
      <xdr:colOff>608705</xdr:colOff>
      <xdr:row>37</xdr:row>
      <xdr:rowOff>89205</xdr:rowOff>
    </xdr:to>
    <xdr:grpSp>
      <xdr:nvGrpSpPr>
        <xdr:cNvPr id="5" name="Group 4">
          <a:extLst>
            <a:ext uri="{FF2B5EF4-FFF2-40B4-BE49-F238E27FC236}">
              <a16:creationId xmlns:a16="http://schemas.microsoft.com/office/drawing/2014/main" id="{D2489D20-C4C7-457C-A9B4-148481024C94}"/>
            </a:ext>
          </a:extLst>
        </xdr:cNvPr>
        <xdr:cNvGrpSpPr/>
      </xdr:nvGrpSpPr>
      <xdr:grpSpPr>
        <a:xfrm>
          <a:off x="0" y="9776726"/>
          <a:ext cx="11026113705" cy="76538"/>
          <a:chOff x="495300" y="6761834"/>
          <a:chExt cx="11696700" cy="100584"/>
        </a:xfrm>
      </xdr:grpSpPr>
      <xdr:sp macro="" textlink="">
        <xdr:nvSpPr>
          <xdr:cNvPr id="6" name="Freeform 11">
            <a:extLst>
              <a:ext uri="{FF2B5EF4-FFF2-40B4-BE49-F238E27FC236}">
                <a16:creationId xmlns:a16="http://schemas.microsoft.com/office/drawing/2014/main" id="{6918B5ED-E0A8-A657-8B1E-830404D794EF}"/>
              </a:ext>
            </a:extLst>
          </xdr:cNvPr>
          <xdr:cNvSpPr/>
        </xdr:nvSpPr>
        <xdr:spPr>
          <a:xfrm>
            <a:off x="11569845" y="6761834"/>
            <a:ext cx="622155" cy="100584"/>
          </a:xfrm>
          <a:custGeom>
            <a:avLst/>
            <a:gdLst>
              <a:gd name="connsiteX0" fmla="*/ 26193 w 588168"/>
              <a:gd name="connsiteY0" fmla="*/ 0 h 104775"/>
              <a:gd name="connsiteX1" fmla="*/ 588168 w 588168"/>
              <a:gd name="connsiteY1" fmla="*/ 0 h 104775"/>
              <a:gd name="connsiteX2" fmla="*/ 588168 w 588168"/>
              <a:gd name="connsiteY2" fmla="*/ 104775 h 104775"/>
              <a:gd name="connsiteX3" fmla="*/ 0 w 588168"/>
              <a:gd name="connsiteY3" fmla="*/ 104775 h 104775"/>
              <a:gd name="connsiteX4" fmla="*/ 26193 w 588168"/>
              <a:gd name="connsiteY4" fmla="*/ 0 h 1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88168" h="104775">
                <a:moveTo>
                  <a:pt x="26193" y="0"/>
                </a:moveTo>
                <a:lnTo>
                  <a:pt x="588168" y="0"/>
                </a:lnTo>
                <a:lnTo>
                  <a:pt x="588168" y="104775"/>
                </a:lnTo>
                <a:lnTo>
                  <a:pt x="0" y="104775"/>
                </a:lnTo>
                <a:lnTo>
                  <a:pt x="26193" y="0"/>
                </a:lnTo>
                <a:close/>
              </a:path>
            </a:pathLst>
          </a:custGeom>
          <a:solidFill>
            <a:srgbClr val="7CCC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7" name="Freeform 12">
            <a:extLst>
              <a:ext uri="{FF2B5EF4-FFF2-40B4-BE49-F238E27FC236}">
                <a16:creationId xmlns:a16="http://schemas.microsoft.com/office/drawing/2014/main" id="{893B51A1-A9D7-8724-EAE5-6913344C5116}"/>
              </a:ext>
            </a:extLst>
          </xdr:cNvPr>
          <xdr:cNvSpPr/>
        </xdr:nvSpPr>
        <xdr:spPr>
          <a:xfrm flipH="1" flipV="1">
            <a:off x="4911684" y="6761834"/>
            <a:ext cx="3220768"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6925" h="101600">
                <a:moveTo>
                  <a:pt x="53975" y="0"/>
                </a:moveTo>
                <a:lnTo>
                  <a:pt x="3336925" y="0"/>
                </a:lnTo>
                <a:lnTo>
                  <a:pt x="3009410" y="101600"/>
                </a:lnTo>
                <a:lnTo>
                  <a:pt x="0" y="101600"/>
                </a:lnTo>
                <a:lnTo>
                  <a:pt x="53975" y="0"/>
                </a:lnTo>
                <a:close/>
              </a:path>
            </a:pathLst>
          </a:custGeom>
          <a:solidFill>
            <a:srgbClr val="2A37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8" name="Freeform 13">
            <a:extLst>
              <a:ext uri="{FF2B5EF4-FFF2-40B4-BE49-F238E27FC236}">
                <a16:creationId xmlns:a16="http://schemas.microsoft.com/office/drawing/2014/main" id="{376F252E-6826-76CF-1AEB-9C117C8FB185}"/>
              </a:ext>
            </a:extLst>
          </xdr:cNvPr>
          <xdr:cNvSpPr/>
        </xdr:nvSpPr>
        <xdr:spPr>
          <a:xfrm>
            <a:off x="2099397" y="6761834"/>
            <a:ext cx="3138058"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 name="connsiteX0" fmla="*/ 3132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3132 w 3336925"/>
              <a:gd name="connsiteY4" fmla="*/ 0 h 101600"/>
              <a:gd name="connsiteX0" fmla="*/ 0 w 3333793"/>
              <a:gd name="connsiteY0" fmla="*/ 0 h 101600"/>
              <a:gd name="connsiteX1" fmla="*/ 3333793 w 3333793"/>
              <a:gd name="connsiteY1" fmla="*/ 0 h 101600"/>
              <a:gd name="connsiteX2" fmla="*/ 3006278 w 3333793"/>
              <a:gd name="connsiteY2" fmla="*/ 101600 h 101600"/>
              <a:gd name="connsiteX3" fmla="*/ 224324 w 3333793"/>
              <a:gd name="connsiteY3" fmla="*/ 101600 h 101600"/>
              <a:gd name="connsiteX4" fmla="*/ 0 w 3333793"/>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3793" h="101600">
                <a:moveTo>
                  <a:pt x="0" y="0"/>
                </a:moveTo>
                <a:lnTo>
                  <a:pt x="3333793" y="0"/>
                </a:lnTo>
                <a:lnTo>
                  <a:pt x="3006278" y="101600"/>
                </a:lnTo>
                <a:lnTo>
                  <a:pt x="224324" y="101600"/>
                </a:lnTo>
                <a:lnTo>
                  <a:pt x="0" y="0"/>
                </a:lnTo>
                <a:close/>
              </a:path>
            </a:pathLst>
          </a:custGeom>
          <a:gradFill flip="none" rotWithShape="1">
            <a:gsLst>
              <a:gs pos="0">
                <a:srgbClr val="ACE3B7"/>
              </a:gs>
              <a:gs pos="78000">
                <a:srgbClr val="30B2A3"/>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9" name="Freeform 14">
            <a:extLst>
              <a:ext uri="{FF2B5EF4-FFF2-40B4-BE49-F238E27FC236}">
                <a16:creationId xmlns:a16="http://schemas.microsoft.com/office/drawing/2014/main" id="{165499A3-BAD6-FDB7-61DB-169DD98B9A81}"/>
              </a:ext>
            </a:extLst>
          </xdr:cNvPr>
          <xdr:cNvSpPr/>
        </xdr:nvSpPr>
        <xdr:spPr>
          <a:xfrm flipV="1">
            <a:off x="495300" y="6761834"/>
            <a:ext cx="1821129"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 name="connsiteX0" fmla="*/ 3132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3132 w 3336925"/>
              <a:gd name="connsiteY4" fmla="*/ 0 h 101600"/>
              <a:gd name="connsiteX0" fmla="*/ 0 w 3333793"/>
              <a:gd name="connsiteY0" fmla="*/ 0 h 101600"/>
              <a:gd name="connsiteX1" fmla="*/ 3333793 w 3333793"/>
              <a:gd name="connsiteY1" fmla="*/ 0 h 101600"/>
              <a:gd name="connsiteX2" fmla="*/ 3006278 w 3333793"/>
              <a:gd name="connsiteY2" fmla="*/ 101600 h 101600"/>
              <a:gd name="connsiteX3" fmla="*/ 224324 w 3333793"/>
              <a:gd name="connsiteY3" fmla="*/ 101600 h 101600"/>
              <a:gd name="connsiteX4" fmla="*/ 0 w 3333793"/>
              <a:gd name="connsiteY4" fmla="*/ 0 h 101600"/>
              <a:gd name="connsiteX0" fmla="*/ 0 w 3381808"/>
              <a:gd name="connsiteY0" fmla="*/ 0 h 101600"/>
              <a:gd name="connsiteX1" fmla="*/ 3381808 w 3381808"/>
              <a:gd name="connsiteY1" fmla="*/ 0 h 101600"/>
              <a:gd name="connsiteX2" fmla="*/ 3006278 w 3381808"/>
              <a:gd name="connsiteY2" fmla="*/ 101600 h 101600"/>
              <a:gd name="connsiteX3" fmla="*/ 224324 w 3381808"/>
              <a:gd name="connsiteY3" fmla="*/ 101600 h 101600"/>
              <a:gd name="connsiteX4" fmla="*/ 0 w 3381808"/>
              <a:gd name="connsiteY4" fmla="*/ 0 h 101600"/>
              <a:gd name="connsiteX0" fmla="*/ 0 w 3386609"/>
              <a:gd name="connsiteY0" fmla="*/ 0 h 101600"/>
              <a:gd name="connsiteX1" fmla="*/ 3386609 w 3386609"/>
              <a:gd name="connsiteY1" fmla="*/ 0 h 101600"/>
              <a:gd name="connsiteX2" fmla="*/ 3006278 w 3386609"/>
              <a:gd name="connsiteY2" fmla="*/ 101600 h 101600"/>
              <a:gd name="connsiteX3" fmla="*/ 224324 w 3386609"/>
              <a:gd name="connsiteY3" fmla="*/ 101600 h 101600"/>
              <a:gd name="connsiteX4" fmla="*/ 0 w 3386609"/>
              <a:gd name="connsiteY4" fmla="*/ 0 h 101600"/>
              <a:gd name="connsiteX0" fmla="*/ 0 w 3391410"/>
              <a:gd name="connsiteY0" fmla="*/ 0 h 101600"/>
              <a:gd name="connsiteX1" fmla="*/ 3391410 w 3391410"/>
              <a:gd name="connsiteY1" fmla="*/ 0 h 101600"/>
              <a:gd name="connsiteX2" fmla="*/ 3006278 w 3391410"/>
              <a:gd name="connsiteY2" fmla="*/ 101600 h 101600"/>
              <a:gd name="connsiteX3" fmla="*/ 224324 w 3391410"/>
              <a:gd name="connsiteY3" fmla="*/ 101600 h 101600"/>
              <a:gd name="connsiteX4" fmla="*/ 0 w 3391410"/>
              <a:gd name="connsiteY4" fmla="*/ 0 h 101600"/>
              <a:gd name="connsiteX0" fmla="*/ 0 w 3405813"/>
              <a:gd name="connsiteY0" fmla="*/ 0 h 101600"/>
              <a:gd name="connsiteX1" fmla="*/ 3405813 w 3405813"/>
              <a:gd name="connsiteY1" fmla="*/ 0 h 101600"/>
              <a:gd name="connsiteX2" fmla="*/ 3006278 w 3405813"/>
              <a:gd name="connsiteY2" fmla="*/ 101600 h 101600"/>
              <a:gd name="connsiteX3" fmla="*/ 224324 w 3405813"/>
              <a:gd name="connsiteY3" fmla="*/ 101600 h 101600"/>
              <a:gd name="connsiteX4" fmla="*/ 0 w 3405813"/>
              <a:gd name="connsiteY4" fmla="*/ 0 h 101600"/>
              <a:gd name="connsiteX0" fmla="*/ 0 w 3405813"/>
              <a:gd name="connsiteY0" fmla="*/ 0 h 103981"/>
              <a:gd name="connsiteX1" fmla="*/ 3405813 w 3405813"/>
              <a:gd name="connsiteY1" fmla="*/ 0 h 103981"/>
              <a:gd name="connsiteX2" fmla="*/ 3006278 w 3405813"/>
              <a:gd name="connsiteY2" fmla="*/ 101600 h 103981"/>
              <a:gd name="connsiteX3" fmla="*/ 3458 w 3405813"/>
              <a:gd name="connsiteY3" fmla="*/ 103981 h 103981"/>
              <a:gd name="connsiteX4" fmla="*/ 0 w 3405813"/>
              <a:gd name="connsiteY4" fmla="*/ 0 h 103981"/>
              <a:gd name="connsiteX0" fmla="*/ 102172 w 3402355"/>
              <a:gd name="connsiteY0" fmla="*/ 0 h 106362"/>
              <a:gd name="connsiteX1" fmla="*/ 3402355 w 3402355"/>
              <a:gd name="connsiteY1" fmla="*/ 2381 h 106362"/>
              <a:gd name="connsiteX2" fmla="*/ 3002820 w 3402355"/>
              <a:gd name="connsiteY2" fmla="*/ 103981 h 106362"/>
              <a:gd name="connsiteX3" fmla="*/ 0 w 3402355"/>
              <a:gd name="connsiteY3" fmla="*/ 106362 h 106362"/>
              <a:gd name="connsiteX4" fmla="*/ 102172 w 3402355"/>
              <a:gd name="connsiteY4" fmla="*/ 0 h 106362"/>
              <a:gd name="connsiteX0" fmla="*/ 102172 w 3402355"/>
              <a:gd name="connsiteY0" fmla="*/ 2382 h 103981"/>
              <a:gd name="connsiteX1" fmla="*/ 3402355 w 3402355"/>
              <a:gd name="connsiteY1" fmla="*/ 0 h 103981"/>
              <a:gd name="connsiteX2" fmla="*/ 3002820 w 3402355"/>
              <a:gd name="connsiteY2" fmla="*/ 101600 h 103981"/>
              <a:gd name="connsiteX3" fmla="*/ 0 w 3402355"/>
              <a:gd name="connsiteY3" fmla="*/ 103981 h 103981"/>
              <a:gd name="connsiteX4" fmla="*/ 102172 w 3402355"/>
              <a:gd name="connsiteY4" fmla="*/ 2382 h 103981"/>
              <a:gd name="connsiteX0" fmla="*/ 102172 w 3402355"/>
              <a:gd name="connsiteY0" fmla="*/ 2382 h 103981"/>
              <a:gd name="connsiteX1" fmla="*/ 3402355 w 3402355"/>
              <a:gd name="connsiteY1" fmla="*/ 0 h 103981"/>
              <a:gd name="connsiteX2" fmla="*/ 3002820 w 3402355"/>
              <a:gd name="connsiteY2" fmla="*/ 101600 h 103981"/>
              <a:gd name="connsiteX3" fmla="*/ 0 w 3402355"/>
              <a:gd name="connsiteY3" fmla="*/ 103981 h 103981"/>
              <a:gd name="connsiteX4" fmla="*/ 102172 w 3402355"/>
              <a:gd name="connsiteY4" fmla="*/ 2382 h 103981"/>
              <a:gd name="connsiteX0" fmla="*/ 106973 w 3407156"/>
              <a:gd name="connsiteY0" fmla="*/ 2382 h 101600"/>
              <a:gd name="connsiteX1" fmla="*/ 3407156 w 3407156"/>
              <a:gd name="connsiteY1" fmla="*/ 0 h 101600"/>
              <a:gd name="connsiteX2" fmla="*/ 3007621 w 3407156"/>
              <a:gd name="connsiteY2" fmla="*/ 101600 h 101600"/>
              <a:gd name="connsiteX3" fmla="*/ 0 w 3407156"/>
              <a:gd name="connsiteY3" fmla="*/ 101600 h 101600"/>
              <a:gd name="connsiteX4" fmla="*/ 106973 w 3407156"/>
              <a:gd name="connsiteY4" fmla="*/ 2382 h 101600"/>
              <a:gd name="connsiteX0" fmla="*/ 106973 w 3407156"/>
              <a:gd name="connsiteY0" fmla="*/ 1 h 101600"/>
              <a:gd name="connsiteX1" fmla="*/ 3407156 w 3407156"/>
              <a:gd name="connsiteY1" fmla="*/ 0 h 101600"/>
              <a:gd name="connsiteX2" fmla="*/ 3007621 w 3407156"/>
              <a:gd name="connsiteY2" fmla="*/ 101600 h 101600"/>
              <a:gd name="connsiteX3" fmla="*/ 0 w 3407156"/>
              <a:gd name="connsiteY3" fmla="*/ 101600 h 101600"/>
              <a:gd name="connsiteX4" fmla="*/ 106973 w 3407156"/>
              <a:gd name="connsiteY4" fmla="*/ 1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407156" h="101600">
                <a:moveTo>
                  <a:pt x="106973" y="1"/>
                </a:moveTo>
                <a:lnTo>
                  <a:pt x="3407156" y="0"/>
                </a:lnTo>
                <a:lnTo>
                  <a:pt x="3007621" y="101600"/>
                </a:lnTo>
                <a:lnTo>
                  <a:pt x="0" y="101600"/>
                </a:lnTo>
                <a:lnTo>
                  <a:pt x="106973" y="1"/>
                </a:lnTo>
                <a:close/>
              </a:path>
            </a:pathLst>
          </a:custGeom>
          <a:solidFill>
            <a:srgbClr val="7CCC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10" name="Freeform 15">
            <a:extLst>
              <a:ext uri="{FF2B5EF4-FFF2-40B4-BE49-F238E27FC236}">
                <a16:creationId xmlns:a16="http://schemas.microsoft.com/office/drawing/2014/main" id="{DC38E6B9-CEC0-530C-EBDE-0244F452B1E8}"/>
              </a:ext>
            </a:extLst>
          </xdr:cNvPr>
          <xdr:cNvSpPr/>
        </xdr:nvSpPr>
        <xdr:spPr>
          <a:xfrm>
            <a:off x="8051010" y="6761834"/>
            <a:ext cx="3550739"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6925" h="101600">
                <a:moveTo>
                  <a:pt x="53975" y="0"/>
                </a:moveTo>
                <a:lnTo>
                  <a:pt x="3336925" y="0"/>
                </a:lnTo>
                <a:lnTo>
                  <a:pt x="3305175" y="101600"/>
                </a:lnTo>
                <a:lnTo>
                  <a:pt x="0" y="101600"/>
                </a:lnTo>
                <a:lnTo>
                  <a:pt x="53975" y="0"/>
                </a:lnTo>
                <a:close/>
              </a:path>
            </a:pathLst>
          </a:custGeom>
          <a:solidFill>
            <a:srgbClr val="0670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grpSp>
    <xdr:clientData/>
  </xdr:twoCellAnchor>
</xdr:wsDr>
</file>

<file path=xl/drawings/drawing71.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hlinkClick xmlns:r="http://schemas.openxmlformats.org/officeDocument/2006/relationships" r:id="rId1"/>
          <a:extLst>
            <a:ext uri="{FF2B5EF4-FFF2-40B4-BE49-F238E27FC236}">
              <a16:creationId xmlns:a16="http://schemas.microsoft.com/office/drawing/2014/main" id="{8031B5CE-BB30-4123-9698-F43DBD1D4A4A}"/>
            </a:ext>
          </a:extLst>
        </xdr:cNvPr>
        <xdr:cNvGrpSpPr/>
      </xdr:nvGrpSpPr>
      <xdr:grpSpPr>
        <a:xfrm>
          <a:off x="575235" y="272677"/>
          <a:ext cx="1544516" cy="316940"/>
          <a:chOff x="582706" y="190500"/>
          <a:chExt cx="1555722" cy="313204"/>
        </a:xfrm>
      </xdr:grpSpPr>
      <xdr:sp macro="" textlink="">
        <xdr:nvSpPr>
          <xdr:cNvPr id="3" name="TextBox 2">
            <a:hlinkClick xmlns:r="http://schemas.openxmlformats.org/officeDocument/2006/relationships" r:id="rId1" tooltip="Contents"/>
            <a:extLst>
              <a:ext uri="{FF2B5EF4-FFF2-40B4-BE49-F238E27FC236}">
                <a16:creationId xmlns:a16="http://schemas.microsoft.com/office/drawing/2014/main" id="{FBE527D9-0621-9968-FE85-F445E49B9043}"/>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D8A57CEA-41B9-E687-F585-AED7BA27FFDB}"/>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36</xdr:row>
      <xdr:rowOff>12667</xdr:rowOff>
    </xdr:from>
    <xdr:to>
      <xdr:col>16384</xdr:col>
      <xdr:colOff>608705</xdr:colOff>
      <xdr:row>36</xdr:row>
      <xdr:rowOff>89205</xdr:rowOff>
    </xdr:to>
    <xdr:grpSp>
      <xdr:nvGrpSpPr>
        <xdr:cNvPr id="5" name="Group 4">
          <a:extLst>
            <a:ext uri="{FF2B5EF4-FFF2-40B4-BE49-F238E27FC236}">
              <a16:creationId xmlns:a16="http://schemas.microsoft.com/office/drawing/2014/main" id="{09836ECA-731F-4407-B4B5-D90A451E0A4D}"/>
            </a:ext>
          </a:extLst>
        </xdr:cNvPr>
        <xdr:cNvGrpSpPr/>
      </xdr:nvGrpSpPr>
      <xdr:grpSpPr>
        <a:xfrm>
          <a:off x="0" y="9702020"/>
          <a:ext cx="11026113705" cy="76538"/>
          <a:chOff x="495300" y="6761834"/>
          <a:chExt cx="11696700" cy="100584"/>
        </a:xfrm>
      </xdr:grpSpPr>
      <xdr:sp macro="" textlink="">
        <xdr:nvSpPr>
          <xdr:cNvPr id="6" name="Freeform 11">
            <a:extLst>
              <a:ext uri="{FF2B5EF4-FFF2-40B4-BE49-F238E27FC236}">
                <a16:creationId xmlns:a16="http://schemas.microsoft.com/office/drawing/2014/main" id="{45C79ED4-3C32-289C-986D-E3AD50D241F6}"/>
              </a:ext>
            </a:extLst>
          </xdr:cNvPr>
          <xdr:cNvSpPr/>
        </xdr:nvSpPr>
        <xdr:spPr>
          <a:xfrm>
            <a:off x="11569845" y="6761834"/>
            <a:ext cx="622155" cy="100584"/>
          </a:xfrm>
          <a:custGeom>
            <a:avLst/>
            <a:gdLst>
              <a:gd name="connsiteX0" fmla="*/ 26193 w 588168"/>
              <a:gd name="connsiteY0" fmla="*/ 0 h 104775"/>
              <a:gd name="connsiteX1" fmla="*/ 588168 w 588168"/>
              <a:gd name="connsiteY1" fmla="*/ 0 h 104775"/>
              <a:gd name="connsiteX2" fmla="*/ 588168 w 588168"/>
              <a:gd name="connsiteY2" fmla="*/ 104775 h 104775"/>
              <a:gd name="connsiteX3" fmla="*/ 0 w 588168"/>
              <a:gd name="connsiteY3" fmla="*/ 104775 h 104775"/>
              <a:gd name="connsiteX4" fmla="*/ 26193 w 588168"/>
              <a:gd name="connsiteY4" fmla="*/ 0 h 1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88168" h="104775">
                <a:moveTo>
                  <a:pt x="26193" y="0"/>
                </a:moveTo>
                <a:lnTo>
                  <a:pt x="588168" y="0"/>
                </a:lnTo>
                <a:lnTo>
                  <a:pt x="588168" y="104775"/>
                </a:lnTo>
                <a:lnTo>
                  <a:pt x="0" y="104775"/>
                </a:lnTo>
                <a:lnTo>
                  <a:pt x="26193" y="0"/>
                </a:lnTo>
                <a:close/>
              </a:path>
            </a:pathLst>
          </a:custGeom>
          <a:solidFill>
            <a:srgbClr val="7CCC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7" name="Freeform 12">
            <a:extLst>
              <a:ext uri="{FF2B5EF4-FFF2-40B4-BE49-F238E27FC236}">
                <a16:creationId xmlns:a16="http://schemas.microsoft.com/office/drawing/2014/main" id="{6964696E-12E6-E8D8-F2F4-85263C7CB29E}"/>
              </a:ext>
            </a:extLst>
          </xdr:cNvPr>
          <xdr:cNvSpPr/>
        </xdr:nvSpPr>
        <xdr:spPr>
          <a:xfrm flipH="1" flipV="1">
            <a:off x="4911684" y="6761834"/>
            <a:ext cx="3220768"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6925" h="101600">
                <a:moveTo>
                  <a:pt x="53975" y="0"/>
                </a:moveTo>
                <a:lnTo>
                  <a:pt x="3336925" y="0"/>
                </a:lnTo>
                <a:lnTo>
                  <a:pt x="3009410" y="101600"/>
                </a:lnTo>
                <a:lnTo>
                  <a:pt x="0" y="101600"/>
                </a:lnTo>
                <a:lnTo>
                  <a:pt x="53975" y="0"/>
                </a:lnTo>
                <a:close/>
              </a:path>
            </a:pathLst>
          </a:custGeom>
          <a:solidFill>
            <a:srgbClr val="2A37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8" name="Freeform 13">
            <a:extLst>
              <a:ext uri="{FF2B5EF4-FFF2-40B4-BE49-F238E27FC236}">
                <a16:creationId xmlns:a16="http://schemas.microsoft.com/office/drawing/2014/main" id="{7A1754AE-8DD1-330B-C4B4-60926EF05C9A}"/>
              </a:ext>
            </a:extLst>
          </xdr:cNvPr>
          <xdr:cNvSpPr/>
        </xdr:nvSpPr>
        <xdr:spPr>
          <a:xfrm>
            <a:off x="2099397" y="6761834"/>
            <a:ext cx="3138058"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 name="connsiteX0" fmla="*/ 3132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3132 w 3336925"/>
              <a:gd name="connsiteY4" fmla="*/ 0 h 101600"/>
              <a:gd name="connsiteX0" fmla="*/ 0 w 3333793"/>
              <a:gd name="connsiteY0" fmla="*/ 0 h 101600"/>
              <a:gd name="connsiteX1" fmla="*/ 3333793 w 3333793"/>
              <a:gd name="connsiteY1" fmla="*/ 0 h 101600"/>
              <a:gd name="connsiteX2" fmla="*/ 3006278 w 3333793"/>
              <a:gd name="connsiteY2" fmla="*/ 101600 h 101600"/>
              <a:gd name="connsiteX3" fmla="*/ 224324 w 3333793"/>
              <a:gd name="connsiteY3" fmla="*/ 101600 h 101600"/>
              <a:gd name="connsiteX4" fmla="*/ 0 w 3333793"/>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3793" h="101600">
                <a:moveTo>
                  <a:pt x="0" y="0"/>
                </a:moveTo>
                <a:lnTo>
                  <a:pt x="3333793" y="0"/>
                </a:lnTo>
                <a:lnTo>
                  <a:pt x="3006278" y="101600"/>
                </a:lnTo>
                <a:lnTo>
                  <a:pt x="224324" y="101600"/>
                </a:lnTo>
                <a:lnTo>
                  <a:pt x="0" y="0"/>
                </a:lnTo>
                <a:close/>
              </a:path>
            </a:pathLst>
          </a:custGeom>
          <a:gradFill flip="none" rotWithShape="1">
            <a:gsLst>
              <a:gs pos="0">
                <a:srgbClr val="ACE3B7"/>
              </a:gs>
              <a:gs pos="78000">
                <a:srgbClr val="30B2A3"/>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9" name="Freeform 14">
            <a:extLst>
              <a:ext uri="{FF2B5EF4-FFF2-40B4-BE49-F238E27FC236}">
                <a16:creationId xmlns:a16="http://schemas.microsoft.com/office/drawing/2014/main" id="{115AFDC9-EF37-FE2C-D6A2-5E5CE32DBC5C}"/>
              </a:ext>
            </a:extLst>
          </xdr:cNvPr>
          <xdr:cNvSpPr/>
        </xdr:nvSpPr>
        <xdr:spPr>
          <a:xfrm flipV="1">
            <a:off x="495300" y="6761834"/>
            <a:ext cx="1821129"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 name="connsiteX0" fmla="*/ 3132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3132 w 3336925"/>
              <a:gd name="connsiteY4" fmla="*/ 0 h 101600"/>
              <a:gd name="connsiteX0" fmla="*/ 0 w 3333793"/>
              <a:gd name="connsiteY0" fmla="*/ 0 h 101600"/>
              <a:gd name="connsiteX1" fmla="*/ 3333793 w 3333793"/>
              <a:gd name="connsiteY1" fmla="*/ 0 h 101600"/>
              <a:gd name="connsiteX2" fmla="*/ 3006278 w 3333793"/>
              <a:gd name="connsiteY2" fmla="*/ 101600 h 101600"/>
              <a:gd name="connsiteX3" fmla="*/ 224324 w 3333793"/>
              <a:gd name="connsiteY3" fmla="*/ 101600 h 101600"/>
              <a:gd name="connsiteX4" fmla="*/ 0 w 3333793"/>
              <a:gd name="connsiteY4" fmla="*/ 0 h 101600"/>
              <a:gd name="connsiteX0" fmla="*/ 0 w 3381808"/>
              <a:gd name="connsiteY0" fmla="*/ 0 h 101600"/>
              <a:gd name="connsiteX1" fmla="*/ 3381808 w 3381808"/>
              <a:gd name="connsiteY1" fmla="*/ 0 h 101600"/>
              <a:gd name="connsiteX2" fmla="*/ 3006278 w 3381808"/>
              <a:gd name="connsiteY2" fmla="*/ 101600 h 101600"/>
              <a:gd name="connsiteX3" fmla="*/ 224324 w 3381808"/>
              <a:gd name="connsiteY3" fmla="*/ 101600 h 101600"/>
              <a:gd name="connsiteX4" fmla="*/ 0 w 3381808"/>
              <a:gd name="connsiteY4" fmla="*/ 0 h 101600"/>
              <a:gd name="connsiteX0" fmla="*/ 0 w 3386609"/>
              <a:gd name="connsiteY0" fmla="*/ 0 h 101600"/>
              <a:gd name="connsiteX1" fmla="*/ 3386609 w 3386609"/>
              <a:gd name="connsiteY1" fmla="*/ 0 h 101600"/>
              <a:gd name="connsiteX2" fmla="*/ 3006278 w 3386609"/>
              <a:gd name="connsiteY2" fmla="*/ 101600 h 101600"/>
              <a:gd name="connsiteX3" fmla="*/ 224324 w 3386609"/>
              <a:gd name="connsiteY3" fmla="*/ 101600 h 101600"/>
              <a:gd name="connsiteX4" fmla="*/ 0 w 3386609"/>
              <a:gd name="connsiteY4" fmla="*/ 0 h 101600"/>
              <a:gd name="connsiteX0" fmla="*/ 0 w 3391410"/>
              <a:gd name="connsiteY0" fmla="*/ 0 h 101600"/>
              <a:gd name="connsiteX1" fmla="*/ 3391410 w 3391410"/>
              <a:gd name="connsiteY1" fmla="*/ 0 h 101600"/>
              <a:gd name="connsiteX2" fmla="*/ 3006278 w 3391410"/>
              <a:gd name="connsiteY2" fmla="*/ 101600 h 101600"/>
              <a:gd name="connsiteX3" fmla="*/ 224324 w 3391410"/>
              <a:gd name="connsiteY3" fmla="*/ 101600 h 101600"/>
              <a:gd name="connsiteX4" fmla="*/ 0 w 3391410"/>
              <a:gd name="connsiteY4" fmla="*/ 0 h 101600"/>
              <a:gd name="connsiteX0" fmla="*/ 0 w 3405813"/>
              <a:gd name="connsiteY0" fmla="*/ 0 h 101600"/>
              <a:gd name="connsiteX1" fmla="*/ 3405813 w 3405813"/>
              <a:gd name="connsiteY1" fmla="*/ 0 h 101600"/>
              <a:gd name="connsiteX2" fmla="*/ 3006278 w 3405813"/>
              <a:gd name="connsiteY2" fmla="*/ 101600 h 101600"/>
              <a:gd name="connsiteX3" fmla="*/ 224324 w 3405813"/>
              <a:gd name="connsiteY3" fmla="*/ 101600 h 101600"/>
              <a:gd name="connsiteX4" fmla="*/ 0 w 3405813"/>
              <a:gd name="connsiteY4" fmla="*/ 0 h 101600"/>
              <a:gd name="connsiteX0" fmla="*/ 0 w 3405813"/>
              <a:gd name="connsiteY0" fmla="*/ 0 h 103981"/>
              <a:gd name="connsiteX1" fmla="*/ 3405813 w 3405813"/>
              <a:gd name="connsiteY1" fmla="*/ 0 h 103981"/>
              <a:gd name="connsiteX2" fmla="*/ 3006278 w 3405813"/>
              <a:gd name="connsiteY2" fmla="*/ 101600 h 103981"/>
              <a:gd name="connsiteX3" fmla="*/ 3458 w 3405813"/>
              <a:gd name="connsiteY3" fmla="*/ 103981 h 103981"/>
              <a:gd name="connsiteX4" fmla="*/ 0 w 3405813"/>
              <a:gd name="connsiteY4" fmla="*/ 0 h 103981"/>
              <a:gd name="connsiteX0" fmla="*/ 102172 w 3402355"/>
              <a:gd name="connsiteY0" fmla="*/ 0 h 106362"/>
              <a:gd name="connsiteX1" fmla="*/ 3402355 w 3402355"/>
              <a:gd name="connsiteY1" fmla="*/ 2381 h 106362"/>
              <a:gd name="connsiteX2" fmla="*/ 3002820 w 3402355"/>
              <a:gd name="connsiteY2" fmla="*/ 103981 h 106362"/>
              <a:gd name="connsiteX3" fmla="*/ 0 w 3402355"/>
              <a:gd name="connsiteY3" fmla="*/ 106362 h 106362"/>
              <a:gd name="connsiteX4" fmla="*/ 102172 w 3402355"/>
              <a:gd name="connsiteY4" fmla="*/ 0 h 106362"/>
              <a:gd name="connsiteX0" fmla="*/ 102172 w 3402355"/>
              <a:gd name="connsiteY0" fmla="*/ 2382 h 103981"/>
              <a:gd name="connsiteX1" fmla="*/ 3402355 w 3402355"/>
              <a:gd name="connsiteY1" fmla="*/ 0 h 103981"/>
              <a:gd name="connsiteX2" fmla="*/ 3002820 w 3402355"/>
              <a:gd name="connsiteY2" fmla="*/ 101600 h 103981"/>
              <a:gd name="connsiteX3" fmla="*/ 0 w 3402355"/>
              <a:gd name="connsiteY3" fmla="*/ 103981 h 103981"/>
              <a:gd name="connsiteX4" fmla="*/ 102172 w 3402355"/>
              <a:gd name="connsiteY4" fmla="*/ 2382 h 103981"/>
              <a:gd name="connsiteX0" fmla="*/ 102172 w 3402355"/>
              <a:gd name="connsiteY0" fmla="*/ 2382 h 103981"/>
              <a:gd name="connsiteX1" fmla="*/ 3402355 w 3402355"/>
              <a:gd name="connsiteY1" fmla="*/ 0 h 103981"/>
              <a:gd name="connsiteX2" fmla="*/ 3002820 w 3402355"/>
              <a:gd name="connsiteY2" fmla="*/ 101600 h 103981"/>
              <a:gd name="connsiteX3" fmla="*/ 0 w 3402355"/>
              <a:gd name="connsiteY3" fmla="*/ 103981 h 103981"/>
              <a:gd name="connsiteX4" fmla="*/ 102172 w 3402355"/>
              <a:gd name="connsiteY4" fmla="*/ 2382 h 103981"/>
              <a:gd name="connsiteX0" fmla="*/ 106973 w 3407156"/>
              <a:gd name="connsiteY0" fmla="*/ 2382 h 101600"/>
              <a:gd name="connsiteX1" fmla="*/ 3407156 w 3407156"/>
              <a:gd name="connsiteY1" fmla="*/ 0 h 101600"/>
              <a:gd name="connsiteX2" fmla="*/ 3007621 w 3407156"/>
              <a:gd name="connsiteY2" fmla="*/ 101600 h 101600"/>
              <a:gd name="connsiteX3" fmla="*/ 0 w 3407156"/>
              <a:gd name="connsiteY3" fmla="*/ 101600 h 101600"/>
              <a:gd name="connsiteX4" fmla="*/ 106973 w 3407156"/>
              <a:gd name="connsiteY4" fmla="*/ 2382 h 101600"/>
              <a:gd name="connsiteX0" fmla="*/ 106973 w 3407156"/>
              <a:gd name="connsiteY0" fmla="*/ 1 h 101600"/>
              <a:gd name="connsiteX1" fmla="*/ 3407156 w 3407156"/>
              <a:gd name="connsiteY1" fmla="*/ 0 h 101600"/>
              <a:gd name="connsiteX2" fmla="*/ 3007621 w 3407156"/>
              <a:gd name="connsiteY2" fmla="*/ 101600 h 101600"/>
              <a:gd name="connsiteX3" fmla="*/ 0 w 3407156"/>
              <a:gd name="connsiteY3" fmla="*/ 101600 h 101600"/>
              <a:gd name="connsiteX4" fmla="*/ 106973 w 3407156"/>
              <a:gd name="connsiteY4" fmla="*/ 1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407156" h="101600">
                <a:moveTo>
                  <a:pt x="106973" y="1"/>
                </a:moveTo>
                <a:lnTo>
                  <a:pt x="3407156" y="0"/>
                </a:lnTo>
                <a:lnTo>
                  <a:pt x="3007621" y="101600"/>
                </a:lnTo>
                <a:lnTo>
                  <a:pt x="0" y="101600"/>
                </a:lnTo>
                <a:lnTo>
                  <a:pt x="106973" y="1"/>
                </a:lnTo>
                <a:close/>
              </a:path>
            </a:pathLst>
          </a:custGeom>
          <a:solidFill>
            <a:srgbClr val="7CCC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10" name="Freeform 15">
            <a:extLst>
              <a:ext uri="{FF2B5EF4-FFF2-40B4-BE49-F238E27FC236}">
                <a16:creationId xmlns:a16="http://schemas.microsoft.com/office/drawing/2014/main" id="{DE7B0100-136A-5F4C-A93A-429F33E29DDD}"/>
              </a:ext>
            </a:extLst>
          </xdr:cNvPr>
          <xdr:cNvSpPr/>
        </xdr:nvSpPr>
        <xdr:spPr>
          <a:xfrm>
            <a:off x="8051010" y="6761834"/>
            <a:ext cx="3550739"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6925" h="101600">
                <a:moveTo>
                  <a:pt x="53975" y="0"/>
                </a:moveTo>
                <a:lnTo>
                  <a:pt x="3336925" y="0"/>
                </a:lnTo>
                <a:lnTo>
                  <a:pt x="3305175" y="101600"/>
                </a:lnTo>
                <a:lnTo>
                  <a:pt x="0" y="101600"/>
                </a:lnTo>
                <a:lnTo>
                  <a:pt x="53975" y="0"/>
                </a:lnTo>
                <a:close/>
              </a:path>
            </a:pathLst>
          </a:custGeom>
          <a:solidFill>
            <a:srgbClr val="0670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grpSp>
    <xdr:clientData/>
  </xdr:twoCellAnchor>
</xdr:wsDr>
</file>

<file path=xl/drawings/drawing72.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hlinkClick xmlns:r="http://schemas.openxmlformats.org/officeDocument/2006/relationships" r:id="rId1"/>
          <a:extLst>
            <a:ext uri="{FF2B5EF4-FFF2-40B4-BE49-F238E27FC236}">
              <a16:creationId xmlns:a16="http://schemas.microsoft.com/office/drawing/2014/main" id="{B112DB83-45DD-4430-86AE-BEA9FB12FC9B}"/>
            </a:ext>
          </a:extLst>
        </xdr:cNvPr>
        <xdr:cNvGrpSpPr/>
      </xdr:nvGrpSpPr>
      <xdr:grpSpPr>
        <a:xfrm>
          <a:off x="575235" y="272677"/>
          <a:ext cx="1544516" cy="316940"/>
          <a:chOff x="582706" y="190500"/>
          <a:chExt cx="1555722" cy="313204"/>
        </a:xfrm>
      </xdr:grpSpPr>
      <xdr:sp macro="" textlink="">
        <xdr:nvSpPr>
          <xdr:cNvPr id="3" name="TextBox 2">
            <a:hlinkClick xmlns:r="http://schemas.openxmlformats.org/officeDocument/2006/relationships" r:id="rId1" tooltip="Contents"/>
            <a:extLst>
              <a:ext uri="{FF2B5EF4-FFF2-40B4-BE49-F238E27FC236}">
                <a16:creationId xmlns:a16="http://schemas.microsoft.com/office/drawing/2014/main" id="{03B0B301-8D14-EF0D-2E87-9B1EB21BADE4}"/>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93584442-A649-2742-0EA5-36578049E9A8}"/>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35</xdr:row>
      <xdr:rowOff>12667</xdr:rowOff>
    </xdr:from>
    <xdr:to>
      <xdr:col>16384</xdr:col>
      <xdr:colOff>608705</xdr:colOff>
      <xdr:row>35</xdr:row>
      <xdr:rowOff>89205</xdr:rowOff>
    </xdr:to>
    <xdr:grpSp>
      <xdr:nvGrpSpPr>
        <xdr:cNvPr id="5" name="Group 4">
          <a:extLst>
            <a:ext uri="{FF2B5EF4-FFF2-40B4-BE49-F238E27FC236}">
              <a16:creationId xmlns:a16="http://schemas.microsoft.com/office/drawing/2014/main" id="{09FD3F04-E9F2-4FDC-BF53-F0BDB628EABD}"/>
            </a:ext>
          </a:extLst>
        </xdr:cNvPr>
        <xdr:cNvGrpSpPr/>
      </xdr:nvGrpSpPr>
      <xdr:grpSpPr>
        <a:xfrm>
          <a:off x="0" y="8073432"/>
          <a:ext cx="11026113705" cy="76538"/>
          <a:chOff x="495300" y="6761834"/>
          <a:chExt cx="11696700" cy="100584"/>
        </a:xfrm>
      </xdr:grpSpPr>
      <xdr:sp macro="" textlink="">
        <xdr:nvSpPr>
          <xdr:cNvPr id="6" name="Freeform 11">
            <a:extLst>
              <a:ext uri="{FF2B5EF4-FFF2-40B4-BE49-F238E27FC236}">
                <a16:creationId xmlns:a16="http://schemas.microsoft.com/office/drawing/2014/main" id="{ECA0DB2D-49CD-A45B-D960-5D9A072C228F}"/>
              </a:ext>
            </a:extLst>
          </xdr:cNvPr>
          <xdr:cNvSpPr/>
        </xdr:nvSpPr>
        <xdr:spPr>
          <a:xfrm>
            <a:off x="11569845" y="6761834"/>
            <a:ext cx="622155" cy="100584"/>
          </a:xfrm>
          <a:custGeom>
            <a:avLst/>
            <a:gdLst>
              <a:gd name="connsiteX0" fmla="*/ 26193 w 588168"/>
              <a:gd name="connsiteY0" fmla="*/ 0 h 104775"/>
              <a:gd name="connsiteX1" fmla="*/ 588168 w 588168"/>
              <a:gd name="connsiteY1" fmla="*/ 0 h 104775"/>
              <a:gd name="connsiteX2" fmla="*/ 588168 w 588168"/>
              <a:gd name="connsiteY2" fmla="*/ 104775 h 104775"/>
              <a:gd name="connsiteX3" fmla="*/ 0 w 588168"/>
              <a:gd name="connsiteY3" fmla="*/ 104775 h 104775"/>
              <a:gd name="connsiteX4" fmla="*/ 26193 w 588168"/>
              <a:gd name="connsiteY4" fmla="*/ 0 h 1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88168" h="104775">
                <a:moveTo>
                  <a:pt x="26193" y="0"/>
                </a:moveTo>
                <a:lnTo>
                  <a:pt x="588168" y="0"/>
                </a:lnTo>
                <a:lnTo>
                  <a:pt x="588168" y="104775"/>
                </a:lnTo>
                <a:lnTo>
                  <a:pt x="0" y="104775"/>
                </a:lnTo>
                <a:lnTo>
                  <a:pt x="26193" y="0"/>
                </a:lnTo>
                <a:close/>
              </a:path>
            </a:pathLst>
          </a:custGeom>
          <a:solidFill>
            <a:srgbClr val="7CCC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7" name="Freeform 12">
            <a:extLst>
              <a:ext uri="{FF2B5EF4-FFF2-40B4-BE49-F238E27FC236}">
                <a16:creationId xmlns:a16="http://schemas.microsoft.com/office/drawing/2014/main" id="{AE897CDD-2535-FA4C-B6C0-2A2A32FCF1DA}"/>
              </a:ext>
            </a:extLst>
          </xdr:cNvPr>
          <xdr:cNvSpPr/>
        </xdr:nvSpPr>
        <xdr:spPr>
          <a:xfrm flipH="1" flipV="1">
            <a:off x="4911684" y="6761834"/>
            <a:ext cx="3220768"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6925" h="101600">
                <a:moveTo>
                  <a:pt x="53975" y="0"/>
                </a:moveTo>
                <a:lnTo>
                  <a:pt x="3336925" y="0"/>
                </a:lnTo>
                <a:lnTo>
                  <a:pt x="3009410" y="101600"/>
                </a:lnTo>
                <a:lnTo>
                  <a:pt x="0" y="101600"/>
                </a:lnTo>
                <a:lnTo>
                  <a:pt x="53975" y="0"/>
                </a:lnTo>
                <a:close/>
              </a:path>
            </a:pathLst>
          </a:custGeom>
          <a:solidFill>
            <a:srgbClr val="2A37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8" name="Freeform 13">
            <a:extLst>
              <a:ext uri="{FF2B5EF4-FFF2-40B4-BE49-F238E27FC236}">
                <a16:creationId xmlns:a16="http://schemas.microsoft.com/office/drawing/2014/main" id="{C5194922-E8DC-A381-450B-D97F2958E5B9}"/>
              </a:ext>
            </a:extLst>
          </xdr:cNvPr>
          <xdr:cNvSpPr/>
        </xdr:nvSpPr>
        <xdr:spPr>
          <a:xfrm>
            <a:off x="2099397" y="6761834"/>
            <a:ext cx="3138058"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 name="connsiteX0" fmla="*/ 3132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3132 w 3336925"/>
              <a:gd name="connsiteY4" fmla="*/ 0 h 101600"/>
              <a:gd name="connsiteX0" fmla="*/ 0 w 3333793"/>
              <a:gd name="connsiteY0" fmla="*/ 0 h 101600"/>
              <a:gd name="connsiteX1" fmla="*/ 3333793 w 3333793"/>
              <a:gd name="connsiteY1" fmla="*/ 0 h 101600"/>
              <a:gd name="connsiteX2" fmla="*/ 3006278 w 3333793"/>
              <a:gd name="connsiteY2" fmla="*/ 101600 h 101600"/>
              <a:gd name="connsiteX3" fmla="*/ 224324 w 3333793"/>
              <a:gd name="connsiteY3" fmla="*/ 101600 h 101600"/>
              <a:gd name="connsiteX4" fmla="*/ 0 w 3333793"/>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3793" h="101600">
                <a:moveTo>
                  <a:pt x="0" y="0"/>
                </a:moveTo>
                <a:lnTo>
                  <a:pt x="3333793" y="0"/>
                </a:lnTo>
                <a:lnTo>
                  <a:pt x="3006278" y="101600"/>
                </a:lnTo>
                <a:lnTo>
                  <a:pt x="224324" y="101600"/>
                </a:lnTo>
                <a:lnTo>
                  <a:pt x="0" y="0"/>
                </a:lnTo>
                <a:close/>
              </a:path>
            </a:pathLst>
          </a:custGeom>
          <a:gradFill flip="none" rotWithShape="1">
            <a:gsLst>
              <a:gs pos="0">
                <a:srgbClr val="ACE3B7"/>
              </a:gs>
              <a:gs pos="78000">
                <a:srgbClr val="30B2A3"/>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9" name="Freeform 14">
            <a:extLst>
              <a:ext uri="{FF2B5EF4-FFF2-40B4-BE49-F238E27FC236}">
                <a16:creationId xmlns:a16="http://schemas.microsoft.com/office/drawing/2014/main" id="{27DBFC80-E35D-0C72-2234-8E8F8F1F086E}"/>
              </a:ext>
            </a:extLst>
          </xdr:cNvPr>
          <xdr:cNvSpPr/>
        </xdr:nvSpPr>
        <xdr:spPr>
          <a:xfrm flipV="1">
            <a:off x="495300" y="6761834"/>
            <a:ext cx="1821129"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 name="connsiteX0" fmla="*/ 3132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3132 w 3336925"/>
              <a:gd name="connsiteY4" fmla="*/ 0 h 101600"/>
              <a:gd name="connsiteX0" fmla="*/ 0 w 3333793"/>
              <a:gd name="connsiteY0" fmla="*/ 0 h 101600"/>
              <a:gd name="connsiteX1" fmla="*/ 3333793 w 3333793"/>
              <a:gd name="connsiteY1" fmla="*/ 0 h 101600"/>
              <a:gd name="connsiteX2" fmla="*/ 3006278 w 3333793"/>
              <a:gd name="connsiteY2" fmla="*/ 101600 h 101600"/>
              <a:gd name="connsiteX3" fmla="*/ 224324 w 3333793"/>
              <a:gd name="connsiteY3" fmla="*/ 101600 h 101600"/>
              <a:gd name="connsiteX4" fmla="*/ 0 w 3333793"/>
              <a:gd name="connsiteY4" fmla="*/ 0 h 101600"/>
              <a:gd name="connsiteX0" fmla="*/ 0 w 3381808"/>
              <a:gd name="connsiteY0" fmla="*/ 0 h 101600"/>
              <a:gd name="connsiteX1" fmla="*/ 3381808 w 3381808"/>
              <a:gd name="connsiteY1" fmla="*/ 0 h 101600"/>
              <a:gd name="connsiteX2" fmla="*/ 3006278 w 3381808"/>
              <a:gd name="connsiteY2" fmla="*/ 101600 h 101600"/>
              <a:gd name="connsiteX3" fmla="*/ 224324 w 3381808"/>
              <a:gd name="connsiteY3" fmla="*/ 101600 h 101600"/>
              <a:gd name="connsiteX4" fmla="*/ 0 w 3381808"/>
              <a:gd name="connsiteY4" fmla="*/ 0 h 101600"/>
              <a:gd name="connsiteX0" fmla="*/ 0 w 3386609"/>
              <a:gd name="connsiteY0" fmla="*/ 0 h 101600"/>
              <a:gd name="connsiteX1" fmla="*/ 3386609 w 3386609"/>
              <a:gd name="connsiteY1" fmla="*/ 0 h 101600"/>
              <a:gd name="connsiteX2" fmla="*/ 3006278 w 3386609"/>
              <a:gd name="connsiteY2" fmla="*/ 101600 h 101600"/>
              <a:gd name="connsiteX3" fmla="*/ 224324 w 3386609"/>
              <a:gd name="connsiteY3" fmla="*/ 101600 h 101600"/>
              <a:gd name="connsiteX4" fmla="*/ 0 w 3386609"/>
              <a:gd name="connsiteY4" fmla="*/ 0 h 101600"/>
              <a:gd name="connsiteX0" fmla="*/ 0 w 3391410"/>
              <a:gd name="connsiteY0" fmla="*/ 0 h 101600"/>
              <a:gd name="connsiteX1" fmla="*/ 3391410 w 3391410"/>
              <a:gd name="connsiteY1" fmla="*/ 0 h 101600"/>
              <a:gd name="connsiteX2" fmla="*/ 3006278 w 3391410"/>
              <a:gd name="connsiteY2" fmla="*/ 101600 h 101600"/>
              <a:gd name="connsiteX3" fmla="*/ 224324 w 3391410"/>
              <a:gd name="connsiteY3" fmla="*/ 101600 h 101600"/>
              <a:gd name="connsiteX4" fmla="*/ 0 w 3391410"/>
              <a:gd name="connsiteY4" fmla="*/ 0 h 101600"/>
              <a:gd name="connsiteX0" fmla="*/ 0 w 3405813"/>
              <a:gd name="connsiteY0" fmla="*/ 0 h 101600"/>
              <a:gd name="connsiteX1" fmla="*/ 3405813 w 3405813"/>
              <a:gd name="connsiteY1" fmla="*/ 0 h 101600"/>
              <a:gd name="connsiteX2" fmla="*/ 3006278 w 3405813"/>
              <a:gd name="connsiteY2" fmla="*/ 101600 h 101600"/>
              <a:gd name="connsiteX3" fmla="*/ 224324 w 3405813"/>
              <a:gd name="connsiteY3" fmla="*/ 101600 h 101600"/>
              <a:gd name="connsiteX4" fmla="*/ 0 w 3405813"/>
              <a:gd name="connsiteY4" fmla="*/ 0 h 101600"/>
              <a:gd name="connsiteX0" fmla="*/ 0 w 3405813"/>
              <a:gd name="connsiteY0" fmla="*/ 0 h 103981"/>
              <a:gd name="connsiteX1" fmla="*/ 3405813 w 3405813"/>
              <a:gd name="connsiteY1" fmla="*/ 0 h 103981"/>
              <a:gd name="connsiteX2" fmla="*/ 3006278 w 3405813"/>
              <a:gd name="connsiteY2" fmla="*/ 101600 h 103981"/>
              <a:gd name="connsiteX3" fmla="*/ 3458 w 3405813"/>
              <a:gd name="connsiteY3" fmla="*/ 103981 h 103981"/>
              <a:gd name="connsiteX4" fmla="*/ 0 w 3405813"/>
              <a:gd name="connsiteY4" fmla="*/ 0 h 103981"/>
              <a:gd name="connsiteX0" fmla="*/ 102172 w 3402355"/>
              <a:gd name="connsiteY0" fmla="*/ 0 h 106362"/>
              <a:gd name="connsiteX1" fmla="*/ 3402355 w 3402355"/>
              <a:gd name="connsiteY1" fmla="*/ 2381 h 106362"/>
              <a:gd name="connsiteX2" fmla="*/ 3002820 w 3402355"/>
              <a:gd name="connsiteY2" fmla="*/ 103981 h 106362"/>
              <a:gd name="connsiteX3" fmla="*/ 0 w 3402355"/>
              <a:gd name="connsiteY3" fmla="*/ 106362 h 106362"/>
              <a:gd name="connsiteX4" fmla="*/ 102172 w 3402355"/>
              <a:gd name="connsiteY4" fmla="*/ 0 h 106362"/>
              <a:gd name="connsiteX0" fmla="*/ 102172 w 3402355"/>
              <a:gd name="connsiteY0" fmla="*/ 2382 h 103981"/>
              <a:gd name="connsiteX1" fmla="*/ 3402355 w 3402355"/>
              <a:gd name="connsiteY1" fmla="*/ 0 h 103981"/>
              <a:gd name="connsiteX2" fmla="*/ 3002820 w 3402355"/>
              <a:gd name="connsiteY2" fmla="*/ 101600 h 103981"/>
              <a:gd name="connsiteX3" fmla="*/ 0 w 3402355"/>
              <a:gd name="connsiteY3" fmla="*/ 103981 h 103981"/>
              <a:gd name="connsiteX4" fmla="*/ 102172 w 3402355"/>
              <a:gd name="connsiteY4" fmla="*/ 2382 h 103981"/>
              <a:gd name="connsiteX0" fmla="*/ 102172 w 3402355"/>
              <a:gd name="connsiteY0" fmla="*/ 2382 h 103981"/>
              <a:gd name="connsiteX1" fmla="*/ 3402355 w 3402355"/>
              <a:gd name="connsiteY1" fmla="*/ 0 h 103981"/>
              <a:gd name="connsiteX2" fmla="*/ 3002820 w 3402355"/>
              <a:gd name="connsiteY2" fmla="*/ 101600 h 103981"/>
              <a:gd name="connsiteX3" fmla="*/ 0 w 3402355"/>
              <a:gd name="connsiteY3" fmla="*/ 103981 h 103981"/>
              <a:gd name="connsiteX4" fmla="*/ 102172 w 3402355"/>
              <a:gd name="connsiteY4" fmla="*/ 2382 h 103981"/>
              <a:gd name="connsiteX0" fmla="*/ 106973 w 3407156"/>
              <a:gd name="connsiteY0" fmla="*/ 2382 h 101600"/>
              <a:gd name="connsiteX1" fmla="*/ 3407156 w 3407156"/>
              <a:gd name="connsiteY1" fmla="*/ 0 h 101600"/>
              <a:gd name="connsiteX2" fmla="*/ 3007621 w 3407156"/>
              <a:gd name="connsiteY2" fmla="*/ 101600 h 101600"/>
              <a:gd name="connsiteX3" fmla="*/ 0 w 3407156"/>
              <a:gd name="connsiteY3" fmla="*/ 101600 h 101600"/>
              <a:gd name="connsiteX4" fmla="*/ 106973 w 3407156"/>
              <a:gd name="connsiteY4" fmla="*/ 2382 h 101600"/>
              <a:gd name="connsiteX0" fmla="*/ 106973 w 3407156"/>
              <a:gd name="connsiteY0" fmla="*/ 1 h 101600"/>
              <a:gd name="connsiteX1" fmla="*/ 3407156 w 3407156"/>
              <a:gd name="connsiteY1" fmla="*/ 0 h 101600"/>
              <a:gd name="connsiteX2" fmla="*/ 3007621 w 3407156"/>
              <a:gd name="connsiteY2" fmla="*/ 101600 h 101600"/>
              <a:gd name="connsiteX3" fmla="*/ 0 w 3407156"/>
              <a:gd name="connsiteY3" fmla="*/ 101600 h 101600"/>
              <a:gd name="connsiteX4" fmla="*/ 106973 w 3407156"/>
              <a:gd name="connsiteY4" fmla="*/ 1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407156" h="101600">
                <a:moveTo>
                  <a:pt x="106973" y="1"/>
                </a:moveTo>
                <a:lnTo>
                  <a:pt x="3407156" y="0"/>
                </a:lnTo>
                <a:lnTo>
                  <a:pt x="3007621" y="101600"/>
                </a:lnTo>
                <a:lnTo>
                  <a:pt x="0" y="101600"/>
                </a:lnTo>
                <a:lnTo>
                  <a:pt x="106973" y="1"/>
                </a:lnTo>
                <a:close/>
              </a:path>
            </a:pathLst>
          </a:custGeom>
          <a:solidFill>
            <a:srgbClr val="7CCC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10" name="Freeform 15">
            <a:extLst>
              <a:ext uri="{FF2B5EF4-FFF2-40B4-BE49-F238E27FC236}">
                <a16:creationId xmlns:a16="http://schemas.microsoft.com/office/drawing/2014/main" id="{6359D539-748C-A81A-E134-5CAB92C0F63F}"/>
              </a:ext>
            </a:extLst>
          </xdr:cNvPr>
          <xdr:cNvSpPr/>
        </xdr:nvSpPr>
        <xdr:spPr>
          <a:xfrm>
            <a:off x="8051010" y="6761834"/>
            <a:ext cx="3550739"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6925" h="101600">
                <a:moveTo>
                  <a:pt x="53975" y="0"/>
                </a:moveTo>
                <a:lnTo>
                  <a:pt x="3336925" y="0"/>
                </a:lnTo>
                <a:lnTo>
                  <a:pt x="3305175" y="101600"/>
                </a:lnTo>
                <a:lnTo>
                  <a:pt x="0" y="101600"/>
                </a:lnTo>
                <a:lnTo>
                  <a:pt x="53975" y="0"/>
                </a:lnTo>
                <a:close/>
              </a:path>
            </a:pathLst>
          </a:custGeom>
          <a:solidFill>
            <a:srgbClr val="0670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grpSp>
    <xdr:clientData/>
  </xdr:twoCellAnchor>
</xdr:wsDr>
</file>

<file path=xl/drawings/drawing73.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hlinkClick xmlns:r="http://schemas.openxmlformats.org/officeDocument/2006/relationships" r:id="rId1"/>
          <a:extLst>
            <a:ext uri="{FF2B5EF4-FFF2-40B4-BE49-F238E27FC236}">
              <a16:creationId xmlns:a16="http://schemas.microsoft.com/office/drawing/2014/main" id="{8AD77159-557E-457D-9CEC-97A3B244C673}"/>
            </a:ext>
          </a:extLst>
        </xdr:cNvPr>
        <xdr:cNvGrpSpPr/>
      </xdr:nvGrpSpPr>
      <xdr:grpSpPr>
        <a:xfrm>
          <a:off x="575235" y="272677"/>
          <a:ext cx="1544516" cy="316940"/>
          <a:chOff x="582706" y="190500"/>
          <a:chExt cx="1555722" cy="313204"/>
        </a:xfrm>
      </xdr:grpSpPr>
      <xdr:sp macro="" textlink="">
        <xdr:nvSpPr>
          <xdr:cNvPr id="3" name="TextBox 2">
            <a:hlinkClick xmlns:r="http://schemas.openxmlformats.org/officeDocument/2006/relationships" r:id="rId1" tooltip="Contents"/>
            <a:extLst>
              <a:ext uri="{FF2B5EF4-FFF2-40B4-BE49-F238E27FC236}">
                <a16:creationId xmlns:a16="http://schemas.microsoft.com/office/drawing/2014/main" id="{7D20E4C0-CA97-CB5B-9016-64A94A7B7446}"/>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B17C744F-6E73-F588-C347-887B2F95BA95}"/>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35</xdr:row>
      <xdr:rowOff>12667</xdr:rowOff>
    </xdr:from>
    <xdr:to>
      <xdr:col>16384</xdr:col>
      <xdr:colOff>608705</xdr:colOff>
      <xdr:row>35</xdr:row>
      <xdr:rowOff>89205</xdr:rowOff>
    </xdr:to>
    <xdr:grpSp>
      <xdr:nvGrpSpPr>
        <xdr:cNvPr id="5" name="Group 4">
          <a:extLst>
            <a:ext uri="{FF2B5EF4-FFF2-40B4-BE49-F238E27FC236}">
              <a16:creationId xmlns:a16="http://schemas.microsoft.com/office/drawing/2014/main" id="{BC9F6845-7221-45E5-89D1-409C6B784044}"/>
            </a:ext>
          </a:extLst>
        </xdr:cNvPr>
        <xdr:cNvGrpSpPr/>
      </xdr:nvGrpSpPr>
      <xdr:grpSpPr>
        <a:xfrm>
          <a:off x="0" y="8051020"/>
          <a:ext cx="11026113705" cy="76538"/>
          <a:chOff x="495300" y="6761834"/>
          <a:chExt cx="11696700" cy="100584"/>
        </a:xfrm>
      </xdr:grpSpPr>
      <xdr:sp macro="" textlink="">
        <xdr:nvSpPr>
          <xdr:cNvPr id="6" name="Freeform 11">
            <a:extLst>
              <a:ext uri="{FF2B5EF4-FFF2-40B4-BE49-F238E27FC236}">
                <a16:creationId xmlns:a16="http://schemas.microsoft.com/office/drawing/2014/main" id="{1DBBA575-519D-529A-EF72-A84B618A432E}"/>
              </a:ext>
            </a:extLst>
          </xdr:cNvPr>
          <xdr:cNvSpPr/>
        </xdr:nvSpPr>
        <xdr:spPr>
          <a:xfrm>
            <a:off x="11569845" y="6761834"/>
            <a:ext cx="622155" cy="100584"/>
          </a:xfrm>
          <a:custGeom>
            <a:avLst/>
            <a:gdLst>
              <a:gd name="connsiteX0" fmla="*/ 26193 w 588168"/>
              <a:gd name="connsiteY0" fmla="*/ 0 h 104775"/>
              <a:gd name="connsiteX1" fmla="*/ 588168 w 588168"/>
              <a:gd name="connsiteY1" fmla="*/ 0 h 104775"/>
              <a:gd name="connsiteX2" fmla="*/ 588168 w 588168"/>
              <a:gd name="connsiteY2" fmla="*/ 104775 h 104775"/>
              <a:gd name="connsiteX3" fmla="*/ 0 w 588168"/>
              <a:gd name="connsiteY3" fmla="*/ 104775 h 104775"/>
              <a:gd name="connsiteX4" fmla="*/ 26193 w 588168"/>
              <a:gd name="connsiteY4" fmla="*/ 0 h 1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88168" h="104775">
                <a:moveTo>
                  <a:pt x="26193" y="0"/>
                </a:moveTo>
                <a:lnTo>
                  <a:pt x="588168" y="0"/>
                </a:lnTo>
                <a:lnTo>
                  <a:pt x="588168" y="104775"/>
                </a:lnTo>
                <a:lnTo>
                  <a:pt x="0" y="104775"/>
                </a:lnTo>
                <a:lnTo>
                  <a:pt x="26193" y="0"/>
                </a:lnTo>
                <a:close/>
              </a:path>
            </a:pathLst>
          </a:custGeom>
          <a:solidFill>
            <a:srgbClr val="7CCC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7" name="Freeform 12">
            <a:extLst>
              <a:ext uri="{FF2B5EF4-FFF2-40B4-BE49-F238E27FC236}">
                <a16:creationId xmlns:a16="http://schemas.microsoft.com/office/drawing/2014/main" id="{A15D8DEB-B366-58F8-7733-7DDDE56AA687}"/>
              </a:ext>
            </a:extLst>
          </xdr:cNvPr>
          <xdr:cNvSpPr/>
        </xdr:nvSpPr>
        <xdr:spPr>
          <a:xfrm flipH="1" flipV="1">
            <a:off x="4911684" y="6761834"/>
            <a:ext cx="3220768"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6925" h="101600">
                <a:moveTo>
                  <a:pt x="53975" y="0"/>
                </a:moveTo>
                <a:lnTo>
                  <a:pt x="3336925" y="0"/>
                </a:lnTo>
                <a:lnTo>
                  <a:pt x="3009410" y="101600"/>
                </a:lnTo>
                <a:lnTo>
                  <a:pt x="0" y="101600"/>
                </a:lnTo>
                <a:lnTo>
                  <a:pt x="53975" y="0"/>
                </a:lnTo>
                <a:close/>
              </a:path>
            </a:pathLst>
          </a:custGeom>
          <a:solidFill>
            <a:srgbClr val="2A37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8" name="Freeform 13">
            <a:extLst>
              <a:ext uri="{FF2B5EF4-FFF2-40B4-BE49-F238E27FC236}">
                <a16:creationId xmlns:a16="http://schemas.microsoft.com/office/drawing/2014/main" id="{CB1957B4-E29C-E747-40BC-3EA81C288DA8}"/>
              </a:ext>
            </a:extLst>
          </xdr:cNvPr>
          <xdr:cNvSpPr/>
        </xdr:nvSpPr>
        <xdr:spPr>
          <a:xfrm>
            <a:off x="2099397" y="6761834"/>
            <a:ext cx="3138058"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 name="connsiteX0" fmla="*/ 3132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3132 w 3336925"/>
              <a:gd name="connsiteY4" fmla="*/ 0 h 101600"/>
              <a:gd name="connsiteX0" fmla="*/ 0 w 3333793"/>
              <a:gd name="connsiteY0" fmla="*/ 0 h 101600"/>
              <a:gd name="connsiteX1" fmla="*/ 3333793 w 3333793"/>
              <a:gd name="connsiteY1" fmla="*/ 0 h 101600"/>
              <a:gd name="connsiteX2" fmla="*/ 3006278 w 3333793"/>
              <a:gd name="connsiteY2" fmla="*/ 101600 h 101600"/>
              <a:gd name="connsiteX3" fmla="*/ 224324 w 3333793"/>
              <a:gd name="connsiteY3" fmla="*/ 101600 h 101600"/>
              <a:gd name="connsiteX4" fmla="*/ 0 w 3333793"/>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3793" h="101600">
                <a:moveTo>
                  <a:pt x="0" y="0"/>
                </a:moveTo>
                <a:lnTo>
                  <a:pt x="3333793" y="0"/>
                </a:lnTo>
                <a:lnTo>
                  <a:pt x="3006278" y="101600"/>
                </a:lnTo>
                <a:lnTo>
                  <a:pt x="224324" y="101600"/>
                </a:lnTo>
                <a:lnTo>
                  <a:pt x="0" y="0"/>
                </a:lnTo>
                <a:close/>
              </a:path>
            </a:pathLst>
          </a:custGeom>
          <a:gradFill flip="none" rotWithShape="1">
            <a:gsLst>
              <a:gs pos="0">
                <a:srgbClr val="ACE3B7"/>
              </a:gs>
              <a:gs pos="78000">
                <a:srgbClr val="30B2A3"/>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9" name="Freeform 14">
            <a:extLst>
              <a:ext uri="{FF2B5EF4-FFF2-40B4-BE49-F238E27FC236}">
                <a16:creationId xmlns:a16="http://schemas.microsoft.com/office/drawing/2014/main" id="{4AAF5F2D-BC51-1409-D546-90A2DD7650B9}"/>
              </a:ext>
            </a:extLst>
          </xdr:cNvPr>
          <xdr:cNvSpPr/>
        </xdr:nvSpPr>
        <xdr:spPr>
          <a:xfrm flipV="1">
            <a:off x="495300" y="6761834"/>
            <a:ext cx="1821129"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 name="connsiteX0" fmla="*/ 53975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53975 w 3336925"/>
              <a:gd name="connsiteY4" fmla="*/ 0 h 101600"/>
              <a:gd name="connsiteX0" fmla="*/ 3132 w 3336925"/>
              <a:gd name="connsiteY0" fmla="*/ 0 h 101600"/>
              <a:gd name="connsiteX1" fmla="*/ 3336925 w 3336925"/>
              <a:gd name="connsiteY1" fmla="*/ 0 h 101600"/>
              <a:gd name="connsiteX2" fmla="*/ 3009410 w 3336925"/>
              <a:gd name="connsiteY2" fmla="*/ 101600 h 101600"/>
              <a:gd name="connsiteX3" fmla="*/ 0 w 3336925"/>
              <a:gd name="connsiteY3" fmla="*/ 101600 h 101600"/>
              <a:gd name="connsiteX4" fmla="*/ 3132 w 3336925"/>
              <a:gd name="connsiteY4" fmla="*/ 0 h 101600"/>
              <a:gd name="connsiteX0" fmla="*/ 0 w 3333793"/>
              <a:gd name="connsiteY0" fmla="*/ 0 h 101600"/>
              <a:gd name="connsiteX1" fmla="*/ 3333793 w 3333793"/>
              <a:gd name="connsiteY1" fmla="*/ 0 h 101600"/>
              <a:gd name="connsiteX2" fmla="*/ 3006278 w 3333793"/>
              <a:gd name="connsiteY2" fmla="*/ 101600 h 101600"/>
              <a:gd name="connsiteX3" fmla="*/ 224324 w 3333793"/>
              <a:gd name="connsiteY3" fmla="*/ 101600 h 101600"/>
              <a:gd name="connsiteX4" fmla="*/ 0 w 3333793"/>
              <a:gd name="connsiteY4" fmla="*/ 0 h 101600"/>
              <a:gd name="connsiteX0" fmla="*/ 0 w 3381808"/>
              <a:gd name="connsiteY0" fmla="*/ 0 h 101600"/>
              <a:gd name="connsiteX1" fmla="*/ 3381808 w 3381808"/>
              <a:gd name="connsiteY1" fmla="*/ 0 h 101600"/>
              <a:gd name="connsiteX2" fmla="*/ 3006278 w 3381808"/>
              <a:gd name="connsiteY2" fmla="*/ 101600 h 101600"/>
              <a:gd name="connsiteX3" fmla="*/ 224324 w 3381808"/>
              <a:gd name="connsiteY3" fmla="*/ 101600 h 101600"/>
              <a:gd name="connsiteX4" fmla="*/ 0 w 3381808"/>
              <a:gd name="connsiteY4" fmla="*/ 0 h 101600"/>
              <a:gd name="connsiteX0" fmla="*/ 0 w 3386609"/>
              <a:gd name="connsiteY0" fmla="*/ 0 h 101600"/>
              <a:gd name="connsiteX1" fmla="*/ 3386609 w 3386609"/>
              <a:gd name="connsiteY1" fmla="*/ 0 h 101600"/>
              <a:gd name="connsiteX2" fmla="*/ 3006278 w 3386609"/>
              <a:gd name="connsiteY2" fmla="*/ 101600 h 101600"/>
              <a:gd name="connsiteX3" fmla="*/ 224324 w 3386609"/>
              <a:gd name="connsiteY3" fmla="*/ 101600 h 101600"/>
              <a:gd name="connsiteX4" fmla="*/ 0 w 3386609"/>
              <a:gd name="connsiteY4" fmla="*/ 0 h 101600"/>
              <a:gd name="connsiteX0" fmla="*/ 0 w 3391410"/>
              <a:gd name="connsiteY0" fmla="*/ 0 h 101600"/>
              <a:gd name="connsiteX1" fmla="*/ 3391410 w 3391410"/>
              <a:gd name="connsiteY1" fmla="*/ 0 h 101600"/>
              <a:gd name="connsiteX2" fmla="*/ 3006278 w 3391410"/>
              <a:gd name="connsiteY2" fmla="*/ 101600 h 101600"/>
              <a:gd name="connsiteX3" fmla="*/ 224324 w 3391410"/>
              <a:gd name="connsiteY3" fmla="*/ 101600 h 101600"/>
              <a:gd name="connsiteX4" fmla="*/ 0 w 3391410"/>
              <a:gd name="connsiteY4" fmla="*/ 0 h 101600"/>
              <a:gd name="connsiteX0" fmla="*/ 0 w 3405813"/>
              <a:gd name="connsiteY0" fmla="*/ 0 h 101600"/>
              <a:gd name="connsiteX1" fmla="*/ 3405813 w 3405813"/>
              <a:gd name="connsiteY1" fmla="*/ 0 h 101600"/>
              <a:gd name="connsiteX2" fmla="*/ 3006278 w 3405813"/>
              <a:gd name="connsiteY2" fmla="*/ 101600 h 101600"/>
              <a:gd name="connsiteX3" fmla="*/ 224324 w 3405813"/>
              <a:gd name="connsiteY3" fmla="*/ 101600 h 101600"/>
              <a:gd name="connsiteX4" fmla="*/ 0 w 3405813"/>
              <a:gd name="connsiteY4" fmla="*/ 0 h 101600"/>
              <a:gd name="connsiteX0" fmla="*/ 0 w 3405813"/>
              <a:gd name="connsiteY0" fmla="*/ 0 h 103981"/>
              <a:gd name="connsiteX1" fmla="*/ 3405813 w 3405813"/>
              <a:gd name="connsiteY1" fmla="*/ 0 h 103981"/>
              <a:gd name="connsiteX2" fmla="*/ 3006278 w 3405813"/>
              <a:gd name="connsiteY2" fmla="*/ 101600 h 103981"/>
              <a:gd name="connsiteX3" fmla="*/ 3458 w 3405813"/>
              <a:gd name="connsiteY3" fmla="*/ 103981 h 103981"/>
              <a:gd name="connsiteX4" fmla="*/ 0 w 3405813"/>
              <a:gd name="connsiteY4" fmla="*/ 0 h 103981"/>
              <a:gd name="connsiteX0" fmla="*/ 102172 w 3402355"/>
              <a:gd name="connsiteY0" fmla="*/ 0 h 106362"/>
              <a:gd name="connsiteX1" fmla="*/ 3402355 w 3402355"/>
              <a:gd name="connsiteY1" fmla="*/ 2381 h 106362"/>
              <a:gd name="connsiteX2" fmla="*/ 3002820 w 3402355"/>
              <a:gd name="connsiteY2" fmla="*/ 103981 h 106362"/>
              <a:gd name="connsiteX3" fmla="*/ 0 w 3402355"/>
              <a:gd name="connsiteY3" fmla="*/ 106362 h 106362"/>
              <a:gd name="connsiteX4" fmla="*/ 102172 w 3402355"/>
              <a:gd name="connsiteY4" fmla="*/ 0 h 106362"/>
              <a:gd name="connsiteX0" fmla="*/ 102172 w 3402355"/>
              <a:gd name="connsiteY0" fmla="*/ 2382 h 103981"/>
              <a:gd name="connsiteX1" fmla="*/ 3402355 w 3402355"/>
              <a:gd name="connsiteY1" fmla="*/ 0 h 103981"/>
              <a:gd name="connsiteX2" fmla="*/ 3002820 w 3402355"/>
              <a:gd name="connsiteY2" fmla="*/ 101600 h 103981"/>
              <a:gd name="connsiteX3" fmla="*/ 0 w 3402355"/>
              <a:gd name="connsiteY3" fmla="*/ 103981 h 103981"/>
              <a:gd name="connsiteX4" fmla="*/ 102172 w 3402355"/>
              <a:gd name="connsiteY4" fmla="*/ 2382 h 103981"/>
              <a:gd name="connsiteX0" fmla="*/ 102172 w 3402355"/>
              <a:gd name="connsiteY0" fmla="*/ 2382 h 103981"/>
              <a:gd name="connsiteX1" fmla="*/ 3402355 w 3402355"/>
              <a:gd name="connsiteY1" fmla="*/ 0 h 103981"/>
              <a:gd name="connsiteX2" fmla="*/ 3002820 w 3402355"/>
              <a:gd name="connsiteY2" fmla="*/ 101600 h 103981"/>
              <a:gd name="connsiteX3" fmla="*/ 0 w 3402355"/>
              <a:gd name="connsiteY3" fmla="*/ 103981 h 103981"/>
              <a:gd name="connsiteX4" fmla="*/ 102172 w 3402355"/>
              <a:gd name="connsiteY4" fmla="*/ 2382 h 103981"/>
              <a:gd name="connsiteX0" fmla="*/ 106973 w 3407156"/>
              <a:gd name="connsiteY0" fmla="*/ 2382 h 101600"/>
              <a:gd name="connsiteX1" fmla="*/ 3407156 w 3407156"/>
              <a:gd name="connsiteY1" fmla="*/ 0 h 101600"/>
              <a:gd name="connsiteX2" fmla="*/ 3007621 w 3407156"/>
              <a:gd name="connsiteY2" fmla="*/ 101600 h 101600"/>
              <a:gd name="connsiteX3" fmla="*/ 0 w 3407156"/>
              <a:gd name="connsiteY3" fmla="*/ 101600 h 101600"/>
              <a:gd name="connsiteX4" fmla="*/ 106973 w 3407156"/>
              <a:gd name="connsiteY4" fmla="*/ 2382 h 101600"/>
              <a:gd name="connsiteX0" fmla="*/ 106973 w 3407156"/>
              <a:gd name="connsiteY0" fmla="*/ 1 h 101600"/>
              <a:gd name="connsiteX1" fmla="*/ 3407156 w 3407156"/>
              <a:gd name="connsiteY1" fmla="*/ 0 h 101600"/>
              <a:gd name="connsiteX2" fmla="*/ 3007621 w 3407156"/>
              <a:gd name="connsiteY2" fmla="*/ 101600 h 101600"/>
              <a:gd name="connsiteX3" fmla="*/ 0 w 3407156"/>
              <a:gd name="connsiteY3" fmla="*/ 101600 h 101600"/>
              <a:gd name="connsiteX4" fmla="*/ 106973 w 3407156"/>
              <a:gd name="connsiteY4" fmla="*/ 1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407156" h="101600">
                <a:moveTo>
                  <a:pt x="106973" y="1"/>
                </a:moveTo>
                <a:lnTo>
                  <a:pt x="3407156" y="0"/>
                </a:lnTo>
                <a:lnTo>
                  <a:pt x="3007621" y="101600"/>
                </a:lnTo>
                <a:lnTo>
                  <a:pt x="0" y="101600"/>
                </a:lnTo>
                <a:lnTo>
                  <a:pt x="106973" y="1"/>
                </a:lnTo>
                <a:close/>
              </a:path>
            </a:pathLst>
          </a:custGeom>
          <a:solidFill>
            <a:srgbClr val="7CCC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sp macro="" textlink="">
        <xdr:nvSpPr>
          <xdr:cNvPr id="10" name="Freeform 15">
            <a:extLst>
              <a:ext uri="{FF2B5EF4-FFF2-40B4-BE49-F238E27FC236}">
                <a16:creationId xmlns:a16="http://schemas.microsoft.com/office/drawing/2014/main" id="{4642717A-D0D4-1A63-8291-F6ADADC71EED}"/>
              </a:ext>
            </a:extLst>
          </xdr:cNvPr>
          <xdr:cNvSpPr/>
        </xdr:nvSpPr>
        <xdr:spPr>
          <a:xfrm>
            <a:off x="8051010" y="6761834"/>
            <a:ext cx="3550739" cy="100584"/>
          </a:xfrm>
          <a:custGeom>
            <a:avLst/>
            <a:gdLst>
              <a:gd name="connsiteX0" fmla="*/ 53975 w 3336925"/>
              <a:gd name="connsiteY0" fmla="*/ 0 h 101600"/>
              <a:gd name="connsiteX1" fmla="*/ 3336925 w 3336925"/>
              <a:gd name="connsiteY1" fmla="*/ 0 h 101600"/>
              <a:gd name="connsiteX2" fmla="*/ 3305175 w 3336925"/>
              <a:gd name="connsiteY2" fmla="*/ 101600 h 101600"/>
              <a:gd name="connsiteX3" fmla="*/ 0 w 3336925"/>
              <a:gd name="connsiteY3" fmla="*/ 101600 h 101600"/>
              <a:gd name="connsiteX4" fmla="*/ 53975 w 3336925"/>
              <a:gd name="connsiteY4" fmla="*/ 0 h 101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36925" h="101600">
                <a:moveTo>
                  <a:pt x="53975" y="0"/>
                </a:moveTo>
                <a:lnTo>
                  <a:pt x="3336925" y="0"/>
                </a:lnTo>
                <a:lnTo>
                  <a:pt x="3305175" y="101600"/>
                </a:lnTo>
                <a:lnTo>
                  <a:pt x="0" y="101600"/>
                </a:lnTo>
                <a:lnTo>
                  <a:pt x="53975" y="0"/>
                </a:lnTo>
                <a:close/>
              </a:path>
            </a:pathLst>
          </a:custGeom>
          <a:solidFill>
            <a:srgbClr val="0670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1" rIns="91440" bIns="45721"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1"/>
          </a:p>
        </xdr:txBody>
      </xdr:sp>
    </xdr:grpSp>
    <xdr:clientData/>
  </xdr:twoCellAnchor>
</xdr:wsDr>
</file>

<file path=xl/drawings/drawing74.xml><?xml version="1.0" encoding="utf-8"?>
<xdr:wsDr xmlns:xdr="http://schemas.openxmlformats.org/drawingml/2006/spreadsheetDrawing" xmlns:a="http://schemas.openxmlformats.org/drawingml/2006/main">
  <xdr:twoCellAnchor>
    <xdr:from>
      <xdr:col>1</xdr:col>
      <xdr:colOff>0</xdr:colOff>
      <xdr:row>1</xdr:row>
      <xdr:rowOff>78442</xdr:rowOff>
    </xdr:from>
    <xdr:to>
      <xdr:col>1</xdr:col>
      <xdr:colOff>1544516</xdr:colOff>
      <xdr:row>2</xdr:row>
      <xdr:rowOff>201146</xdr:rowOff>
    </xdr:to>
    <xdr:grpSp>
      <xdr:nvGrpSpPr>
        <xdr:cNvPr id="2" name="Group 1">
          <a:extLst>
            <a:ext uri="{FF2B5EF4-FFF2-40B4-BE49-F238E27FC236}">
              <a16:creationId xmlns:a16="http://schemas.microsoft.com/office/drawing/2014/main" id="{79DEAE5C-7657-4B0F-8915-79C73307BE26}"/>
            </a:ext>
          </a:extLst>
        </xdr:cNvPr>
        <xdr:cNvGrpSpPr/>
      </xdr:nvGrpSpPr>
      <xdr:grpSpPr>
        <a:xfrm>
          <a:off x="590176" y="265207"/>
          <a:ext cx="1544516" cy="316939"/>
          <a:chOff x="582706" y="190500"/>
          <a:chExt cx="1555722" cy="313204"/>
        </a:xfrm>
      </xdr:grpSpPr>
      <xdr:sp macro="" textlink="">
        <xdr:nvSpPr>
          <xdr:cNvPr id="3" name="TextBox 2">
            <a:hlinkClick xmlns:r="http://schemas.openxmlformats.org/officeDocument/2006/relationships" r:id="rId1" tooltip="Contents"/>
            <a:extLst>
              <a:ext uri="{FF2B5EF4-FFF2-40B4-BE49-F238E27FC236}">
                <a16:creationId xmlns:a16="http://schemas.microsoft.com/office/drawing/2014/main" id="{56C1763E-FFA9-6A44-3369-F019EB248E60}"/>
              </a:ext>
            </a:extLst>
          </xdr:cNvPr>
          <xdr:cNvSpPr txBox="1"/>
        </xdr:nvSpPr>
        <xdr:spPr>
          <a:xfrm>
            <a:off x="879555" y="190500"/>
            <a:ext cx="962025" cy="313204"/>
          </a:xfrm>
          <a:prstGeom prst="round2SameRect">
            <a:avLst/>
          </a:prstGeom>
          <a:solidFill>
            <a:schemeClr val="accent3"/>
          </a:solidFill>
          <a:ln w="9525" cmpd="sng">
            <a:noFill/>
          </a:ln>
          <a:effectLst/>
          <a:scene3d>
            <a:camera prst="orthographicFront">
              <a:rot lat="0" lon="0" rev="0"/>
            </a:camera>
            <a:lightRig rig="soft" dir="t"/>
          </a:scene3d>
          <a:sp3d prstMaterial="matte">
            <a:extrusionClr>
              <a:schemeClr val="accent6">
                <a:lumMod val="50000"/>
              </a:schemeClr>
            </a:extrusionClr>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bg1"/>
                </a:solidFill>
                <a:latin typeface="Corbel" panose="020B0503020204020204" pitchFamily="34" charset="0"/>
                <a:ea typeface="+mn-ea"/>
                <a:cs typeface="+mn-cs"/>
              </a:rPr>
              <a:t>Contents</a:t>
            </a:r>
          </a:p>
        </xdr:txBody>
      </xdr:sp>
      <xdr:cxnSp macro="">
        <xdr:nvCxnSpPr>
          <xdr:cNvPr id="4" name="Straight Connector 3">
            <a:extLst>
              <a:ext uri="{FF2B5EF4-FFF2-40B4-BE49-F238E27FC236}">
                <a16:creationId xmlns:a16="http://schemas.microsoft.com/office/drawing/2014/main" id="{DAEA8B1A-30E0-6DC2-FC38-4DF1897B361C}"/>
              </a:ext>
            </a:extLst>
          </xdr:cNvPr>
          <xdr:cNvCxnSpPr/>
        </xdr:nvCxnSpPr>
        <xdr:spPr>
          <a:xfrm>
            <a:off x="582706" y="503704"/>
            <a:ext cx="1555722" cy="0"/>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ss2.bp.com/Planning/Performance_Mgmt/Market%20Intelligence1/Project%20List/2009/03-06-2009%20MI%20Project%20Li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nilever.sharepoint.com/Kate/Historical/TEMPLATES/RFIi_template_v_01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scdelfs2\repository\Documents%20and%20Settings\pooja.dhawan\Local%20Settings\Temporary%20Internet%20Files\OLKA\TSC%20-%20McNeil%20-%20Request%20for%20Information%20Document%20-%2030%20November%2020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lever.sharepoint.com/home/corp/home/HPRSMXA/my%20documents/Food%20Services/Usage%20Reports/New%202009%20Reports/FS%20Baseline%200329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wnsgs-my.sharepoint.com/Users/anurag.aswal/AppData/Local/Microsoft/Windows/INetCache/Content.Outlook/VI5MDS33/TSC%20-%20Kraft%20Heinz%20-%20Wet%20and%20Dry%20Powder%20Mixes%20Suppliers%20%20Output%20-%2007%20Feb.xlsm"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file:///\\172.21.4.9\Repository\Users\antald\Documents\Work\Managers\Matthieu%20Jacques\EU%20Market%20Research%20RFP\Supplier%20responses\final%20documents\supplier%20documentation\Axess\9.4.1.%20Central%20Coordination%20Intl%20Projects%20Template.xlsx?AC74C660" TargetMode="External"/><Relationship Id="rId1" Type="http://schemas.openxmlformats.org/officeDocument/2006/relationships/externalLinkPath" Target="file:///\\AC74C660\9.4.1.%20Central%20Coordination%20Intl%20Projects%20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unilever.sharepoint.com/Users/Megha.Aggarwal/Desktop/BP%20China%20-%20Supplier%20ID%20-%20LED%20Light%20Manufacturers%20-%20Chin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Backup\Desktop\Projects\Supplier%20Dashboard%20-%20Comparision%20-%20Mayank\files%20from%20vandna\TSC-Client-Medical%20Devices%20Manufacturers_Comparision.xlsm"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wnsgs-my.sharepoint.com/personal/u419063_wns_com/Documents/Cost%20Models-2025/2026%20Feb%20Models%20with%20OEE/WNS%20Procurement%20-%20Unilever%20-%20Should%20Cost%20Model%20-%20Potato%20Flakes%20-%20Germany%20-%2020%20February%202026.xlsx" TargetMode="External"/><Relationship Id="rId1" Type="http://schemas.openxmlformats.org/officeDocument/2006/relationships/externalLinkPath" Target="https://wnsgs-my.sharepoint.com/personal/u419063_wns_com/Documents/Cost%20Models-2025/2026%20Feb%20Models%20with%20OEE/WNS%20Procurement%20-%20Unilever%20-%20Should%20Cost%20Model%20-%20Potato%20Flakes%20-%20Germany%20-%2020%20February%202026.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u419063\AppData\Local\Microsoft\Windows\INetCache\Content.Outlook\BY5GXB4T\WNS%20Procurement%20-%20Unilever%20-%20Should%20Cost%20Model%20-%20Jelly%20Bouillon%20-%20Germany%20-%2018%20March%202026.xlsx" TargetMode="External"/><Relationship Id="rId1" Type="http://schemas.openxmlformats.org/officeDocument/2006/relationships/externalLinkPath" Target="/Users/u419063/AppData/Local/Microsoft/Windows/INetCache/Content.Outlook/BY5GXB4T/WNS%20Procurement%20-%20Unilever%20-%20Should%20Cost%20Model%20-%20Jelly%20Bouillon%20-%20Germany%20-%2018%20March%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list"/>
      <sheetName val="Pivot"/>
      <sheetName val="MS Chart"/>
      <sheetName val="Sheet7"/>
      <sheetName val="SPU Chart"/>
      <sheetName val="Sheet8"/>
      <sheetName val="MI Work Chart"/>
      <sheetName val="Sheet9"/>
      <sheetName val="Status Chart"/>
      <sheetName val="Legend 2"/>
      <sheetName val="Sheet10"/>
      <sheetName val="Sheet2"/>
      <sheetName val="validation"/>
      <sheetName val="LookUpTables"/>
      <sheetName val="Service"/>
      <sheetName val="Sheet1"/>
      <sheetName val="Lists"/>
      <sheetName val="Currency Reference"/>
      <sheetName val="Time Zone Reference"/>
      <sheetName val="Backend Data"/>
    </sheetNames>
    <sheetDataSet>
      <sheetData sheetId="0"/>
      <sheetData sheetId="1"/>
      <sheetData sheetId="2" refreshError="1"/>
      <sheetData sheetId="3"/>
      <sheetData sheetId="4" refreshError="1"/>
      <sheetData sheetId="5"/>
      <sheetData sheetId="6" refreshError="1"/>
      <sheetData sheetId="7"/>
      <sheetData sheetId="8" refreshError="1"/>
      <sheetData sheetId="9">
        <row r="3">
          <cell r="B3" t="str">
            <v>Sourcing Process</v>
          </cell>
        </row>
        <row r="16">
          <cell r="B16" t="str">
            <v>Adds &amp; Chems</v>
          </cell>
        </row>
        <row r="17">
          <cell r="B17" t="str">
            <v>AMI - Equipment &amp; Operations</v>
          </cell>
        </row>
        <row r="18">
          <cell r="B18" t="str">
            <v>AMI - EU Retail Assets</v>
          </cell>
        </row>
        <row r="19">
          <cell r="B19" t="str">
            <v>AMI- Air BP</v>
          </cell>
        </row>
        <row r="20">
          <cell r="B20" t="str">
            <v>AMI- Maintenance &amp; Capital Projects</v>
          </cell>
        </row>
        <row r="21">
          <cell r="B21" t="str">
            <v>AMI-LPG</v>
          </cell>
        </row>
        <row r="22">
          <cell r="B22" t="str">
            <v>EU Convenience Retail</v>
          </cell>
        </row>
        <row r="23">
          <cell r="B23" t="str">
            <v>ILS</v>
          </cell>
        </row>
        <row r="24">
          <cell r="B24" t="str">
            <v>Logistics</v>
          </cell>
        </row>
        <row r="25">
          <cell r="B25" t="str">
            <v>Manufacturing Equipment &amp; Materials</v>
          </cell>
        </row>
        <row r="26">
          <cell r="B26" t="str">
            <v>Manufacturing Operations</v>
          </cell>
        </row>
        <row r="27">
          <cell r="B27" t="str">
            <v>Marketing &amp; Indirects</v>
          </cell>
        </row>
        <row r="28">
          <cell r="B28" t="str">
            <v>Marketing Services</v>
          </cell>
        </row>
        <row r="29">
          <cell r="B29" t="str">
            <v>Non Cash Transactions</v>
          </cell>
        </row>
        <row r="30">
          <cell r="B30" t="str">
            <v>Packaging</v>
          </cell>
        </row>
        <row r="31">
          <cell r="B31" t="str">
            <v>Project, Maintenance and TAR Services</v>
          </cell>
        </row>
        <row r="32">
          <cell r="B32" t="str">
            <v>R&amp;M SPU/FVC</v>
          </cell>
        </row>
        <row r="33">
          <cell r="B33" t="str">
            <v>Retail Technology</v>
          </cell>
        </row>
        <row r="34">
          <cell r="B34" t="str">
            <v>Third Party and Industrial</v>
          </cell>
        </row>
        <row r="35">
          <cell r="B35" t="str">
            <v>US Pipelines</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eneral Information"/>
      <sheetName val="Key Figures"/>
      <sheetName val="Product Availability"/>
      <sheetName val="Packaging"/>
      <sheetName val="Purchase to Pay"/>
      <sheetName val="Quality"/>
      <sheetName val="validation"/>
      <sheetName val="Sheet1"/>
      <sheetName val="Beef Slaughtering"/>
      <sheetName val="Poultry Rearing and Slaughterin"/>
      <sheetName val="Legend 2"/>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A2" t="str">
            <v>public</v>
          </cell>
          <cell r="B2" t="str">
            <v>yes</v>
          </cell>
        </row>
        <row r="3">
          <cell r="A3" t="str">
            <v>private</v>
          </cell>
          <cell r="B3" t="str">
            <v>no</v>
          </cell>
        </row>
        <row r="4">
          <cell r="A4" t="str">
            <v>other (please specify)</v>
          </cell>
        </row>
      </sheetData>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Request for Information"/>
      <sheetName val="Drop down"/>
      <sheetName val="Sheet1"/>
      <sheetName val="Plam Oil"/>
      <sheetName val="Beef Slaughtering"/>
      <sheetName val="Poultry Rearing and Slaughterin"/>
      <sheetName val="validation"/>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nd Analysis"/>
      <sheetName val="Income Statement"/>
      <sheetName val="NYHO"/>
      <sheetName val="Bethlem I"/>
      <sheetName val="BethlehemII"/>
      <sheetName val="Spokane-wro"/>
      <sheetName val="Appleton MRO"/>
      <sheetName val="Berkshire"/>
      <sheetName val="Sheet3"/>
      <sheetName val="Poultry Rearing and Slaughterin"/>
      <sheetName val="Plam Oil"/>
      <sheetName val="Request for Information"/>
    </sheetNames>
    <sheetDataSet>
      <sheetData sheetId="0" refreshError="1"/>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Table Of Contents"/>
      <sheetName val="Objective, Scope and Approach"/>
      <sheetName val="Dashboard"/>
      <sheetName val="Backend Data"/>
      <sheetName val="Summary"/>
      <sheetName val="Base Data"/>
      <sheetName val="Supplier Benchmarking"/>
      <sheetName val="Prospective Suppliers"/>
      <sheetName val="Response Awaited"/>
      <sheetName val="Rejected Suppliers"/>
      <sheetName val="Rejected Suppliers (2)"/>
      <sheetName val="Bibliography"/>
      <sheetName val="End Page"/>
      <sheetName val="Sheet3"/>
      <sheetName val="Berkshire"/>
      <sheetName val="Income Statement"/>
    </sheetNames>
    <sheetDataSet>
      <sheetData sheetId="0"/>
      <sheetData sheetId="1"/>
      <sheetData sheetId="2"/>
      <sheetData sheetId="3"/>
      <sheetData sheetId="4">
        <row r="1">
          <cell r="G1" t="str">
            <v>Headcount</v>
          </cell>
        </row>
        <row r="2">
          <cell r="F2" t="str">
            <v xml:space="preserve">Kerry
</v>
          </cell>
          <cell r="G2">
            <v>27000</v>
          </cell>
          <cell r="J2" t="str">
            <v xml:space="preserve">Fipros
</v>
          </cell>
          <cell r="K2">
            <v>7</v>
          </cell>
        </row>
        <row r="3">
          <cell r="F3" t="str">
            <v>Hindustan Foods</v>
          </cell>
          <cell r="J3" t="str">
            <v>Haco</v>
          </cell>
          <cell r="K3">
            <v>7</v>
          </cell>
        </row>
        <row r="4">
          <cell r="F4" t="str">
            <v>Haco</v>
          </cell>
          <cell r="J4" t="str">
            <v xml:space="preserve">Tastepoint </v>
          </cell>
          <cell r="K4">
            <v>7</v>
          </cell>
        </row>
        <row r="5">
          <cell r="F5" t="str">
            <v xml:space="preserve">Flavour Makers </v>
          </cell>
          <cell r="J5" t="str">
            <v>All Natural Company</v>
          </cell>
          <cell r="K5">
            <v>6</v>
          </cell>
        </row>
        <row r="6">
          <cell r="F6" t="str">
            <v>Sinopaprika</v>
          </cell>
          <cell r="J6" t="str">
            <v xml:space="preserve">Nutra Foods
</v>
          </cell>
          <cell r="K6">
            <v>5</v>
          </cell>
        </row>
        <row r="7">
          <cell r="F7" t="str">
            <v>NIG Nutritionals</v>
          </cell>
          <cell r="J7" t="str">
            <v xml:space="preserve">Kerry
</v>
          </cell>
          <cell r="K7">
            <v>5</v>
          </cell>
        </row>
        <row r="8">
          <cell r="F8" t="str">
            <v>Maltra</v>
          </cell>
          <cell r="J8" t="str">
            <v>Hindustan Foods</v>
          </cell>
          <cell r="K8">
            <v>5</v>
          </cell>
        </row>
        <row r="9">
          <cell r="F9" t="str">
            <v xml:space="preserve">Tastepoint </v>
          </cell>
          <cell r="J9" t="str">
            <v xml:space="preserve">Flavour Makers </v>
          </cell>
          <cell r="K9">
            <v>4</v>
          </cell>
        </row>
        <row r="10">
          <cell r="F10" t="str">
            <v xml:space="preserve">Fipros
</v>
          </cell>
          <cell r="J10" t="str">
            <v>Moguntia Food</v>
          </cell>
          <cell r="K10">
            <v>4</v>
          </cell>
        </row>
        <row r="11">
          <cell r="F11" t="str">
            <v>Moguntia Food</v>
          </cell>
          <cell r="J11" t="str">
            <v>Husarich</v>
          </cell>
          <cell r="K11">
            <v>4</v>
          </cell>
        </row>
        <row r="12">
          <cell r="F12" t="str">
            <v xml:space="preserve">Fibrisol </v>
          </cell>
          <cell r="J12" t="str">
            <v>Spring Brook</v>
          </cell>
          <cell r="K12">
            <v>3</v>
          </cell>
        </row>
        <row r="13">
          <cell r="F13" t="str">
            <v>Spring Brook</v>
          </cell>
          <cell r="J13" t="str">
            <v>Maltra</v>
          </cell>
          <cell r="K13">
            <v>3</v>
          </cell>
        </row>
        <row r="14">
          <cell r="F14" t="str">
            <v xml:space="preserve">Isfi Spices and Herbs
</v>
          </cell>
          <cell r="J14" t="str">
            <v xml:space="preserve">Fibrisol </v>
          </cell>
          <cell r="K14">
            <v>2</v>
          </cell>
        </row>
        <row r="15">
          <cell r="F15" t="str">
            <v>GS Hall</v>
          </cell>
          <cell r="J15" t="str">
            <v>Einbecker Backzutaten
(Back Mal)</v>
          </cell>
          <cell r="K15">
            <v>2</v>
          </cell>
        </row>
        <row r="16">
          <cell r="F16" t="str">
            <v>Husarich</v>
          </cell>
          <cell r="J16" t="str">
            <v>GS Hall</v>
          </cell>
          <cell r="K16">
            <v>2</v>
          </cell>
        </row>
        <row r="17">
          <cell r="F17" t="str">
            <v>UK Blending</v>
          </cell>
          <cell r="J17" t="str">
            <v xml:space="preserve">Isfi Spices and Herbs
</v>
          </cell>
          <cell r="K17">
            <v>1</v>
          </cell>
        </row>
        <row r="18">
          <cell r="F18" t="str">
            <v xml:space="preserve">Nutra Foods
</v>
          </cell>
          <cell r="J18" t="str">
            <v xml:space="preserve">Crista </v>
          </cell>
          <cell r="K18">
            <v>1</v>
          </cell>
        </row>
        <row r="19">
          <cell r="F19" t="str">
            <v xml:space="preserve">Westcountry Spice
</v>
          </cell>
          <cell r="J19" t="str">
            <v>Sinopaprika</v>
          </cell>
          <cell r="K19">
            <v>1</v>
          </cell>
        </row>
        <row r="20">
          <cell r="F20" t="str">
            <v>All Natural Company</v>
          </cell>
          <cell r="J20" t="str">
            <v>LFI</v>
          </cell>
          <cell r="K20">
            <v>1</v>
          </cell>
        </row>
        <row r="21">
          <cell r="F21" t="str">
            <v xml:space="preserve">Crista </v>
          </cell>
          <cell r="J21" t="str">
            <v xml:space="preserve">Westcountry Spice
</v>
          </cell>
          <cell r="K21">
            <v>1</v>
          </cell>
        </row>
        <row r="22">
          <cell r="F22" t="str">
            <v>Einbecker Backzutaten
(Back Mal)</v>
          </cell>
          <cell r="J22" t="str">
            <v>Chounk Spices</v>
          </cell>
          <cell r="K22">
            <v>1</v>
          </cell>
        </row>
        <row r="23">
          <cell r="F23" t="str">
            <v>Chounk Spices</v>
          </cell>
          <cell r="J23" t="str">
            <v>Saran Enterprises</v>
          </cell>
          <cell r="K23">
            <v>1</v>
          </cell>
        </row>
        <row r="24">
          <cell r="F24" t="str">
            <v>Saran Enterprises</v>
          </cell>
          <cell r="J24" t="str">
            <v>Taste Asia</v>
          </cell>
          <cell r="K24">
            <v>1</v>
          </cell>
        </row>
        <row r="25">
          <cell r="F25" t="str">
            <v>Taste Asia</v>
          </cell>
          <cell r="J25" t="str">
            <v>UK Blending</v>
          </cell>
          <cell r="K25">
            <v>1</v>
          </cell>
        </row>
        <row r="26">
          <cell r="F26" t="str">
            <v>LFI</v>
          </cell>
          <cell r="J26" t="str">
            <v>NIG Nutritionals</v>
          </cell>
          <cell r="K26">
            <v>0</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li. Central Coordination"/>
      <sheetName val="Quanti. Central Coordination"/>
      <sheetName val="Lists"/>
    </sheetNames>
    <sheetDataSet>
      <sheetData sheetId="0"/>
      <sheetData sheetId="1"/>
      <sheetData sheetId="2">
        <row r="1">
          <cell r="I1" t="str">
            <v>&lt;&lt;Select&gt;&gt;</v>
          </cell>
          <cell r="L1" t="str">
            <v>&lt;&lt;Select&gt;&gt;</v>
          </cell>
        </row>
        <row r="2">
          <cell r="I2" t="str">
            <v>Junior</v>
          </cell>
          <cell r="L2" t="str">
            <v>Germany</v>
          </cell>
        </row>
        <row r="3">
          <cell r="I3" t="str">
            <v>Senior</v>
          </cell>
          <cell r="L3" t="str">
            <v>Spain</v>
          </cell>
        </row>
        <row r="4">
          <cell r="I4" t="str">
            <v>Manager</v>
          </cell>
          <cell r="L4" t="str">
            <v>France</v>
          </cell>
        </row>
        <row r="5">
          <cell r="I5" t="str">
            <v>TOP Manager</v>
          </cell>
          <cell r="L5" t="str">
            <v>Ireland</v>
          </cell>
        </row>
        <row r="6">
          <cell r="I6" t="str">
            <v>Technical Adviser</v>
          </cell>
          <cell r="L6" t="str">
            <v>UK</v>
          </cell>
        </row>
        <row r="7">
          <cell r="L7" t="str">
            <v>Switzerland</v>
          </cell>
        </row>
        <row r="8">
          <cell r="L8" t="str">
            <v>The Netherlands</v>
          </cell>
        </row>
        <row r="9">
          <cell r="L9" t="str">
            <v>Belgium</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Reference"/>
      <sheetName val="Time Zone Reference"/>
      <sheetName val="Instructions"/>
      <sheetName val="Add New Supplier"/>
      <sheetName val="Add New Supplier Contact"/>
      <sheetName val="Summary"/>
      <sheetName val="Prospective Companies"/>
      <sheetName val="Awaited Companies"/>
      <sheetName val="Contact Not Established"/>
      <sheetName val="Supplier Rating"/>
      <sheetName val="Country Code Reference"/>
      <sheetName val="Lists"/>
    </sheetNames>
    <sheetDataSet>
      <sheetData sheetId="0">
        <row r="2">
          <cell r="A2" t="str">
            <v>TRY</v>
          </cell>
        </row>
        <row r="3">
          <cell r="A3" t="str">
            <v>AED</v>
          </cell>
        </row>
        <row r="4">
          <cell r="A4" t="str">
            <v>AOA</v>
          </cell>
        </row>
        <row r="5">
          <cell r="A5" t="str">
            <v>AUD</v>
          </cell>
        </row>
        <row r="6">
          <cell r="A6" t="str">
            <v>BRL</v>
          </cell>
        </row>
        <row r="7">
          <cell r="A7" t="str">
            <v>CAD</v>
          </cell>
        </row>
        <row r="8">
          <cell r="A8" t="str">
            <v>CHF</v>
          </cell>
        </row>
        <row r="9">
          <cell r="A9" t="str">
            <v>CNY</v>
          </cell>
        </row>
        <row r="10">
          <cell r="A10" t="str">
            <v>COP</v>
          </cell>
        </row>
        <row r="11">
          <cell r="A11" t="str">
            <v>CZK</v>
          </cell>
        </row>
        <row r="12">
          <cell r="A12" t="str">
            <v>DKK</v>
          </cell>
        </row>
        <row r="13">
          <cell r="A13" t="str">
            <v>EGP</v>
          </cell>
        </row>
        <row r="14">
          <cell r="A14" t="str">
            <v>HKD</v>
          </cell>
        </row>
        <row r="15">
          <cell r="A15" t="str">
            <v>EUR</v>
          </cell>
        </row>
        <row r="16">
          <cell r="A16" t="str">
            <v>GEL</v>
          </cell>
        </row>
        <row r="17">
          <cell r="A17" t="str">
            <v>IDR</v>
          </cell>
        </row>
        <row r="18">
          <cell r="A18" t="str">
            <v>INR</v>
          </cell>
        </row>
        <row r="19">
          <cell r="A19" t="str">
            <v>PKR</v>
          </cell>
        </row>
        <row r="20">
          <cell r="A20" t="str">
            <v>PLN</v>
          </cell>
        </row>
        <row r="21">
          <cell r="A21" t="str">
            <v>NOK</v>
          </cell>
        </row>
        <row r="22">
          <cell r="A22" t="str">
            <v>NZD</v>
          </cell>
        </row>
        <row r="23">
          <cell r="A23" t="str">
            <v>RUB</v>
          </cell>
        </row>
        <row r="24">
          <cell r="A24" t="str">
            <v>SGD</v>
          </cell>
        </row>
        <row r="25">
          <cell r="A25" t="str">
            <v>TTD</v>
          </cell>
        </row>
        <row r="26">
          <cell r="A26" t="str">
            <v>USD</v>
          </cell>
        </row>
        <row r="27">
          <cell r="A27" t="str">
            <v>ZAR</v>
          </cell>
        </row>
        <row r="28">
          <cell r="A28" t="str">
            <v>AZN</v>
          </cell>
        </row>
      </sheetData>
      <sheetData sheetId="1">
        <row r="2">
          <cell r="A2" t="str">
            <v>ACT</v>
          </cell>
        </row>
        <row r="3">
          <cell r="A3" t="str">
            <v>AET</v>
          </cell>
        </row>
        <row r="4">
          <cell r="A4" t="str">
            <v>AGT</v>
          </cell>
        </row>
        <row r="5">
          <cell r="A5" t="str">
            <v>ART</v>
          </cell>
        </row>
        <row r="6">
          <cell r="A6" t="str">
            <v>AST</v>
          </cell>
        </row>
        <row r="7">
          <cell r="A7" t="str">
            <v>Africa/Abidjan</v>
          </cell>
        </row>
        <row r="8">
          <cell r="A8" t="str">
            <v>Africa/Accra</v>
          </cell>
        </row>
        <row r="9">
          <cell r="A9" t="str">
            <v>Africa/Addis_Ababa</v>
          </cell>
        </row>
        <row r="10">
          <cell r="A10" t="str">
            <v>Africa/Algiers</v>
          </cell>
        </row>
        <row r="11">
          <cell r="A11" t="str">
            <v>Africa/Asmara</v>
          </cell>
        </row>
        <row r="12">
          <cell r="A12" t="str">
            <v>Africa/Asmera</v>
          </cell>
        </row>
        <row r="13">
          <cell r="A13" t="str">
            <v>Africa/Bamako</v>
          </cell>
        </row>
        <row r="14">
          <cell r="A14" t="str">
            <v>Africa/Bangui</v>
          </cell>
        </row>
        <row r="15">
          <cell r="A15" t="str">
            <v>Africa/Banjul</v>
          </cell>
        </row>
        <row r="16">
          <cell r="A16" t="str">
            <v>Africa/Bissau</v>
          </cell>
        </row>
        <row r="17">
          <cell r="A17" t="str">
            <v>Africa/Blantyre</v>
          </cell>
        </row>
        <row r="18">
          <cell r="A18" t="str">
            <v>Africa/Brazzaville</v>
          </cell>
        </row>
        <row r="19">
          <cell r="A19" t="str">
            <v>Africa/Bujumbura</v>
          </cell>
        </row>
        <row r="20">
          <cell r="A20" t="str">
            <v>Africa/Cairo</v>
          </cell>
        </row>
        <row r="21">
          <cell r="A21" t="str">
            <v>Africa/Casablanca</v>
          </cell>
        </row>
        <row r="22">
          <cell r="A22" t="str">
            <v>Africa/Ceuta</v>
          </cell>
        </row>
        <row r="23">
          <cell r="A23" t="str">
            <v>Africa/Conakry</v>
          </cell>
        </row>
        <row r="24">
          <cell r="A24" t="str">
            <v>Africa/Dakar</v>
          </cell>
        </row>
        <row r="25">
          <cell r="A25" t="str">
            <v>Africa/Dar_es_Salaam</v>
          </cell>
        </row>
        <row r="26">
          <cell r="A26" t="str">
            <v>Africa/Djibouti</v>
          </cell>
        </row>
        <row r="27">
          <cell r="A27" t="str">
            <v>Africa/Douala</v>
          </cell>
        </row>
        <row r="28">
          <cell r="A28" t="str">
            <v>Africa/El_Aaiun</v>
          </cell>
        </row>
        <row r="29">
          <cell r="A29" t="str">
            <v>Africa/Freetown</v>
          </cell>
        </row>
        <row r="30">
          <cell r="A30" t="str">
            <v>Africa/Gaborone</v>
          </cell>
        </row>
        <row r="31">
          <cell r="A31" t="str">
            <v>Africa/Harare</v>
          </cell>
        </row>
        <row r="32">
          <cell r="A32" t="str">
            <v>Africa/Johannesburg</v>
          </cell>
        </row>
        <row r="33">
          <cell r="A33" t="str">
            <v>Africa/Kampala</v>
          </cell>
        </row>
        <row r="34">
          <cell r="A34" t="str">
            <v>Africa/Khartoum</v>
          </cell>
        </row>
        <row r="35">
          <cell r="A35" t="str">
            <v>Africa/Kigali</v>
          </cell>
        </row>
        <row r="36">
          <cell r="A36" t="str">
            <v>Africa/Kinshasa</v>
          </cell>
        </row>
        <row r="37">
          <cell r="A37" t="str">
            <v>Africa/Lagos</v>
          </cell>
        </row>
        <row r="38">
          <cell r="A38" t="str">
            <v>Africa/Libreville</v>
          </cell>
        </row>
        <row r="39">
          <cell r="A39" t="str">
            <v>Africa/Lome</v>
          </cell>
        </row>
        <row r="40">
          <cell r="A40" t="str">
            <v>Africa/Luanda</v>
          </cell>
        </row>
        <row r="41">
          <cell r="A41" t="str">
            <v>Africa/Lubumbashi</v>
          </cell>
        </row>
        <row r="42">
          <cell r="A42" t="str">
            <v>Africa/Lusaka</v>
          </cell>
        </row>
        <row r="43">
          <cell r="A43" t="str">
            <v>Africa/Malabo</v>
          </cell>
        </row>
        <row r="44">
          <cell r="A44" t="str">
            <v>Africa/Maputo</v>
          </cell>
        </row>
        <row r="45">
          <cell r="A45" t="str">
            <v>Africa/Maseru</v>
          </cell>
        </row>
        <row r="46">
          <cell r="A46" t="str">
            <v>Africa/Mbabane</v>
          </cell>
        </row>
        <row r="47">
          <cell r="A47" t="str">
            <v>Africa/Mogadishu</v>
          </cell>
        </row>
        <row r="48">
          <cell r="A48" t="str">
            <v>Africa/Monrovia</v>
          </cell>
        </row>
        <row r="49">
          <cell r="A49" t="str">
            <v>Africa/Nairobi</v>
          </cell>
        </row>
        <row r="50">
          <cell r="A50" t="str">
            <v>Africa/Ndjamena</v>
          </cell>
        </row>
        <row r="51">
          <cell r="A51" t="str">
            <v>Africa/Niamey</v>
          </cell>
        </row>
        <row r="52">
          <cell r="A52" t="str">
            <v>Africa/Nouakchott</v>
          </cell>
        </row>
        <row r="53">
          <cell r="A53" t="str">
            <v>Africa/Ouagadougou</v>
          </cell>
        </row>
        <row r="54">
          <cell r="A54" t="str">
            <v>Africa/Porto-Novo</v>
          </cell>
        </row>
        <row r="55">
          <cell r="A55" t="str">
            <v>Africa/Sao_Tome</v>
          </cell>
        </row>
        <row r="56">
          <cell r="A56" t="str">
            <v>Africa/Timbuktu</v>
          </cell>
        </row>
        <row r="57">
          <cell r="A57" t="str">
            <v xml:space="preserve">Africa/Tripoli, </v>
          </cell>
        </row>
        <row r="58">
          <cell r="A58" t="str">
            <v>Africa/Tunis</v>
          </cell>
        </row>
        <row r="59">
          <cell r="A59" t="str">
            <v>Africa/Windhoek</v>
          </cell>
        </row>
        <row r="60">
          <cell r="A60" t="str">
            <v>America/Adak</v>
          </cell>
        </row>
        <row r="61">
          <cell r="A61" t="str">
            <v>America/Anchorage</v>
          </cell>
        </row>
        <row r="62">
          <cell r="A62" t="str">
            <v>America/Anguilla</v>
          </cell>
        </row>
        <row r="63">
          <cell r="A63" t="str">
            <v>America/Antigua</v>
          </cell>
        </row>
        <row r="64">
          <cell r="A64" t="str">
            <v>America/Araguaina</v>
          </cell>
        </row>
        <row r="65">
          <cell r="A65" t="str">
            <v>America/Argentina/Buenos_Aires</v>
          </cell>
        </row>
        <row r="66">
          <cell r="A66" t="str">
            <v>America/Argentina/Catamarca</v>
          </cell>
        </row>
        <row r="67">
          <cell r="A67" t="str">
            <v>America/Argentina/ComodRivadavia</v>
          </cell>
        </row>
        <row r="68">
          <cell r="A68" t="str">
            <v>America/Argentina/Cordoba</v>
          </cell>
        </row>
        <row r="69">
          <cell r="A69" t="str">
            <v>America/Argentina/Jujuy</v>
          </cell>
        </row>
        <row r="70">
          <cell r="A70" t="str">
            <v>America/Argentina/La_Rioja</v>
          </cell>
        </row>
        <row r="71">
          <cell r="A71" t="str">
            <v xml:space="preserve">America/Argentina/Mendoza </v>
          </cell>
        </row>
        <row r="72">
          <cell r="A72" t="str">
            <v>America/Argentina/Rio_Gallegos</v>
          </cell>
        </row>
        <row r="73">
          <cell r="A73" t="str">
            <v>America/Argentina/San_Juan</v>
          </cell>
        </row>
        <row r="74">
          <cell r="A74" t="str">
            <v>America/Argentina/Tucuman</v>
          </cell>
        </row>
        <row r="75">
          <cell r="A75" t="str">
            <v>America/Argentina/Ushuaia</v>
          </cell>
        </row>
        <row r="76">
          <cell r="A76" t="str">
            <v>America/Aruba</v>
          </cell>
        </row>
        <row r="77">
          <cell r="A77" t="str">
            <v>America/Asuncion</v>
          </cell>
        </row>
        <row r="78">
          <cell r="A78" t="str">
            <v>America/Atikokan</v>
          </cell>
        </row>
        <row r="79">
          <cell r="A79" t="str">
            <v>America/Atka</v>
          </cell>
        </row>
        <row r="80">
          <cell r="A80" t="str">
            <v>America/Bahia</v>
          </cell>
        </row>
        <row r="81">
          <cell r="A81" t="str">
            <v>America/Barbados</v>
          </cell>
        </row>
        <row r="82">
          <cell r="A82" t="str">
            <v>America/Belem</v>
          </cell>
        </row>
        <row r="83">
          <cell r="A83" t="str">
            <v>America/Belize</v>
          </cell>
        </row>
        <row r="84">
          <cell r="A84" t="str">
            <v xml:space="preserve">America/Blanc-Sablon </v>
          </cell>
        </row>
        <row r="85">
          <cell r="A85" t="str">
            <v>America/Boa_Vista</v>
          </cell>
        </row>
        <row r="86">
          <cell r="A86" t="str">
            <v>America/Bogota</v>
          </cell>
        </row>
        <row r="87">
          <cell r="A87" t="str">
            <v>America/Boise</v>
          </cell>
        </row>
        <row r="88">
          <cell r="A88" t="str">
            <v>America/Buenos_Aires</v>
          </cell>
        </row>
        <row r="89">
          <cell r="A89" t="str">
            <v>America/Cambridge_Bay</v>
          </cell>
        </row>
        <row r="90">
          <cell r="A90" t="str">
            <v>America/Campo_Grande</v>
          </cell>
        </row>
        <row r="91">
          <cell r="A91" t="str">
            <v>America/Cancun</v>
          </cell>
        </row>
        <row r="92">
          <cell r="A92" t="str">
            <v>America/Caracas</v>
          </cell>
        </row>
        <row r="93">
          <cell r="A93" t="str">
            <v>America/Catamarca</v>
          </cell>
        </row>
        <row r="94">
          <cell r="A94" t="str">
            <v>America/Cayenne</v>
          </cell>
        </row>
        <row r="95">
          <cell r="A95" t="str">
            <v>America/Cayman</v>
          </cell>
        </row>
        <row r="96">
          <cell r="A96" t="str">
            <v>America/Chicago</v>
          </cell>
        </row>
        <row r="97">
          <cell r="A97" t="str">
            <v>America/Chihuahua</v>
          </cell>
        </row>
        <row r="98">
          <cell r="A98" t="str">
            <v xml:space="preserve">America/Coral_Harbour </v>
          </cell>
        </row>
        <row r="99">
          <cell r="A99" t="str">
            <v>America/Cordoba</v>
          </cell>
        </row>
        <row r="100">
          <cell r="A100" t="str">
            <v>America/Costa_Rica</v>
          </cell>
        </row>
        <row r="101">
          <cell r="A101" t="str">
            <v>America/Cuiaba</v>
          </cell>
        </row>
        <row r="102">
          <cell r="A102" t="str">
            <v>America/Curacao</v>
          </cell>
        </row>
        <row r="103">
          <cell r="A103" t="str">
            <v>America/Danmarkshavn</v>
          </cell>
        </row>
        <row r="104">
          <cell r="A104" t="str">
            <v>America/Dawson</v>
          </cell>
        </row>
        <row r="105">
          <cell r="A105" t="str">
            <v>America/Dawson_Creek</v>
          </cell>
        </row>
        <row r="106">
          <cell r="A106" t="str">
            <v>America/Denver</v>
          </cell>
        </row>
        <row r="107">
          <cell r="A107" t="str">
            <v>America/Detroit</v>
          </cell>
        </row>
        <row r="108">
          <cell r="A108" t="str">
            <v>America/Dominica</v>
          </cell>
        </row>
        <row r="109">
          <cell r="A109" t="str">
            <v>America/Edmonton</v>
          </cell>
        </row>
        <row r="110">
          <cell r="A110" t="str">
            <v>America/Eirunepe</v>
          </cell>
        </row>
        <row r="111">
          <cell r="A111" t="str">
            <v>America/El_Salvador</v>
          </cell>
        </row>
        <row r="112">
          <cell r="A112" t="str">
            <v xml:space="preserve">America/Ensenada </v>
          </cell>
        </row>
        <row r="113">
          <cell r="A113" t="str">
            <v>America/Fort_Wayne</v>
          </cell>
        </row>
        <row r="114">
          <cell r="A114" t="str">
            <v>America/Fortaleza</v>
          </cell>
        </row>
        <row r="115">
          <cell r="A115" t="str">
            <v>America/Glace_Bay</v>
          </cell>
        </row>
        <row r="116">
          <cell r="A116" t="str">
            <v>America/Godthab</v>
          </cell>
        </row>
        <row r="117">
          <cell r="A117" t="str">
            <v>America/Goose_Bay</v>
          </cell>
        </row>
        <row r="118">
          <cell r="A118" t="str">
            <v>America/Grand_Turk</v>
          </cell>
        </row>
        <row r="119">
          <cell r="A119" t="str">
            <v>America/Grenada</v>
          </cell>
        </row>
        <row r="120">
          <cell r="A120" t="str">
            <v>America/Guadeloupe</v>
          </cell>
        </row>
        <row r="121">
          <cell r="A121" t="str">
            <v>America/Guatemala</v>
          </cell>
        </row>
        <row r="122">
          <cell r="A122" t="str">
            <v>America/Guayaquil</v>
          </cell>
        </row>
        <row r="123">
          <cell r="A123" t="str">
            <v>America/Guyana</v>
          </cell>
        </row>
        <row r="124">
          <cell r="A124" t="str">
            <v>America/Halifax</v>
          </cell>
        </row>
        <row r="125">
          <cell r="A125" t="str">
            <v>America/Havana</v>
          </cell>
        </row>
        <row r="126">
          <cell r="A126" t="str">
            <v xml:space="preserve">America/Hermosillo </v>
          </cell>
        </row>
        <row r="127">
          <cell r="A127" t="str">
            <v>America/Indiana/Indianapolis</v>
          </cell>
        </row>
        <row r="128">
          <cell r="A128" t="str">
            <v>America/Indiana/Knox</v>
          </cell>
        </row>
        <row r="129">
          <cell r="A129" t="str">
            <v xml:space="preserve">America/Indiana/Marengo </v>
          </cell>
        </row>
        <row r="130">
          <cell r="A130" t="str">
            <v>America/Indiana/Petersburg</v>
          </cell>
        </row>
        <row r="131">
          <cell r="A131" t="str">
            <v>America/Indiana/Tell_City</v>
          </cell>
        </row>
        <row r="132">
          <cell r="A132" t="str">
            <v>America/Indiana/Vevay</v>
          </cell>
        </row>
        <row r="133">
          <cell r="A133" t="str">
            <v>America/Indiana/Vincennes</v>
          </cell>
        </row>
        <row r="134">
          <cell r="A134" t="str">
            <v>America/Indiana/Winamac</v>
          </cell>
        </row>
        <row r="135">
          <cell r="A135" t="str">
            <v>America/Indianapolis</v>
          </cell>
        </row>
        <row r="136">
          <cell r="A136" t="str">
            <v>America/Inuvik</v>
          </cell>
        </row>
        <row r="137">
          <cell r="A137" t="str">
            <v>America/Iqaluit</v>
          </cell>
        </row>
        <row r="138">
          <cell r="A138" t="str">
            <v>America/Jamaica</v>
          </cell>
        </row>
        <row r="139">
          <cell r="A139" t="str">
            <v>America/Jujuy</v>
          </cell>
        </row>
        <row r="140">
          <cell r="A140" t="str">
            <v>America/Juneau</v>
          </cell>
        </row>
        <row r="141">
          <cell r="A141" t="str">
            <v xml:space="preserve">America/Kentucky/Louisville </v>
          </cell>
        </row>
        <row r="142">
          <cell r="A142" t="str">
            <v>America/Kentucky/Monticello</v>
          </cell>
        </row>
        <row r="143">
          <cell r="A143" t="str">
            <v>America/Knox_IN</v>
          </cell>
        </row>
        <row r="144">
          <cell r="A144" t="str">
            <v>America/La_Paz</v>
          </cell>
        </row>
        <row r="145">
          <cell r="A145" t="str">
            <v>America/Lima</v>
          </cell>
        </row>
        <row r="146">
          <cell r="A146" t="str">
            <v>America/Los_Angeles</v>
          </cell>
        </row>
        <row r="147">
          <cell r="A147" t="str">
            <v>America/Louisville</v>
          </cell>
        </row>
        <row r="148">
          <cell r="A148" t="str">
            <v>America/Maceio</v>
          </cell>
        </row>
        <row r="149">
          <cell r="A149" t="str">
            <v>America/Managua</v>
          </cell>
        </row>
        <row r="150">
          <cell r="A150" t="str">
            <v>America/Manaus</v>
          </cell>
        </row>
        <row r="151">
          <cell r="A151" t="str">
            <v>America/Martinique</v>
          </cell>
        </row>
        <row r="152">
          <cell r="A152" t="str">
            <v>America/Mazatlan</v>
          </cell>
        </row>
        <row r="153">
          <cell r="A153" t="str">
            <v>America/Mendoza</v>
          </cell>
        </row>
        <row r="154">
          <cell r="A154" t="str">
            <v>America/Menominee</v>
          </cell>
        </row>
        <row r="155">
          <cell r="A155" t="str">
            <v>America/Merida</v>
          </cell>
        </row>
        <row r="156">
          <cell r="A156" t="str">
            <v>America/Mexico_City</v>
          </cell>
        </row>
        <row r="157">
          <cell r="A157" t="str">
            <v>America/Miquelon</v>
          </cell>
        </row>
        <row r="158">
          <cell r="A158" t="str">
            <v>America/Moncton</v>
          </cell>
        </row>
        <row r="159">
          <cell r="A159" t="str">
            <v>America/Monterrey</v>
          </cell>
        </row>
        <row r="160">
          <cell r="A160" t="str">
            <v>America/Montevideo</v>
          </cell>
        </row>
        <row r="161">
          <cell r="A161" t="str">
            <v>America/Montreal</v>
          </cell>
        </row>
        <row r="162">
          <cell r="A162" t="str">
            <v>America/Montserrat</v>
          </cell>
        </row>
        <row r="163">
          <cell r="A163" t="str">
            <v>America/Nassau</v>
          </cell>
        </row>
        <row r="164">
          <cell r="A164" t="str">
            <v>America/New_York</v>
          </cell>
        </row>
        <row r="165">
          <cell r="A165" t="str">
            <v>America/Nipigon</v>
          </cell>
        </row>
        <row r="166">
          <cell r="A166" t="str">
            <v>America/Nome</v>
          </cell>
        </row>
        <row r="167">
          <cell r="A167" t="str">
            <v>America/Noronha</v>
          </cell>
        </row>
        <row r="168">
          <cell r="A168" t="str">
            <v>America/North_Dakota/Center</v>
          </cell>
        </row>
        <row r="169">
          <cell r="A169" t="str">
            <v>America/North_Dakota/New_Salem</v>
          </cell>
        </row>
        <row r="170">
          <cell r="A170" t="str">
            <v>America/Panama</v>
          </cell>
        </row>
        <row r="171">
          <cell r="A171" t="str">
            <v>America/Pangnirtung</v>
          </cell>
        </row>
        <row r="172">
          <cell r="A172" t="str">
            <v>America/Paramaribo</v>
          </cell>
        </row>
        <row r="173">
          <cell r="A173" t="str">
            <v>America/Phoenix</v>
          </cell>
        </row>
        <row r="174">
          <cell r="A174" t="str">
            <v>America/Port-au-Prince</v>
          </cell>
        </row>
        <row r="175">
          <cell r="A175" t="str">
            <v>America/Port_of_Spain</v>
          </cell>
        </row>
        <row r="176">
          <cell r="A176" t="str">
            <v>America/Porto_Acre</v>
          </cell>
        </row>
        <row r="177">
          <cell r="A177" t="str">
            <v>America/Porto_Velho</v>
          </cell>
        </row>
        <row r="178">
          <cell r="A178" t="str">
            <v>America/Puerto_Rico</v>
          </cell>
        </row>
        <row r="179">
          <cell r="A179" t="str">
            <v>America/Rainy_River</v>
          </cell>
        </row>
        <row r="180">
          <cell r="A180" t="str">
            <v>America/Rankin_Inlet</v>
          </cell>
        </row>
        <row r="181">
          <cell r="A181" t="str">
            <v>America/Recife</v>
          </cell>
        </row>
        <row r="182">
          <cell r="A182" t="str">
            <v>America/Regina</v>
          </cell>
        </row>
        <row r="183">
          <cell r="A183" t="str">
            <v xml:space="preserve">America/Resolute </v>
          </cell>
        </row>
        <row r="184">
          <cell r="A184" t="str">
            <v>America/Rio_Branco</v>
          </cell>
        </row>
        <row r="185">
          <cell r="A185" t="str">
            <v>America/Rosario</v>
          </cell>
        </row>
        <row r="186">
          <cell r="A186" t="str">
            <v>America/Santiago</v>
          </cell>
        </row>
        <row r="187">
          <cell r="A187" t="str">
            <v>America/Santo_Domingo</v>
          </cell>
        </row>
        <row r="188">
          <cell r="A188" t="str">
            <v>America/Sao_Paulo</v>
          </cell>
        </row>
        <row r="189">
          <cell r="A189" t="str">
            <v>America/Scoresbysund</v>
          </cell>
        </row>
        <row r="190">
          <cell r="A190" t="str">
            <v>America/Shiprock</v>
          </cell>
        </row>
        <row r="191">
          <cell r="A191" t="str">
            <v>America/St_Johns</v>
          </cell>
        </row>
        <row r="192">
          <cell r="A192" t="str">
            <v>America/St_Kitts</v>
          </cell>
        </row>
        <row r="193">
          <cell r="A193" t="str">
            <v>America/St_Lucia</v>
          </cell>
        </row>
        <row r="194">
          <cell r="A194" t="str">
            <v>America/St_Thomas</v>
          </cell>
        </row>
        <row r="195">
          <cell r="A195" t="str">
            <v>America/St_Vincent</v>
          </cell>
        </row>
        <row r="196">
          <cell r="A196" t="str">
            <v>America/Swift_Current</v>
          </cell>
        </row>
        <row r="197">
          <cell r="A197" t="str">
            <v>America/Tegucigalpa</v>
          </cell>
        </row>
        <row r="198">
          <cell r="A198" t="str">
            <v>America/Thule</v>
          </cell>
        </row>
        <row r="199">
          <cell r="A199" t="str">
            <v>America/Thunder_Bay</v>
          </cell>
        </row>
        <row r="200">
          <cell r="A200" t="str">
            <v>America/Tijuana</v>
          </cell>
        </row>
        <row r="201">
          <cell r="A201" t="str">
            <v>America/Toronto</v>
          </cell>
        </row>
        <row r="202">
          <cell r="A202" t="str">
            <v>America/Tortola</v>
          </cell>
        </row>
        <row r="203">
          <cell r="A203" t="str">
            <v>America/Vancouver</v>
          </cell>
        </row>
        <row r="204">
          <cell r="A204" t="str">
            <v>America/Virgin</v>
          </cell>
        </row>
        <row r="205">
          <cell r="A205" t="str">
            <v>America/Whitehorse</v>
          </cell>
        </row>
        <row r="206">
          <cell r="A206" t="str">
            <v>America/Winnipeg</v>
          </cell>
        </row>
        <row r="207">
          <cell r="A207" t="str">
            <v>America/Yakutat</v>
          </cell>
        </row>
        <row r="208">
          <cell r="A208" t="str">
            <v>America/Yellowknife</v>
          </cell>
        </row>
        <row r="209">
          <cell r="A209" t="str">
            <v>Antarctica/Casey</v>
          </cell>
        </row>
        <row r="210">
          <cell r="A210" t="str">
            <v>Antarctica/Davis</v>
          </cell>
        </row>
        <row r="211">
          <cell r="A211" t="str">
            <v>Antarctica/DumontDUrville</v>
          </cell>
        </row>
        <row r="212">
          <cell r="A212" t="str">
            <v>Antarctica/Mawson</v>
          </cell>
        </row>
        <row r="213">
          <cell r="A213" t="str">
            <v>Antarctica/McMurdo</v>
          </cell>
        </row>
        <row r="214">
          <cell r="A214" t="str">
            <v>Antarctica/Palmer</v>
          </cell>
        </row>
        <row r="215">
          <cell r="A215" t="str">
            <v>Antarctica/Rothera</v>
          </cell>
        </row>
        <row r="216">
          <cell r="A216" t="str">
            <v>Antarctica/South_Pole</v>
          </cell>
        </row>
        <row r="217">
          <cell r="A217" t="str">
            <v>Antarctica/Syowa</v>
          </cell>
        </row>
        <row r="218">
          <cell r="A218" t="str">
            <v>Antarctica/Vostok</v>
          </cell>
        </row>
        <row r="219">
          <cell r="A219" t="str">
            <v>Arctic/Longyearbyen</v>
          </cell>
        </row>
        <row r="220">
          <cell r="A220" t="str">
            <v>Asia/Aden</v>
          </cell>
        </row>
        <row r="221">
          <cell r="A221" t="str">
            <v>Asia/Almaty</v>
          </cell>
        </row>
        <row r="222">
          <cell r="A222" t="str">
            <v>Asia/Amman</v>
          </cell>
        </row>
        <row r="223">
          <cell r="A223" t="str">
            <v>Asia/Anadyr</v>
          </cell>
        </row>
        <row r="224">
          <cell r="A224" t="str">
            <v>Asia/Aqtau</v>
          </cell>
        </row>
        <row r="225">
          <cell r="A225" t="str">
            <v>Asia/Aqtobe</v>
          </cell>
        </row>
        <row r="226">
          <cell r="A226" t="str">
            <v>Asia/Ashgabat</v>
          </cell>
        </row>
        <row r="227">
          <cell r="A227" t="str">
            <v>Asia/Ashkhabad</v>
          </cell>
        </row>
        <row r="228">
          <cell r="A228" t="str">
            <v>Asia/Baghdad</v>
          </cell>
        </row>
        <row r="229">
          <cell r="A229" t="str">
            <v>Asia/Bahrain</v>
          </cell>
        </row>
        <row r="230">
          <cell r="A230" t="str">
            <v>Asia/Baku</v>
          </cell>
        </row>
        <row r="231">
          <cell r="A231" t="str">
            <v>Asia/Bangkok</v>
          </cell>
        </row>
        <row r="232">
          <cell r="A232" t="str">
            <v>Asia/Beirut</v>
          </cell>
        </row>
        <row r="233">
          <cell r="A233" t="str">
            <v>Asia/Bishkek</v>
          </cell>
        </row>
        <row r="234">
          <cell r="A234" t="str">
            <v>Asia/Brunei</v>
          </cell>
        </row>
        <row r="235">
          <cell r="A235" t="str">
            <v>Asia/Calcutta</v>
          </cell>
        </row>
        <row r="236">
          <cell r="A236" t="str">
            <v>Asia/Choibalsan</v>
          </cell>
        </row>
        <row r="237">
          <cell r="A237" t="str">
            <v>Asia/Chongqing</v>
          </cell>
        </row>
        <row r="238">
          <cell r="A238" t="str">
            <v>Asia/Chungking</v>
          </cell>
        </row>
        <row r="239">
          <cell r="A239" t="str">
            <v>Asia/Colombo</v>
          </cell>
        </row>
        <row r="240">
          <cell r="A240" t="str">
            <v>Asia/Dacca</v>
          </cell>
        </row>
        <row r="241">
          <cell r="A241" t="str">
            <v>Asia/Damascus</v>
          </cell>
        </row>
        <row r="242">
          <cell r="A242" t="str">
            <v>Asia/Dhaka</v>
          </cell>
        </row>
        <row r="243">
          <cell r="A243" t="str">
            <v>Asia/Dili</v>
          </cell>
        </row>
        <row r="244">
          <cell r="A244" t="str">
            <v>Asia/Dubai</v>
          </cell>
        </row>
        <row r="245">
          <cell r="A245" t="str">
            <v>Asia/Dushanbe</v>
          </cell>
        </row>
        <row r="246">
          <cell r="A246" t="str">
            <v>Asia/Gaza</v>
          </cell>
        </row>
        <row r="247">
          <cell r="A247" t="str">
            <v>Asia/Harbin</v>
          </cell>
        </row>
        <row r="248">
          <cell r="A248" t="str">
            <v>Asia/Hong_Kong</v>
          </cell>
        </row>
        <row r="249">
          <cell r="A249" t="str">
            <v>Asia/Hovd</v>
          </cell>
        </row>
        <row r="250">
          <cell r="A250" t="str">
            <v>Asia/Irkutsk</v>
          </cell>
        </row>
        <row r="251">
          <cell r="A251" t="str">
            <v>Asia/Istanbul</v>
          </cell>
        </row>
        <row r="252">
          <cell r="A252" t="str">
            <v>Asia/Jakarta</v>
          </cell>
        </row>
        <row r="253">
          <cell r="A253" t="str">
            <v>Asia/Jayapura</v>
          </cell>
        </row>
        <row r="254">
          <cell r="A254" t="str">
            <v>Asia/Jerusalem</v>
          </cell>
        </row>
        <row r="255">
          <cell r="A255" t="str">
            <v>Asia/Kabul</v>
          </cell>
        </row>
        <row r="256">
          <cell r="A256" t="str">
            <v>Asia/Kamchatka</v>
          </cell>
        </row>
        <row r="257">
          <cell r="A257" t="str">
            <v>Asia/Karachi</v>
          </cell>
        </row>
        <row r="258">
          <cell r="A258" t="str">
            <v>Asia/Kashgar</v>
          </cell>
        </row>
        <row r="259">
          <cell r="A259" t="str">
            <v>Asia/Katmandu</v>
          </cell>
        </row>
        <row r="260">
          <cell r="A260" t="str">
            <v>Asia/Krasnoyarsk</v>
          </cell>
        </row>
        <row r="261">
          <cell r="A261" t="str">
            <v>Asia/Kuala_Lumpur</v>
          </cell>
        </row>
        <row r="262">
          <cell r="A262" t="str">
            <v>Asia/Kuching</v>
          </cell>
        </row>
        <row r="263">
          <cell r="A263" t="str">
            <v>Asia/Kuwait</v>
          </cell>
        </row>
        <row r="264">
          <cell r="A264" t="str">
            <v>Asia/Macao</v>
          </cell>
        </row>
        <row r="265">
          <cell r="A265" t="str">
            <v>Asia/Macau</v>
          </cell>
        </row>
        <row r="266">
          <cell r="A266" t="str">
            <v>Asia/Magadan</v>
          </cell>
        </row>
        <row r="267">
          <cell r="A267" t="str">
            <v>Asia/Makassar</v>
          </cell>
        </row>
        <row r="268">
          <cell r="A268" t="str">
            <v>Asia/Manila</v>
          </cell>
        </row>
        <row r="269">
          <cell r="A269" t="str">
            <v>Asia/Muscat</v>
          </cell>
        </row>
        <row r="270">
          <cell r="A270" t="str">
            <v>Asia/Nicosia</v>
          </cell>
        </row>
        <row r="271">
          <cell r="A271" t="str">
            <v>Asia/Novosibirsk</v>
          </cell>
        </row>
        <row r="272">
          <cell r="A272" t="str">
            <v>Asia/Omsk</v>
          </cell>
        </row>
        <row r="273">
          <cell r="A273" t="str">
            <v>Asia/Oral</v>
          </cell>
        </row>
        <row r="274">
          <cell r="A274" t="str">
            <v>Asia/Phnom_Penh</v>
          </cell>
        </row>
        <row r="275">
          <cell r="A275" t="str">
            <v>Asia/Pontianak</v>
          </cell>
        </row>
        <row r="276">
          <cell r="A276" t="str">
            <v>Asia/Pyongyang</v>
          </cell>
        </row>
        <row r="277">
          <cell r="A277" t="str">
            <v>Asia/Qatar</v>
          </cell>
        </row>
        <row r="278">
          <cell r="A278" t="str">
            <v>Asia/Qyzylorda</v>
          </cell>
        </row>
        <row r="279">
          <cell r="A279" t="str">
            <v>Asia/Rangoon</v>
          </cell>
        </row>
        <row r="280">
          <cell r="A280" t="str">
            <v>Asia/Riyadh</v>
          </cell>
        </row>
        <row r="281">
          <cell r="A281" t="str">
            <v>Asia/Riyadh87</v>
          </cell>
        </row>
        <row r="282">
          <cell r="A282" t="str">
            <v>Asia/Riyadh88</v>
          </cell>
        </row>
        <row r="283">
          <cell r="A283" t="str">
            <v>Asia/Riyadh89</v>
          </cell>
        </row>
        <row r="284">
          <cell r="A284" t="str">
            <v>Asia/Saigon</v>
          </cell>
        </row>
        <row r="285">
          <cell r="A285" t="str">
            <v>Asia/Sakhalin</v>
          </cell>
        </row>
        <row r="286">
          <cell r="A286" t="str">
            <v>Asia/Samarkand</v>
          </cell>
        </row>
        <row r="287">
          <cell r="A287" t="str">
            <v>Asia/Seoul</v>
          </cell>
        </row>
        <row r="288">
          <cell r="A288" t="str">
            <v>Asia/Shanghai</v>
          </cell>
        </row>
        <row r="289">
          <cell r="A289" t="str">
            <v>Asia/Singapore</v>
          </cell>
        </row>
        <row r="290">
          <cell r="A290" t="str">
            <v>Asia/Taipei</v>
          </cell>
        </row>
        <row r="291">
          <cell r="A291" t="str">
            <v>Asia/Tashkent</v>
          </cell>
        </row>
        <row r="292">
          <cell r="A292" t="str">
            <v>Asia/Tbilisi</v>
          </cell>
        </row>
        <row r="293">
          <cell r="A293" t="str">
            <v>Asia/Tehran</v>
          </cell>
        </row>
        <row r="294">
          <cell r="A294" t="str">
            <v>Asia/Tel_Aviv</v>
          </cell>
        </row>
        <row r="295">
          <cell r="A295" t="str">
            <v>Asia/Thimbu</v>
          </cell>
        </row>
        <row r="296">
          <cell r="A296" t="str">
            <v xml:space="preserve">Asia/Thimphu </v>
          </cell>
        </row>
        <row r="297">
          <cell r="A297" t="str">
            <v>Asia/Tokyo</v>
          </cell>
        </row>
        <row r="298">
          <cell r="A298" t="str">
            <v>Asia/Ujung_Pandang</v>
          </cell>
        </row>
        <row r="299">
          <cell r="A299" t="str">
            <v>Asia/Ulaanbaatar</v>
          </cell>
        </row>
        <row r="300">
          <cell r="A300" t="str">
            <v>Asia/Ulan_Bator</v>
          </cell>
        </row>
        <row r="301">
          <cell r="A301" t="str">
            <v>Asia/Urumqi</v>
          </cell>
        </row>
        <row r="302">
          <cell r="A302" t="str">
            <v>Asia/Vientiane</v>
          </cell>
        </row>
        <row r="303">
          <cell r="A303" t="str">
            <v>Asia/Vladivostok</v>
          </cell>
        </row>
        <row r="304">
          <cell r="A304" t="str">
            <v>Asia/Yakutsk</v>
          </cell>
        </row>
        <row r="305">
          <cell r="A305" t="str">
            <v>Asia/Yekaterinburg</v>
          </cell>
        </row>
        <row r="306">
          <cell r="A306" t="str">
            <v>Asia/Yerevan</v>
          </cell>
        </row>
        <row r="307">
          <cell r="A307" t="str">
            <v>Atlantic/Azores</v>
          </cell>
        </row>
        <row r="308">
          <cell r="A308" t="str">
            <v>Atlantic/Bermuda</v>
          </cell>
        </row>
        <row r="309">
          <cell r="A309" t="str">
            <v>Atlantic/Canary</v>
          </cell>
        </row>
        <row r="310">
          <cell r="A310" t="str">
            <v>Atlantic/Cape_Verde</v>
          </cell>
        </row>
        <row r="311">
          <cell r="A311" t="str">
            <v>Atlantic/Faeroe</v>
          </cell>
        </row>
        <row r="312">
          <cell r="A312" t="str">
            <v>Atlantic/Faroe</v>
          </cell>
        </row>
        <row r="313">
          <cell r="A313" t="str">
            <v>Atlantic/Jan_Mayen</v>
          </cell>
        </row>
        <row r="314">
          <cell r="A314" t="str">
            <v>Atlantic/Madeira</v>
          </cell>
        </row>
        <row r="315">
          <cell r="A315" t="str">
            <v>Atlantic/Reykjavik</v>
          </cell>
        </row>
        <row r="316">
          <cell r="A316" t="str">
            <v>Atlantic/South_Georgia</v>
          </cell>
        </row>
        <row r="317">
          <cell r="A317" t="str">
            <v>Atlantic/St_Helena</v>
          </cell>
        </row>
        <row r="318">
          <cell r="A318" t="str">
            <v>Atlantic/Stanley</v>
          </cell>
        </row>
        <row r="319">
          <cell r="A319" t="str">
            <v>Australia/ACT</v>
          </cell>
        </row>
        <row r="320">
          <cell r="A320" t="str">
            <v>Australia/Adelaide</v>
          </cell>
        </row>
        <row r="321">
          <cell r="A321" t="str">
            <v>Australia/Brisbane</v>
          </cell>
        </row>
        <row r="322">
          <cell r="A322" t="str">
            <v>Australia/Broken_Hill</v>
          </cell>
        </row>
        <row r="323">
          <cell r="A323" t="str">
            <v>Australia/Canberra</v>
          </cell>
        </row>
        <row r="324">
          <cell r="A324" t="str">
            <v>Australia/Currie</v>
          </cell>
        </row>
        <row r="325">
          <cell r="A325" t="str">
            <v>Australia/Darwin</v>
          </cell>
        </row>
        <row r="326">
          <cell r="A326" t="str">
            <v>Australia/Eucla</v>
          </cell>
        </row>
        <row r="327">
          <cell r="A327" t="str">
            <v>Australia/Hobart</v>
          </cell>
        </row>
        <row r="328">
          <cell r="A328" t="str">
            <v>Australia/LHI</v>
          </cell>
        </row>
        <row r="329">
          <cell r="A329" t="str">
            <v>Australia/Lindeman</v>
          </cell>
        </row>
        <row r="330">
          <cell r="A330" t="str">
            <v>Australia/Lord_Howe</v>
          </cell>
        </row>
        <row r="331">
          <cell r="A331" t="str">
            <v>Australia/Melbourne</v>
          </cell>
        </row>
        <row r="332">
          <cell r="A332" t="str">
            <v>Australia/NSW</v>
          </cell>
        </row>
        <row r="333">
          <cell r="A333" t="str">
            <v>Australia/North</v>
          </cell>
        </row>
        <row r="334">
          <cell r="A334" t="str">
            <v>Australia/Perth</v>
          </cell>
        </row>
        <row r="335">
          <cell r="A335" t="str">
            <v>Australia/Queensland</v>
          </cell>
        </row>
        <row r="336">
          <cell r="A336" t="str">
            <v>Australia/South</v>
          </cell>
        </row>
        <row r="337">
          <cell r="A337" t="str">
            <v>Australia/Sydney</v>
          </cell>
        </row>
        <row r="338">
          <cell r="A338" t="str">
            <v>Australia/Tasmania</v>
          </cell>
        </row>
        <row r="339">
          <cell r="A339" t="str">
            <v>Australia/Victoria</v>
          </cell>
        </row>
        <row r="340">
          <cell r="A340" t="str">
            <v>Australia/West</v>
          </cell>
        </row>
        <row r="341">
          <cell r="A341" t="str">
            <v>Australia/Yancowinna</v>
          </cell>
        </row>
        <row r="342">
          <cell r="A342" t="str">
            <v>BET</v>
          </cell>
        </row>
        <row r="343">
          <cell r="A343" t="str">
            <v>BST</v>
          </cell>
        </row>
        <row r="344">
          <cell r="A344" t="str">
            <v xml:space="preserve">Brazil/Acre </v>
          </cell>
        </row>
        <row r="345">
          <cell r="A345" t="str">
            <v>Brazil/DeNoronha</v>
          </cell>
        </row>
        <row r="346">
          <cell r="A346" t="str">
            <v>Brazil/East</v>
          </cell>
        </row>
        <row r="347">
          <cell r="A347" t="str">
            <v>Brazil/West</v>
          </cell>
        </row>
        <row r="348">
          <cell r="A348" t="str">
            <v>CAT</v>
          </cell>
        </row>
        <row r="349">
          <cell r="A349" t="str">
            <v>CET</v>
          </cell>
        </row>
        <row r="350">
          <cell r="A350" t="str">
            <v>CNT</v>
          </cell>
        </row>
        <row r="351">
          <cell r="A351" t="str">
            <v>CST</v>
          </cell>
        </row>
        <row r="352">
          <cell r="A352" t="str">
            <v>CST6CDT</v>
          </cell>
        </row>
        <row r="353">
          <cell r="A353" t="str">
            <v>CTT</v>
          </cell>
        </row>
        <row r="354">
          <cell r="A354" t="str">
            <v xml:space="preserve">Canada/Atlantic </v>
          </cell>
        </row>
        <row r="355">
          <cell r="A355" t="str">
            <v>Canada/Central</v>
          </cell>
        </row>
        <row r="356">
          <cell r="A356" t="str">
            <v>Canada/East-Saskatchewan</v>
          </cell>
        </row>
        <row r="357">
          <cell r="A357" t="str">
            <v>Canada/Eastern</v>
          </cell>
        </row>
        <row r="358">
          <cell r="A358" t="str">
            <v>Canada/Mountain</v>
          </cell>
        </row>
        <row r="359">
          <cell r="A359" t="str">
            <v>Canada/Newfoundland</v>
          </cell>
        </row>
        <row r="360">
          <cell r="A360" t="str">
            <v>Canada/Pacific</v>
          </cell>
        </row>
        <row r="361">
          <cell r="A361" t="str">
            <v>Canada/Saskatchewan</v>
          </cell>
        </row>
        <row r="362">
          <cell r="A362" t="str">
            <v>Canada/Yukon</v>
          </cell>
        </row>
        <row r="363">
          <cell r="A363" t="str">
            <v>Chile/Continental</v>
          </cell>
        </row>
        <row r="364">
          <cell r="A364" t="str">
            <v>Chile/EasterIsland</v>
          </cell>
        </row>
        <row r="365">
          <cell r="A365" t="str">
            <v>Cuba</v>
          </cell>
        </row>
        <row r="366">
          <cell r="A366" t="str">
            <v>EAT</v>
          </cell>
        </row>
        <row r="367">
          <cell r="A367" t="str">
            <v>ECT</v>
          </cell>
        </row>
        <row r="368">
          <cell r="A368" t="str">
            <v>EET</v>
          </cell>
        </row>
        <row r="369">
          <cell r="A369" t="str">
            <v>EST</v>
          </cell>
        </row>
        <row r="370">
          <cell r="A370" t="str">
            <v>EST5EDT</v>
          </cell>
        </row>
        <row r="371">
          <cell r="A371" t="str">
            <v>Egypt</v>
          </cell>
        </row>
        <row r="372">
          <cell r="A372" t="str">
            <v>Eire</v>
          </cell>
        </row>
        <row r="373">
          <cell r="A373" t="str">
            <v>Etc/GMT</v>
          </cell>
        </row>
        <row r="374">
          <cell r="A374" t="str">
            <v>Etc/GMT+0</v>
          </cell>
        </row>
        <row r="375">
          <cell r="A375" t="str">
            <v>Etc/GMT+1</v>
          </cell>
        </row>
        <row r="376">
          <cell r="A376" t="str">
            <v xml:space="preserve">Etc/GMT+10 </v>
          </cell>
        </row>
        <row r="377">
          <cell r="A377" t="str">
            <v>Etc/GMT+11</v>
          </cell>
        </row>
        <row r="378">
          <cell r="A378" t="str">
            <v>Etc/GMT+12</v>
          </cell>
        </row>
        <row r="379">
          <cell r="A379" t="str">
            <v>Etc/GMT+2</v>
          </cell>
        </row>
        <row r="380">
          <cell r="A380" t="str">
            <v>Etc/GMT+3</v>
          </cell>
        </row>
        <row r="381">
          <cell r="A381" t="str">
            <v>Etc/GMT+4</v>
          </cell>
        </row>
        <row r="382">
          <cell r="A382" t="str">
            <v>Etc/GMT+5</v>
          </cell>
        </row>
        <row r="383">
          <cell r="A383" t="str">
            <v>Etc/GMT+6</v>
          </cell>
        </row>
        <row r="384">
          <cell r="A384" t="str">
            <v>Etc/GMT+7</v>
          </cell>
        </row>
        <row r="385">
          <cell r="A385" t="str">
            <v>Etc/GMT+8</v>
          </cell>
        </row>
        <row r="386">
          <cell r="A386" t="str">
            <v>Etc/GMT+9</v>
          </cell>
        </row>
        <row r="387">
          <cell r="A387" t="str">
            <v>Etc/GMT-0</v>
          </cell>
        </row>
        <row r="388">
          <cell r="A388" t="str">
            <v xml:space="preserve">Etc/GMT-1 </v>
          </cell>
        </row>
        <row r="389">
          <cell r="A389" t="str">
            <v>Etc/GMT-10</v>
          </cell>
        </row>
        <row r="390">
          <cell r="A390" t="str">
            <v>Etc/GMT-11</v>
          </cell>
        </row>
        <row r="391">
          <cell r="A391" t="str">
            <v>Etc/GMT-12</v>
          </cell>
        </row>
        <row r="392">
          <cell r="A392" t="str">
            <v>Etc/GMT-13</v>
          </cell>
        </row>
        <row r="393">
          <cell r="A393" t="str">
            <v>Etc/GMT-14</v>
          </cell>
        </row>
        <row r="394">
          <cell r="A394" t="str">
            <v>Etc/GMT-2</v>
          </cell>
        </row>
        <row r="395">
          <cell r="A395" t="str">
            <v>Etc/GMT-3</v>
          </cell>
        </row>
        <row r="396">
          <cell r="A396" t="str">
            <v>Etc/GMT-4</v>
          </cell>
        </row>
        <row r="397">
          <cell r="A397" t="str">
            <v>Etc/GMT-5</v>
          </cell>
        </row>
        <row r="398">
          <cell r="A398" t="str">
            <v>Etc/GMT-6</v>
          </cell>
        </row>
        <row r="399">
          <cell r="A399" t="str">
            <v>Etc/GMT-7</v>
          </cell>
        </row>
        <row r="400">
          <cell r="A400" t="str">
            <v>Etc/GMT-8</v>
          </cell>
        </row>
        <row r="401">
          <cell r="A401" t="str">
            <v>Etc/GMT-9</v>
          </cell>
        </row>
        <row r="402">
          <cell r="A402" t="str">
            <v>Etc/GMT0</v>
          </cell>
        </row>
        <row r="403">
          <cell r="A403" t="str">
            <v>Etc/Greenwich</v>
          </cell>
        </row>
        <row r="404">
          <cell r="A404" t="str">
            <v>Etc/UCT</v>
          </cell>
        </row>
        <row r="405">
          <cell r="A405" t="str">
            <v>Etc/UTC</v>
          </cell>
        </row>
        <row r="406">
          <cell r="A406" t="str">
            <v>Etc/Universal</v>
          </cell>
        </row>
        <row r="407">
          <cell r="A407" t="str">
            <v>Etc/Zulu</v>
          </cell>
        </row>
        <row r="408">
          <cell r="A408" t="str">
            <v>Europe/Amsterdam</v>
          </cell>
        </row>
        <row r="409">
          <cell r="A409" t="str">
            <v>Europe/Andorra</v>
          </cell>
        </row>
        <row r="410">
          <cell r="A410" t="str">
            <v>Europe/AthensEurope/Belfast</v>
          </cell>
        </row>
        <row r="411">
          <cell r="A411" t="str">
            <v>Europe/Belgrade</v>
          </cell>
        </row>
        <row r="412">
          <cell r="A412" t="str">
            <v>Europe/Berlin</v>
          </cell>
        </row>
        <row r="413">
          <cell r="A413" t="str">
            <v>Europe/Bratislava</v>
          </cell>
        </row>
        <row r="414">
          <cell r="A414" t="str">
            <v>Europe/Brussels</v>
          </cell>
        </row>
        <row r="415">
          <cell r="A415" t="str">
            <v>Europe/Bucharest</v>
          </cell>
        </row>
        <row r="416">
          <cell r="A416" t="str">
            <v>Europe/Budapest</v>
          </cell>
        </row>
        <row r="417">
          <cell r="A417" t="str">
            <v xml:space="preserve">Europe/Chisinau </v>
          </cell>
        </row>
        <row r="418">
          <cell r="A418" t="str">
            <v>Europe/Copenhagen</v>
          </cell>
        </row>
        <row r="419">
          <cell r="A419" t="str">
            <v>Europe/Dublin</v>
          </cell>
        </row>
        <row r="420">
          <cell r="A420" t="str">
            <v>Europe/Gibraltar</v>
          </cell>
        </row>
        <row r="421">
          <cell r="A421" t="str">
            <v>Europe/Guernsey</v>
          </cell>
        </row>
        <row r="422">
          <cell r="A422" t="str">
            <v>Europe/Helsinki</v>
          </cell>
        </row>
        <row r="423">
          <cell r="A423" t="str">
            <v>Europe/Isle_of_Man</v>
          </cell>
        </row>
        <row r="424">
          <cell r="A424" t="str">
            <v>Europe/Istanbul</v>
          </cell>
        </row>
        <row r="425">
          <cell r="A425" t="str">
            <v>Europe/Jersey</v>
          </cell>
        </row>
        <row r="426">
          <cell r="A426" t="str">
            <v>Europe/Kaliningrad</v>
          </cell>
        </row>
        <row r="427">
          <cell r="A427" t="str">
            <v>Europe/Kiev</v>
          </cell>
        </row>
        <row r="428">
          <cell r="A428" t="str">
            <v>Europe/Lisbon</v>
          </cell>
        </row>
        <row r="429">
          <cell r="A429" t="str">
            <v>Europe/Ljubljana</v>
          </cell>
        </row>
        <row r="430">
          <cell r="A430" t="str">
            <v xml:space="preserve">Europe/London, </v>
          </cell>
        </row>
        <row r="431">
          <cell r="A431" t="str">
            <v>Europe/Luxembourg</v>
          </cell>
        </row>
        <row r="432">
          <cell r="A432" t="str">
            <v>Europe/Madrid</v>
          </cell>
        </row>
        <row r="433">
          <cell r="A433" t="str">
            <v>Europe/Malta</v>
          </cell>
        </row>
        <row r="434">
          <cell r="A434" t="str">
            <v>Europe/Mariehamn</v>
          </cell>
        </row>
        <row r="435">
          <cell r="A435" t="str">
            <v>Europe/Minsk</v>
          </cell>
        </row>
        <row r="436">
          <cell r="A436" t="str">
            <v>Europe/Monaco</v>
          </cell>
        </row>
        <row r="437">
          <cell r="A437" t="str">
            <v>Europe/Moscow</v>
          </cell>
        </row>
        <row r="438">
          <cell r="A438" t="str">
            <v>Europe/Nicosia</v>
          </cell>
        </row>
        <row r="439">
          <cell r="A439" t="str">
            <v>Europe/Oslo</v>
          </cell>
        </row>
        <row r="440">
          <cell r="A440" t="str">
            <v>Europe/Paris</v>
          </cell>
        </row>
        <row r="441">
          <cell r="A441" t="str">
            <v>Europe/Podgorica</v>
          </cell>
        </row>
        <row r="442">
          <cell r="A442" t="str">
            <v xml:space="preserve">Europe/Prague </v>
          </cell>
        </row>
        <row r="443">
          <cell r="A443" t="str">
            <v>Europe/Riga</v>
          </cell>
        </row>
        <row r="444">
          <cell r="A444" t="str">
            <v>Europe/Rome</v>
          </cell>
        </row>
        <row r="445">
          <cell r="A445" t="str">
            <v>Europe/Samara</v>
          </cell>
        </row>
        <row r="446">
          <cell r="A446" t="str">
            <v>Europe/San_Marino</v>
          </cell>
        </row>
        <row r="447">
          <cell r="A447" t="str">
            <v>Europe/Sarajevo</v>
          </cell>
        </row>
        <row r="448">
          <cell r="A448" t="str">
            <v>Europe/Simferopol</v>
          </cell>
        </row>
        <row r="449">
          <cell r="A449" t="str">
            <v>Europe/Skopje</v>
          </cell>
        </row>
        <row r="450">
          <cell r="A450" t="str">
            <v>Europe/Sofia</v>
          </cell>
        </row>
        <row r="451">
          <cell r="A451" t="str">
            <v>Europe/Stockholm</v>
          </cell>
        </row>
        <row r="452">
          <cell r="A452" t="str">
            <v>Europe/Tallinn</v>
          </cell>
        </row>
        <row r="453">
          <cell r="A453" t="str">
            <v>Europe/Tirane</v>
          </cell>
        </row>
        <row r="454">
          <cell r="A454" t="str">
            <v>Europe/Tiraspol</v>
          </cell>
        </row>
        <row r="455">
          <cell r="A455" t="str">
            <v>Europe/Uzhgorod</v>
          </cell>
        </row>
        <row r="456">
          <cell r="A456" t="str">
            <v>Europe/Vaduz</v>
          </cell>
        </row>
        <row r="457">
          <cell r="A457" t="str">
            <v>Europe/Vatican</v>
          </cell>
        </row>
        <row r="458">
          <cell r="A458" t="str">
            <v>Europe/Vienna</v>
          </cell>
        </row>
        <row r="459">
          <cell r="A459" t="str">
            <v>Europe/Vilnius</v>
          </cell>
        </row>
        <row r="460">
          <cell r="A460" t="str">
            <v>Europe/Volgograd</v>
          </cell>
        </row>
        <row r="461">
          <cell r="A461" t="str">
            <v>Europe/Warsaw</v>
          </cell>
        </row>
        <row r="462">
          <cell r="A462" t="str">
            <v>Europe/Zagreb</v>
          </cell>
        </row>
        <row r="463">
          <cell r="A463" t="str">
            <v>Europe/Zaporozhye</v>
          </cell>
        </row>
        <row r="464">
          <cell r="A464" t="str">
            <v>Europe/Zurich</v>
          </cell>
        </row>
        <row r="465">
          <cell r="A465" t="str">
            <v>GB</v>
          </cell>
        </row>
        <row r="466">
          <cell r="A466" t="str">
            <v>GB-Eire</v>
          </cell>
        </row>
        <row r="467">
          <cell r="A467" t="str">
            <v>GMT</v>
          </cell>
        </row>
        <row r="468">
          <cell r="A468" t="str">
            <v>GMT0</v>
          </cell>
        </row>
        <row r="469">
          <cell r="A469" t="str">
            <v>Greenwich</v>
          </cell>
        </row>
        <row r="470">
          <cell r="A470" t="str">
            <v>HST</v>
          </cell>
        </row>
        <row r="471">
          <cell r="A471" t="str">
            <v>Hongkong</v>
          </cell>
        </row>
        <row r="472">
          <cell r="A472" t="str">
            <v>IET</v>
          </cell>
        </row>
        <row r="473">
          <cell r="A473" t="str">
            <v>IST</v>
          </cell>
        </row>
        <row r="474">
          <cell r="A474" t="str">
            <v>Iceland</v>
          </cell>
        </row>
        <row r="475">
          <cell r="A475" t="str">
            <v>Indian/Antananarivo</v>
          </cell>
        </row>
        <row r="476">
          <cell r="A476" t="str">
            <v>Indian/Chagos</v>
          </cell>
        </row>
        <row r="477">
          <cell r="A477" t="str">
            <v>Indian/Christmas</v>
          </cell>
        </row>
        <row r="478">
          <cell r="A478" t="str">
            <v>Indian/Cocos</v>
          </cell>
        </row>
        <row r="479">
          <cell r="A479" t="str">
            <v>Indian/Comoro</v>
          </cell>
        </row>
        <row r="480">
          <cell r="A480" t="str">
            <v>Indian/Kerguelen</v>
          </cell>
        </row>
        <row r="481">
          <cell r="A481" t="str">
            <v>Indian/Mahe</v>
          </cell>
        </row>
        <row r="482">
          <cell r="A482" t="str">
            <v>Indian/Maldives</v>
          </cell>
        </row>
        <row r="483">
          <cell r="A483" t="str">
            <v>Indian/Mauritius</v>
          </cell>
        </row>
        <row r="484">
          <cell r="A484" t="str">
            <v>Indian/Mayotte</v>
          </cell>
        </row>
        <row r="485">
          <cell r="A485" t="str">
            <v>Indian/Reunion</v>
          </cell>
        </row>
        <row r="486">
          <cell r="A486" t="str">
            <v>Iran</v>
          </cell>
        </row>
        <row r="487">
          <cell r="A487" t="str">
            <v>Israel</v>
          </cell>
        </row>
        <row r="488">
          <cell r="A488" t="str">
            <v>JST</v>
          </cell>
        </row>
        <row r="489">
          <cell r="A489" t="str">
            <v>Jamaica</v>
          </cell>
        </row>
        <row r="490">
          <cell r="A490" t="str">
            <v>Japan</v>
          </cell>
        </row>
        <row r="491">
          <cell r="A491" t="str">
            <v xml:space="preserve">Kwajalein </v>
          </cell>
        </row>
        <row r="492">
          <cell r="A492" t="str">
            <v>Libya</v>
          </cell>
        </row>
        <row r="493">
          <cell r="A493" t="str">
            <v>MET</v>
          </cell>
        </row>
        <row r="494">
          <cell r="A494" t="str">
            <v>MIT</v>
          </cell>
        </row>
        <row r="495">
          <cell r="A495" t="str">
            <v>MST</v>
          </cell>
        </row>
        <row r="496">
          <cell r="A496" t="str">
            <v>MST7MDT</v>
          </cell>
        </row>
        <row r="497">
          <cell r="A497" t="str">
            <v>Mexico/BajaNorte</v>
          </cell>
        </row>
        <row r="498">
          <cell r="A498" t="str">
            <v>Mexico/BajaSur</v>
          </cell>
        </row>
        <row r="499">
          <cell r="A499" t="str">
            <v>Mexico/General</v>
          </cell>
        </row>
        <row r="500">
          <cell r="A500" t="str">
            <v>Mideast/Riyadh87</v>
          </cell>
        </row>
        <row r="501">
          <cell r="A501" t="str">
            <v>Mideast/Riyadh88</v>
          </cell>
        </row>
        <row r="502">
          <cell r="A502" t="str">
            <v>Mideast/Riyadh89</v>
          </cell>
        </row>
        <row r="503">
          <cell r="A503" t="str">
            <v>NET</v>
          </cell>
        </row>
        <row r="504">
          <cell r="A504" t="str">
            <v>NST</v>
          </cell>
        </row>
        <row r="505">
          <cell r="A505" t="str">
            <v>NZ</v>
          </cell>
        </row>
        <row r="506">
          <cell r="A506" t="str">
            <v>NZ-CHAT</v>
          </cell>
        </row>
        <row r="507">
          <cell r="A507" t="str">
            <v>Navajo</v>
          </cell>
        </row>
        <row r="508">
          <cell r="A508" t="str">
            <v>PLT</v>
          </cell>
        </row>
        <row r="509">
          <cell r="A509" t="str">
            <v>PNT</v>
          </cell>
        </row>
        <row r="510">
          <cell r="A510" t="str">
            <v>PRC</v>
          </cell>
        </row>
        <row r="511">
          <cell r="A511" t="str">
            <v>PRT</v>
          </cell>
        </row>
        <row r="512">
          <cell r="A512" t="str">
            <v>PST</v>
          </cell>
        </row>
        <row r="513">
          <cell r="A513" t="str">
            <v>PST8PDT</v>
          </cell>
        </row>
        <row r="514">
          <cell r="A514" t="str">
            <v>Pacific/Apia</v>
          </cell>
        </row>
        <row r="515">
          <cell r="A515" t="str">
            <v>Pacific/Auckland</v>
          </cell>
        </row>
        <row r="516">
          <cell r="A516" t="str">
            <v>Pacific/Chatham</v>
          </cell>
        </row>
        <row r="517">
          <cell r="A517" t="str">
            <v>Pacific/Easter</v>
          </cell>
        </row>
        <row r="518">
          <cell r="A518" t="str">
            <v>Pacific/Efate</v>
          </cell>
        </row>
        <row r="519">
          <cell r="A519" t="str">
            <v>Pacific/Enderbury</v>
          </cell>
        </row>
        <row r="520">
          <cell r="A520" t="str">
            <v>Pacific/Fakaofo</v>
          </cell>
        </row>
        <row r="521">
          <cell r="A521" t="str">
            <v>Pacific/Fiji</v>
          </cell>
        </row>
        <row r="522">
          <cell r="A522" t="str">
            <v>Pacific/Funafuti</v>
          </cell>
        </row>
        <row r="523">
          <cell r="A523" t="str">
            <v>Pacific/Galapagos</v>
          </cell>
        </row>
        <row r="524">
          <cell r="A524" t="str">
            <v>Pacific/Gambier</v>
          </cell>
        </row>
        <row r="525">
          <cell r="A525" t="str">
            <v>Pacific/Guadalcanal</v>
          </cell>
        </row>
        <row r="526">
          <cell r="A526" t="str">
            <v>Pacific/Guam</v>
          </cell>
        </row>
        <row r="527">
          <cell r="A527" t="str">
            <v>Pacific/Honolulu</v>
          </cell>
        </row>
        <row r="528">
          <cell r="A528" t="str">
            <v>Pacific/Johnston</v>
          </cell>
        </row>
        <row r="529">
          <cell r="A529" t="str">
            <v>Pacific/Kiritimati</v>
          </cell>
        </row>
        <row r="530">
          <cell r="A530" t="str">
            <v>Pacific/Kosrae</v>
          </cell>
        </row>
        <row r="531">
          <cell r="A531" t="str">
            <v>Pacific/Kwajalein</v>
          </cell>
        </row>
        <row r="532">
          <cell r="A532" t="str">
            <v>Pacific/Majuro</v>
          </cell>
        </row>
        <row r="533">
          <cell r="A533" t="str">
            <v>Pacific/Marquesas</v>
          </cell>
        </row>
        <row r="534">
          <cell r="A534" t="str">
            <v xml:space="preserve">Pacific/Midway </v>
          </cell>
        </row>
        <row r="535">
          <cell r="A535" t="str">
            <v xml:space="preserve">Pacific/Nauru </v>
          </cell>
        </row>
        <row r="536">
          <cell r="A536" t="str">
            <v>Pacific/Niue</v>
          </cell>
        </row>
        <row r="537">
          <cell r="A537" t="str">
            <v>Pacific/Norfolk</v>
          </cell>
        </row>
        <row r="538">
          <cell r="A538" t="str">
            <v>Pacific/Noumea</v>
          </cell>
        </row>
        <row r="539">
          <cell r="A539" t="str">
            <v>Pacific/Pago_Pago</v>
          </cell>
        </row>
        <row r="540">
          <cell r="A540" t="str">
            <v>Pacific/Palau</v>
          </cell>
        </row>
        <row r="541">
          <cell r="A541" t="str">
            <v>Pacific/Pitcairn</v>
          </cell>
        </row>
        <row r="542">
          <cell r="A542" t="str">
            <v>Pacific/Ponape</v>
          </cell>
        </row>
        <row r="543">
          <cell r="A543" t="str">
            <v>Pacific/Port_Moresby</v>
          </cell>
        </row>
        <row r="544">
          <cell r="A544" t="str">
            <v>Pacific/Rarotonga</v>
          </cell>
        </row>
        <row r="545">
          <cell r="A545" t="str">
            <v>Pacific/Saipan</v>
          </cell>
        </row>
        <row r="546">
          <cell r="A546" t="str">
            <v>Pacific/Samoa</v>
          </cell>
        </row>
        <row r="547">
          <cell r="A547" t="str">
            <v>Pacific/Tahiti</v>
          </cell>
        </row>
        <row r="548">
          <cell r="A548" t="str">
            <v>Pacific/Tarawa</v>
          </cell>
        </row>
        <row r="549">
          <cell r="A549" t="str">
            <v>Pacific/Tongatapu</v>
          </cell>
        </row>
        <row r="550">
          <cell r="A550" t="str">
            <v>Pacific/Truk</v>
          </cell>
        </row>
        <row r="551">
          <cell r="A551" t="str">
            <v>Pacific/Wake</v>
          </cell>
        </row>
        <row r="552">
          <cell r="A552" t="str">
            <v>Pacific/Wallis</v>
          </cell>
        </row>
        <row r="553">
          <cell r="A553" t="str">
            <v>Pacific/Yap</v>
          </cell>
        </row>
        <row r="554">
          <cell r="A554" t="str">
            <v>Poland</v>
          </cell>
        </row>
        <row r="555">
          <cell r="A555" t="str">
            <v>Portugal</v>
          </cell>
        </row>
        <row r="556">
          <cell r="A556" t="str">
            <v>ROK</v>
          </cell>
        </row>
        <row r="557">
          <cell r="A557" t="str">
            <v>SST</v>
          </cell>
        </row>
        <row r="558">
          <cell r="A558" t="str">
            <v>Singapore</v>
          </cell>
        </row>
        <row r="559">
          <cell r="A559" t="str">
            <v>SystemV/AST4</v>
          </cell>
        </row>
        <row r="560">
          <cell r="A560" t="str">
            <v>SystemV/AST4ADT</v>
          </cell>
        </row>
        <row r="561">
          <cell r="A561" t="str">
            <v>SystemV/CST6</v>
          </cell>
        </row>
        <row r="562">
          <cell r="A562" t="str">
            <v>SystemV/CST6CDT</v>
          </cell>
        </row>
        <row r="563">
          <cell r="A563" t="str">
            <v>SystemV/EST5</v>
          </cell>
        </row>
        <row r="564">
          <cell r="A564" t="str">
            <v>SystemV/EST5EDT</v>
          </cell>
        </row>
        <row r="565">
          <cell r="A565" t="str">
            <v>SystemV/HST10</v>
          </cell>
        </row>
        <row r="566">
          <cell r="A566" t="str">
            <v>SystemV/MST7</v>
          </cell>
        </row>
        <row r="567">
          <cell r="A567" t="str">
            <v>SystemV/MST7MDT</v>
          </cell>
        </row>
        <row r="568">
          <cell r="A568" t="str">
            <v>SystemV/PST8</v>
          </cell>
        </row>
        <row r="569">
          <cell r="A569" t="str">
            <v>SystemV/PST8PDT</v>
          </cell>
        </row>
        <row r="570">
          <cell r="A570" t="str">
            <v>SystemV/YST9</v>
          </cell>
        </row>
        <row r="571">
          <cell r="A571" t="str">
            <v>SystemV/YST9YDT</v>
          </cell>
        </row>
        <row r="572">
          <cell r="A572" t="str">
            <v>Turkey</v>
          </cell>
        </row>
        <row r="573">
          <cell r="A573" t="str">
            <v>UCT</v>
          </cell>
        </row>
        <row r="574">
          <cell r="A574" t="str">
            <v>US/Alaska</v>
          </cell>
        </row>
        <row r="575">
          <cell r="A575" t="str">
            <v>US/Aleutian</v>
          </cell>
        </row>
        <row r="576">
          <cell r="A576" t="str">
            <v>US/Arizona</v>
          </cell>
        </row>
        <row r="577">
          <cell r="A577" t="str">
            <v>US/Central</v>
          </cell>
        </row>
        <row r="578">
          <cell r="A578" t="str">
            <v>US/East-Indiana</v>
          </cell>
        </row>
        <row r="579">
          <cell r="A579" t="str">
            <v>US/Eastern</v>
          </cell>
        </row>
        <row r="580">
          <cell r="A580" t="str">
            <v>US/Hawaii</v>
          </cell>
        </row>
        <row r="581">
          <cell r="A581" t="str">
            <v>US/Indiana-Starke</v>
          </cell>
        </row>
        <row r="582">
          <cell r="A582" t="str">
            <v>US/Michigan</v>
          </cell>
        </row>
        <row r="583">
          <cell r="A583" t="str">
            <v>US/Mountain</v>
          </cell>
        </row>
        <row r="584">
          <cell r="A584" t="str">
            <v>US/Pacific</v>
          </cell>
        </row>
        <row r="585">
          <cell r="A585" t="str">
            <v>US/Pacific-New</v>
          </cell>
        </row>
        <row r="586">
          <cell r="A586" t="str">
            <v>US/Samoa</v>
          </cell>
        </row>
        <row r="587">
          <cell r="A587" t="str">
            <v>UTC</v>
          </cell>
        </row>
        <row r="588">
          <cell r="A588" t="str">
            <v>Universal</v>
          </cell>
        </row>
        <row r="589">
          <cell r="A589" t="str">
            <v>VST</v>
          </cell>
        </row>
        <row r="590">
          <cell r="A590" t="str">
            <v>W-SU</v>
          </cell>
        </row>
        <row r="591">
          <cell r="A591" t="str">
            <v>WET</v>
          </cell>
        </row>
        <row r="592">
          <cell r="A592" t="str">
            <v>Zulu</v>
          </cell>
        </row>
      </sheetData>
      <sheetData sheetId="2" refreshError="1"/>
      <sheetData sheetId="3" refreshError="1"/>
      <sheetData sheetId="4" refreshError="1"/>
      <sheetData sheetId="5" refreshError="1"/>
      <sheetData sheetId="6" refreshError="1"/>
      <sheetData sheetId="7" refreshError="1"/>
      <sheetData sheetId="8" refreshError="1"/>
      <sheetData sheetId="9"/>
      <sheetData sheetId="10">
        <row r="4">
          <cell r="A4" t="str">
            <v>AD</v>
          </cell>
        </row>
      </sheetData>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Table of Contents"/>
      <sheetName val="Objective, Scope, &amp; Approach"/>
      <sheetName val="Profile"/>
      <sheetName val="Profile Pivot"/>
      <sheetName val="Comparison"/>
      <sheetName val="Comparison Pivot"/>
      <sheetName val="Base Data"/>
      <sheetName val="Logos"/>
      <sheetName val="Prospective Players"/>
      <sheetName val="Rejected Players"/>
      <sheetName val="Bibliography"/>
      <sheetName val="PivotTable"/>
      <sheetName val="Mapping"/>
      <sheetName val="Das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C7" t="str">
            <v>A&amp;M Biomedical</v>
          </cell>
          <cell r="J7" t="str">
            <v>A&amp;M Biomedical</v>
          </cell>
        </row>
        <row r="8">
          <cell r="C8" t="str">
            <v>B. Braun Medical OEM Division (part of B. Braun)</v>
          </cell>
        </row>
        <row r="9">
          <cell r="C9" t="str">
            <v>Benchmark Electronics</v>
          </cell>
        </row>
        <row r="10">
          <cell r="C10" t="str">
            <v>Cogmedix (part of Coghlin Companies)</v>
          </cell>
          <cell r="J10" t="str">
            <v>A&amp;M Biomedical</v>
          </cell>
        </row>
        <row r="11">
          <cell r="C11" t="str">
            <v>Creganna Medical (now part of TE Connectivity)</v>
          </cell>
          <cell r="J11" t="str">
            <v>B. Braun Medical OEM Division (part of B. Braun)</v>
          </cell>
        </row>
        <row r="12">
          <cell r="C12" t="str">
            <v>CRI Medical Devices</v>
          </cell>
          <cell r="J12" t="str">
            <v>Benchmark Electronics</v>
          </cell>
        </row>
        <row r="13">
          <cell r="C13" t="str">
            <v>Freudenberg Medical (part of Freudenberg Group)</v>
          </cell>
        </row>
        <row r="14">
          <cell r="C14" t="str">
            <v>Genesis Plastic Weldings</v>
          </cell>
        </row>
        <row r="15">
          <cell r="C15" t="str">
            <v>Micron Corporation</v>
          </cell>
        </row>
        <row r="16">
          <cell r="C16" t="str">
            <v>NEO Tech</v>
          </cell>
        </row>
        <row r="17">
          <cell r="C17" t="str">
            <v>Nortech</v>
          </cell>
        </row>
        <row r="18">
          <cell r="C18" t="str">
            <v>RBC Medical Innovations</v>
          </cell>
        </row>
        <row r="19">
          <cell r="C19" t="str">
            <v>Vention Medical</v>
          </cell>
        </row>
        <row r="20">
          <cell r="C20" t="str">
            <v>West Contract Manufacturing (part of West Pharma)</v>
          </cell>
        </row>
        <row r="21">
          <cell r="C21" t="str">
            <v>Cirtec Medical</v>
          </cell>
        </row>
        <row r="22">
          <cell r="C22" t="str">
            <v>Dielectrics</v>
          </cell>
        </row>
        <row r="23">
          <cell r="C23" t="str">
            <v>Digicom Electronics</v>
          </cell>
        </row>
        <row r="24">
          <cell r="C24" t="str">
            <v>Enercon Technologies</v>
          </cell>
        </row>
        <row r="25">
          <cell r="C25" t="str">
            <v>Fore Front Medical</v>
          </cell>
        </row>
        <row r="26">
          <cell r="C26" t="str">
            <v>Integer</v>
          </cell>
        </row>
        <row r="27">
          <cell r="C27" t="str">
            <v>Medspark</v>
          </cell>
        </row>
        <row r="28">
          <cell r="C28" t="str">
            <v>NDH Medical</v>
          </cell>
        </row>
        <row r="29">
          <cell r="C29" t="str">
            <v>Phase 2 Medical Devices Manufacturing</v>
          </cell>
        </row>
        <row r="30">
          <cell r="C30" t="str">
            <v>Phillips Medisize (part of Molex)</v>
          </cell>
        </row>
        <row r="31">
          <cell r="C31" t="str">
            <v>Product Resources</v>
          </cell>
        </row>
        <row r="32">
          <cell r="C32" t="str">
            <v>Proven Process Medical Devices</v>
          </cell>
        </row>
        <row r="33">
          <cell r="C33" t="str">
            <v>Providien</v>
          </cell>
        </row>
        <row r="34">
          <cell r="C34" t="str">
            <v>Smiths Medical OEM (part of Smiths Group)</v>
          </cell>
        </row>
        <row r="35">
          <cell r="C35" t="str">
            <v>Stellartech Research</v>
          </cell>
        </row>
        <row r="36">
          <cell r="C36" t="str">
            <v>Teleflex Medical OEM (part of Teleflex)</v>
          </cell>
        </row>
        <row r="37">
          <cell r="C37" t="str">
            <v>Terumo Medical 2 (part of Terumo Group)</v>
          </cell>
        </row>
        <row r="38">
          <cell r="C38" t="str">
            <v>Vital Med (now part of Kelpac Medical)</v>
          </cell>
        </row>
        <row r="39">
          <cell r="C39" t="str">
            <v>Web Industries</v>
          </cell>
        </row>
        <row r="40">
          <cell r="C40">
            <v>0</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Page"/>
      <sheetName val="Content"/>
      <sheetName val="Objective, Scope, and Approach"/>
      <sheetName val="Production Process"/>
      <sheetName val="Input Sheet"/>
      <sheetName val="Part 1 - Summary"/>
      <sheetName val="1.1 Summary"/>
      <sheetName val="1.2 Scenario Analysis"/>
      <sheetName val="Part 2 - Cost Breakdown"/>
      <sheetName val="2.1 Cost Model Processes"/>
      <sheetName val="2.1 Cost Model Processes (2)"/>
      <sheetName val="2.1 Cost Model Processes (3)"/>
      <sheetName val="2.2 Cost Model Packing"/>
      <sheetName val="2.2 Cost Model Packing (2)"/>
      <sheetName val="2.2 Cost Model Packing (3)"/>
      <sheetName val="Assumption &amp; Analysis (2)"/>
      <sheetName val="Assumption &amp; Analysis (3)"/>
      <sheetName val="Assumption &amp; Analysis"/>
      <sheetName val="Part 3 - Cost By Processes"/>
      <sheetName val="3.1 Washing and Peeling"/>
      <sheetName val="3.1 Washing and Peeling (2)"/>
      <sheetName val="3.1 Washing and Peeling (3)"/>
      <sheetName val="3.2 Cutting"/>
      <sheetName val="3.2 Cutting (2)"/>
      <sheetName val="3.2 Cutting (3)"/>
      <sheetName val="3.3 Blanching"/>
      <sheetName val="3.3 Blanching (2)"/>
      <sheetName val="3.3 Blanching (3)"/>
      <sheetName val="3.4 Cooking"/>
      <sheetName val="3.4 Cooking (2)"/>
      <sheetName val="3.4 Cooking (3)"/>
      <sheetName val="3.5 Mashing &amp; Mixing"/>
      <sheetName val="3.5 Mashing (2)"/>
      <sheetName val="3.5 Mashing (3)"/>
      <sheetName val="3.6 Drum Drying"/>
      <sheetName val="3.6 Drum Drying (2)"/>
      <sheetName val="3.6 Drum Drying (3)"/>
      <sheetName val="3.7 Scraping &amp; Milling"/>
      <sheetName val="3.7 Scraping &amp; Milling (2)"/>
      <sheetName val="3.7 Scraping &amp; Milling (3)"/>
      <sheetName val="Part 4 - Cost by Packing"/>
      <sheetName val="4.1 Big Bag"/>
      <sheetName val="4.1 Big Bag (2)"/>
      <sheetName val="4.1 Big Bag (3)"/>
      <sheetName val="4.2 Carton"/>
      <sheetName val="4.2 Carton (2)"/>
      <sheetName val="4.2 Carton (3)"/>
      <sheetName val="4.3 Bag in Box"/>
      <sheetName val="4.3 Bag in Box (2)"/>
      <sheetName val="4.3 Bag in Box (3)"/>
      <sheetName val="4.4 Palletising &amp; Loading"/>
      <sheetName val="4.4 Palletizing &amp; Loading (2)"/>
      <sheetName val="4.4 Palletizing &amp; Loading (3)"/>
      <sheetName val="Labour Data"/>
      <sheetName val="Appendix - Equipment"/>
      <sheetName val="Bibliography"/>
    </sheetNames>
    <sheetDataSet>
      <sheetData sheetId="0" refreshError="1"/>
      <sheetData sheetId="1" refreshError="1"/>
      <sheetData sheetId="2" refreshError="1"/>
      <sheetData sheetId="3" refreshError="1"/>
      <sheetData sheetId="4" refreshError="1"/>
      <sheetData sheetId="5" refreshError="1"/>
      <sheetData sheetId="6">
        <row r="23">
          <cell r="C23" t="str">
            <v>Cost Breakdown*</v>
          </cell>
        </row>
        <row r="24">
          <cell r="B24" t="str">
            <v>Total Equipment Cost</v>
          </cell>
          <cell r="C24">
            <v>1.6145524083031392E-2</v>
          </cell>
        </row>
        <row r="25">
          <cell r="B25" t="str">
            <v>Total Utility Cost</v>
          </cell>
          <cell r="C25">
            <v>0.18029530905207339</v>
          </cell>
        </row>
        <row r="26">
          <cell r="B26" t="str">
            <v>Total Labour Cost</v>
          </cell>
          <cell r="C26">
            <v>0.1231293104140926</v>
          </cell>
        </row>
        <row r="27">
          <cell r="B27" t="str">
            <v>Total Overhead and Indirect Cost</v>
          </cell>
          <cell r="C27">
            <v>0.68042985645080245</v>
          </cell>
        </row>
        <row r="37">
          <cell r="B37" t="str">
            <v>Cost Breakdown – Processes – By Cost Type</v>
          </cell>
        </row>
        <row r="40">
          <cell r="B40" t="str">
            <v>Equipment Cost</v>
          </cell>
          <cell r="C40">
            <v>5.3299861354122333E-2</v>
          </cell>
        </row>
        <row r="41">
          <cell r="B41" t="str">
            <v>Utility Cost</v>
          </cell>
          <cell r="C41">
            <v>0.58283240616594112</v>
          </cell>
        </row>
        <row r="42">
          <cell r="B42" t="str">
            <v>Labour Cost</v>
          </cell>
          <cell r="C42">
            <v>0.36386773247993653</v>
          </cell>
        </row>
        <row r="43">
          <cell r="B43" t="str">
            <v>Total Production Cost</v>
          </cell>
        </row>
      </sheetData>
      <sheetData sheetId="7">
        <row r="20">
          <cell r="G20" t="str">
            <v>Total Equipment Cost</v>
          </cell>
        </row>
      </sheetData>
      <sheetData sheetId="8" refreshError="1"/>
      <sheetData sheetId="9" refreshError="1"/>
      <sheetData sheetId="10">
        <row r="12">
          <cell r="E12">
            <v>0.21869791666666666</v>
          </cell>
        </row>
      </sheetData>
      <sheetData sheetId="11">
        <row r="12">
          <cell r="E12">
            <v>0.21869791666666666</v>
          </cell>
        </row>
      </sheetData>
      <sheetData sheetId="12">
        <row r="77">
          <cell r="E77">
            <v>0.35388888888888886</v>
          </cell>
        </row>
      </sheetData>
      <sheetData sheetId="13">
        <row r="12">
          <cell r="E12">
            <v>0</v>
          </cell>
        </row>
      </sheetData>
      <sheetData sheetId="14">
        <row r="12">
          <cell r="E12">
            <v>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Page"/>
      <sheetName val="Content"/>
      <sheetName val="Objective, Scope and Approach"/>
      <sheetName val="Production Process"/>
      <sheetName val="Input Sheet"/>
      <sheetName val="Part 1 - Summary"/>
      <sheetName val="1.1 Summary"/>
      <sheetName val="Part 2 - Cost Breakdown"/>
      <sheetName val="2.1 Cost Model Processes"/>
      <sheetName val="2.2 Cost Model Packing"/>
      <sheetName val="Assumption &amp; Analysis"/>
      <sheetName val="Part 3 - Cost By Processes"/>
      <sheetName val="3.1 Binders Preparation"/>
      <sheetName val="3.2 Cooking"/>
      <sheetName val="3.3 Pasteurisation"/>
      <sheetName val="3.4 Cooling and Storage"/>
      <sheetName val="Part 4 - Cost by Packing"/>
      <sheetName val="4.2 Jar Filling and Closing"/>
      <sheetName val="4.3 Packing and Labelling"/>
      <sheetName val="Appendix - Equipment"/>
      <sheetName val="Labour Data"/>
      <sheetName val="Bibliograph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TSC-WD">
      <a:dk1>
        <a:srgbClr val="231F20"/>
      </a:dk1>
      <a:lt1>
        <a:sysClr val="window" lastClr="FFFFFF"/>
      </a:lt1>
      <a:dk2>
        <a:srgbClr val="8DBAC4"/>
      </a:dk2>
      <a:lt2>
        <a:srgbClr val="E8F2F4"/>
      </a:lt2>
      <a:accent1>
        <a:srgbClr val="007365"/>
      </a:accent1>
      <a:accent2>
        <a:srgbClr val="00B19C"/>
      </a:accent2>
      <a:accent3>
        <a:srgbClr val="02104F"/>
      </a:accent3>
      <a:accent4>
        <a:srgbClr val="02104F"/>
      </a:accent4>
      <a:accent5>
        <a:srgbClr val="8DBAC4"/>
      </a:accent5>
      <a:accent6>
        <a:srgbClr val="3BCD3F"/>
      </a:accent6>
      <a:hlink>
        <a:srgbClr val="3BCD3F"/>
      </a:hlink>
      <a:folHlink>
        <a:srgbClr val="3BCD3F"/>
      </a:folHlink>
    </a:clrScheme>
    <a:fontScheme name="TSC 2.0">
      <a:majorFont>
        <a:latin typeface="Corbel"/>
        <a:ea typeface=""/>
        <a:cs typeface=""/>
      </a:majorFont>
      <a:minorFont>
        <a:latin typeface="Corbe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custClrLst>
    <a:custClr name="Custom Color 1">
      <a:srgbClr val="007365"/>
    </a:custClr>
    <a:custClr name="Custom Color 2">
      <a:srgbClr val="338F84"/>
    </a:custClr>
    <a:custClr name="Custom Color 3">
      <a:srgbClr val="65ABA3"/>
    </a:custClr>
    <a:custClr name="Custom Color 4">
      <a:srgbClr val="99C8C2"/>
    </a:custClr>
    <a:custClr name="Custom Color 5">
      <a:srgbClr val="CDE3E0"/>
    </a:custClr>
    <a:custClr name="Custom Color 6">
      <a:srgbClr val="02104F"/>
    </a:custClr>
    <a:custClr name="Custom Color 7">
      <a:srgbClr val="373F6F"/>
    </a:custClr>
    <a:custClr name="Custom Color 8">
      <a:srgbClr val="696F92"/>
    </a:custClr>
    <a:custClr name="Custom Color 9">
      <a:srgbClr val="9B9FB6"/>
    </a:custClr>
    <a:custClr name="Custom Color 10">
      <a:srgbClr val="CDCFDB"/>
    </a:custClr>
    <a:custClr name="Custom Color 11">
      <a:srgbClr val="00B19C"/>
    </a:custClr>
    <a:custClr name="Custom Color 12">
      <a:srgbClr val="33C2B0"/>
    </a:custClr>
    <a:custClr name="Custom Color 13">
      <a:srgbClr val="66D0C4"/>
    </a:custClr>
    <a:custClr name="Custom Color 14">
      <a:srgbClr val="99E1D6"/>
    </a:custClr>
    <a:custClr name="Custom Color 15">
      <a:srgbClr val="CCEFEB"/>
    </a:custClr>
    <a:custClr name="Custom Color 16">
      <a:srgbClr val="8DBAC4"/>
    </a:custClr>
    <a:custClr name="Custom Color 17">
      <a:srgbClr val="A3C8D0"/>
    </a:custClr>
    <a:custClr name="Custom Color 18">
      <a:srgbClr val="BBD6DD"/>
    </a:custClr>
    <a:custClr name="Custom Color 19">
      <a:srgbClr val="D1E3E7"/>
    </a:custClr>
    <a:custClr name="Custom Color 20">
      <a:srgbClr val="E8F2F4"/>
    </a:custClr>
    <a:custClr name="Custom Color 21">
      <a:srgbClr val="3BCD3F"/>
    </a:custClr>
    <a:custClr name="Custom Color 22">
      <a:srgbClr val="62D765"/>
    </a:custClr>
    <a:custClr name="Custom Color 23">
      <a:srgbClr val="89E18B"/>
    </a:custClr>
    <a:custClr name="Custom Color 24">
      <a:srgbClr val="B1EBB1"/>
    </a:custClr>
    <a:custClr name="Custom Color 25">
      <a:srgbClr val="D8F5D9"/>
    </a:custClr>
    <a:custClr name="Custom Color 26">
      <a:srgbClr val="02104F"/>
    </a:custClr>
    <a:custClr name="Custom Color 27">
      <a:srgbClr val="373F6F"/>
    </a:custClr>
    <a:custClr name="Custom Color 28">
      <a:srgbClr val="696F92"/>
    </a:custClr>
    <a:custClr name="Custom Color 29">
      <a:srgbClr val="9B9FB6"/>
    </a:custClr>
    <a:custClr name="Custom Color 30">
      <a:srgbClr val="CDCFDB"/>
    </a:custClr>
  </a:custClr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2.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4.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5.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6.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7.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68.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69.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0.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1.bin"/></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1A927-797F-440A-98CB-B21257508AEB}">
  <sheetPr codeName="Sheet1"/>
  <dimension ref="A1:V48"/>
  <sheetViews>
    <sheetView showGridLines="0" tabSelected="1" zoomScale="85" zoomScaleNormal="85" workbookViewId="0"/>
  </sheetViews>
  <sheetFormatPr defaultColWidth="0" defaultRowHeight="14.5" customHeight="1" zeroHeight="1"/>
  <cols>
    <col min="1" max="19" width="9" style="7" customWidth="1"/>
    <col min="20" max="22" width="9" style="7" hidden="1" customWidth="1"/>
    <col min="23" max="16384" width="8" style="7" hidden="1"/>
  </cols>
  <sheetData>
    <row r="1" spans="1:1">
      <c r="A1" s="165"/>
    </row>
    <row r="2" spans="1:1"/>
    <row r="3" spans="1:1"/>
    <row r="4" spans="1:1"/>
    <row r="5" spans="1:1"/>
    <row r="6" spans="1:1"/>
    <row r="7" spans="1:1"/>
    <row r="8" spans="1:1"/>
    <row r="9" spans="1:1"/>
    <row r="10" spans="1:1"/>
    <row r="11" spans="1:1"/>
    <row r="12" spans="1:1"/>
    <row r="13" spans="1:1"/>
    <row r="14" spans="1:1"/>
    <row r="15" spans="1:1"/>
    <row r="16" spans="1:1"/>
    <row r="17"/>
    <row r="18"/>
    <row r="19"/>
    <row r="20"/>
    <row r="21"/>
    <row r="22"/>
    <row r="23"/>
    <row r="24"/>
    <row r="25"/>
    <row r="26"/>
    <row r="27"/>
    <row r="28"/>
    <row r="29"/>
    <row r="30"/>
    <row r="31"/>
    <row r="32"/>
    <row r="33"/>
    <row r="34"/>
    <row r="35"/>
    <row r="36"/>
    <row r="37"/>
    <row r="38"/>
    <row r="39"/>
    <row r="40"/>
    <row r="41"/>
    <row r="42"/>
    <row r="43"/>
    <row r="44"/>
    <row r="45"/>
    <row r="46"/>
    <row r="47"/>
    <row r="48"/>
  </sheetData>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F7D55-F15D-427F-8A44-AB85218EC5AB}">
  <dimension ref="A1:S36"/>
  <sheetViews>
    <sheetView zoomScale="85" zoomScaleNormal="85" workbookViewId="0"/>
  </sheetViews>
  <sheetFormatPr defaultColWidth="0" defaultRowHeight="12.75" customHeight="1" zeroHeight="1"/>
  <cols>
    <col min="1" max="19" width="9" style="166" customWidth="1"/>
    <col min="20" max="16384" width="8" style="166" hidden="1"/>
  </cols>
  <sheetData>
    <row r="1" spans="3:16" ht="12.5"/>
    <row r="2" spans="3:16" ht="12.5"/>
    <row r="3" spans="3:16" ht="12.5"/>
    <row r="4" spans="3:16" ht="12.5"/>
    <row r="5" spans="3:16" ht="12.5"/>
    <row r="6" spans="3:16" ht="12.5"/>
    <row r="7" spans="3:16" ht="12.5"/>
    <row r="8" spans="3:16" ht="13">
      <c r="C8" s="714"/>
    </row>
    <row r="9" spans="3:16" ht="12.5"/>
    <row r="10" spans="3:16" ht="15.5">
      <c r="C10" s="715" t="s">
        <v>568</v>
      </c>
      <c r="E10" s="168"/>
    </row>
    <row r="11" spans="3:16" ht="13">
      <c r="C11" s="716"/>
      <c r="E11" s="168"/>
    </row>
    <row r="12" spans="3:16" ht="3" customHeight="1">
      <c r="C12" s="717"/>
      <c r="D12" s="169"/>
      <c r="E12" s="170"/>
      <c r="F12" s="169"/>
      <c r="G12" s="169"/>
      <c r="H12" s="169"/>
      <c r="I12" s="169"/>
      <c r="J12" s="169"/>
      <c r="K12" s="169"/>
      <c r="L12" s="169"/>
      <c r="M12" s="169"/>
      <c r="N12" s="169"/>
      <c r="O12" s="169"/>
      <c r="P12" s="169"/>
    </row>
    <row r="13" spans="3:16" ht="12.5">
      <c r="E13" s="168"/>
    </row>
    <row r="14" spans="3:16" ht="12.5">
      <c r="E14" s="168"/>
    </row>
    <row r="15" spans="3:16" ht="12.5">
      <c r="E15" s="168"/>
    </row>
    <row r="16" spans="3:16" ht="12.5"/>
    <row r="17" spans="7:8" ht="12.5"/>
    <row r="18" spans="7:8" ht="12.5"/>
    <row r="19" spans="7:8" ht="12.5"/>
    <row r="20" spans="7:8" ht="15" customHeight="1">
      <c r="G20" s="718"/>
      <c r="H20" s="718"/>
    </row>
    <row r="21" spans="7:8" ht="12.5"/>
    <row r="22" spans="7:8" ht="12.5"/>
    <row r="23" spans="7:8" ht="12.5"/>
    <row r="24" spans="7:8" ht="12.5"/>
    <row r="25" spans="7:8" ht="12.5"/>
    <row r="26" spans="7:8" ht="12.5"/>
    <row r="27" spans="7:8" ht="12.5"/>
    <row r="28" spans="7:8" ht="12.5"/>
    <row r="29" spans="7:8" ht="12.5"/>
    <row r="30" spans="7:8" ht="12.5"/>
    <row r="31" spans="7:8" ht="12.5"/>
    <row r="32" spans="7:8" ht="12.5"/>
    <row r="33" spans="1:1" ht="12.5">
      <c r="A33" s="78" t="s">
        <v>0</v>
      </c>
    </row>
    <row r="34" spans="1:1" ht="12.5"/>
    <row r="35" spans="1:1" ht="12.5"/>
    <row r="36" spans="1:1" ht="1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90FB2-5A82-4C87-91E5-3379D245DFA5}">
  <sheetPr codeName="Sheet3"/>
  <dimension ref="A1:H18"/>
  <sheetViews>
    <sheetView showGridLines="0" zoomScale="85" zoomScaleNormal="85" workbookViewId="0"/>
  </sheetViews>
  <sheetFormatPr defaultColWidth="0" defaultRowHeight="0" customHeight="1" zeroHeight="1"/>
  <cols>
    <col min="1" max="1" width="7.58203125" style="179" customWidth="1"/>
    <col min="2" max="2" width="36.58203125" style="179" customWidth="1"/>
    <col min="3" max="3" width="3.58203125" style="179" customWidth="1"/>
    <col min="4" max="4" width="36.58203125" style="179" customWidth="1"/>
    <col min="5" max="5" width="3.58203125" style="179" customWidth="1"/>
    <col min="6" max="6" width="39.75" style="179" customWidth="1"/>
    <col min="7" max="7" width="7.58203125" style="181" customWidth="1"/>
    <col min="8" max="8" width="0" style="165" hidden="1" customWidth="1"/>
    <col min="9" max="16384" width="8" style="165" hidden="1"/>
  </cols>
  <sheetData>
    <row r="1" spans="1:7" ht="15" customHeight="1">
      <c r="A1" s="171"/>
      <c r="B1" s="172"/>
      <c r="C1" s="172"/>
      <c r="D1" s="171"/>
      <c r="E1" s="171"/>
      <c r="F1" s="171"/>
      <c r="G1" s="165"/>
    </row>
    <row r="2" spans="1:7" ht="15" customHeight="1">
      <c r="A2" s="171"/>
      <c r="B2" s="172"/>
      <c r="C2" s="172"/>
      <c r="D2" s="171"/>
      <c r="E2" s="171"/>
      <c r="F2" s="171"/>
      <c r="G2" s="165"/>
    </row>
    <row r="3" spans="1:7" ht="20.149999999999999" customHeight="1">
      <c r="A3" s="171"/>
      <c r="B3" s="172"/>
      <c r="C3" s="172"/>
      <c r="D3" s="171"/>
      <c r="E3" s="171"/>
      <c r="F3" s="171"/>
      <c r="G3" s="165"/>
    </row>
    <row r="4" spans="1:7" ht="15" customHeight="1">
      <c r="A4" s="171"/>
      <c r="B4" s="172"/>
      <c r="C4" s="172"/>
      <c r="D4" s="171"/>
      <c r="E4" s="171"/>
      <c r="F4" s="171"/>
      <c r="G4" s="165"/>
    </row>
    <row r="5" spans="1:7" ht="20.149999999999999" customHeight="1" thickBot="1">
      <c r="A5" s="171"/>
      <c r="B5" s="173" t="s">
        <v>1</v>
      </c>
      <c r="C5" s="173"/>
      <c r="D5" s="173"/>
      <c r="E5" s="173"/>
      <c r="F5" s="173"/>
      <c r="G5" s="165"/>
    </row>
    <row r="6" spans="1:7" ht="6" customHeight="1" thickTop="1">
      <c r="A6" s="171"/>
      <c r="B6" s="165"/>
      <c r="C6" s="165"/>
      <c r="D6" s="165"/>
      <c r="E6" s="165"/>
      <c r="F6" s="165"/>
      <c r="G6" s="165"/>
    </row>
    <row r="7" spans="1:7" ht="20.149999999999999" customHeight="1" thickBot="1">
      <c r="A7" s="174"/>
      <c r="B7" s="786" t="s">
        <v>565</v>
      </c>
      <c r="C7" s="786"/>
      <c r="D7" s="786"/>
      <c r="E7" s="786"/>
      <c r="F7" s="786"/>
      <c r="G7" s="165"/>
    </row>
    <row r="8" spans="1:7" ht="15" customHeight="1">
      <c r="A8" s="174"/>
      <c r="B8" s="787"/>
      <c r="C8" s="787"/>
      <c r="D8" s="787"/>
      <c r="E8" s="787"/>
      <c r="F8" s="787"/>
      <c r="G8" s="165"/>
    </row>
    <row r="9" spans="1:7" ht="20.149999999999999" customHeight="1" thickBot="1">
      <c r="A9" s="175"/>
      <c r="B9" s="173" t="s">
        <v>2</v>
      </c>
      <c r="C9" s="173"/>
      <c r="D9" s="173"/>
      <c r="E9" s="173"/>
      <c r="F9" s="173"/>
      <c r="G9" s="165"/>
    </row>
    <row r="10" spans="1:7" ht="57.75" customHeight="1" thickTop="1">
      <c r="A10" s="175"/>
      <c r="B10" s="175"/>
      <c r="C10" s="175"/>
      <c r="D10" s="175"/>
      <c r="E10" s="175"/>
      <c r="F10" s="175"/>
      <c r="G10" s="165"/>
    </row>
    <row r="11" spans="1:7" ht="15" customHeight="1">
      <c r="A11" s="175"/>
      <c r="B11" s="175"/>
      <c r="C11" s="175"/>
      <c r="D11" s="175"/>
      <c r="E11" s="175"/>
      <c r="F11" s="175"/>
      <c r="G11" s="165"/>
    </row>
    <row r="12" spans="1:7" ht="243" customHeight="1">
      <c r="A12" s="175"/>
      <c r="B12" s="176" t="s">
        <v>3</v>
      </c>
      <c r="C12" s="177"/>
      <c r="D12" s="178" t="s">
        <v>4</v>
      </c>
      <c r="F12" s="180" t="s">
        <v>5</v>
      </c>
      <c r="G12" s="165"/>
    </row>
    <row r="13" spans="1:7" ht="15" customHeight="1"/>
    <row r="14" spans="1:7" ht="15" customHeight="1">
      <c r="A14" s="78" t="s">
        <v>0</v>
      </c>
    </row>
    <row r="15" spans="1:7" ht="15" customHeight="1">
      <c r="A15" s="165"/>
      <c r="G15" s="165"/>
    </row>
    <row r="16" spans="1:7" ht="15" hidden="1" customHeight="1">
      <c r="G16" s="165"/>
    </row>
    <row r="17" spans="1:7" ht="15" hidden="1" customHeight="1">
      <c r="G17" s="165"/>
    </row>
    <row r="18" spans="1:7" ht="15" hidden="1" customHeight="1">
      <c r="A18" s="165"/>
      <c r="B18" s="165" t="s">
        <v>6</v>
      </c>
      <c r="C18" s="165"/>
      <c r="D18" s="165"/>
      <c r="E18" s="165"/>
      <c r="F18" s="165"/>
      <c r="G18" s="165"/>
    </row>
  </sheetData>
  <mergeCells count="2">
    <mergeCell ref="B7:F7"/>
    <mergeCell ref="B8:F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9963E-5646-4CDA-B428-86849AF2FC16}">
  <dimension ref="A1:AE131"/>
  <sheetViews>
    <sheetView showGridLines="0" zoomScale="85" zoomScaleNormal="85" workbookViewId="0"/>
  </sheetViews>
  <sheetFormatPr defaultColWidth="0" defaultRowHeight="0" customHeight="1" zeroHeight="1"/>
  <cols>
    <col min="1" max="1" width="7.58203125" style="165" customWidth="1"/>
    <col min="2" max="2" width="4.08203125" style="165" customWidth="1"/>
    <col min="3" max="3" width="9" style="165" customWidth="1"/>
    <col min="4" max="4" width="29.83203125" style="165" customWidth="1"/>
    <col min="5" max="15" width="9" style="165" customWidth="1"/>
    <col min="16" max="16" width="0.33203125" style="207" customWidth="1"/>
    <col min="17" max="26" width="9" style="165" customWidth="1"/>
    <col min="27" max="27" width="10.75" style="165" customWidth="1"/>
    <col min="28" max="28" width="7.58203125" style="165" customWidth="1"/>
    <col min="29" max="31" width="0" style="165" hidden="1" customWidth="1"/>
    <col min="32" max="16384" width="9" style="165" hidden="1"/>
  </cols>
  <sheetData>
    <row r="1" spans="1:27" ht="15" customHeight="1">
      <c r="A1" s="171"/>
      <c r="B1" s="172"/>
      <c r="C1" s="182"/>
      <c r="D1" s="182"/>
      <c r="E1" s="182"/>
      <c r="F1" s="182"/>
      <c r="G1" s="12"/>
      <c r="H1" s="182"/>
      <c r="I1" s="182"/>
      <c r="J1" s="182"/>
      <c r="K1" s="182"/>
      <c r="L1" s="182"/>
      <c r="M1" s="182"/>
      <c r="N1" s="182"/>
      <c r="O1" s="182"/>
      <c r="P1" s="182"/>
      <c r="Q1" s="182"/>
      <c r="R1" s="182"/>
      <c r="S1" s="182"/>
      <c r="T1" s="182"/>
      <c r="U1" s="182"/>
      <c r="V1" s="182"/>
      <c r="W1" s="182"/>
      <c r="X1" s="182"/>
      <c r="Y1" s="182"/>
      <c r="Z1" s="182"/>
      <c r="AA1" s="183"/>
    </row>
    <row r="2" spans="1:27" ht="15" customHeight="1">
      <c r="A2" s="171"/>
      <c r="B2" s="172"/>
      <c r="C2" s="182"/>
      <c r="D2" s="182"/>
      <c r="E2" s="182"/>
      <c r="F2" s="182"/>
      <c r="G2" s="182"/>
      <c r="H2" s="182"/>
      <c r="I2" s="182"/>
      <c r="J2" s="182"/>
      <c r="K2" s="182"/>
      <c r="L2" s="182"/>
      <c r="M2" s="182"/>
      <c r="N2" s="184"/>
      <c r="O2" s="184"/>
      <c r="P2" s="184"/>
      <c r="Q2" s="184"/>
      <c r="R2" s="184"/>
      <c r="S2" s="184"/>
      <c r="T2" s="184"/>
      <c r="U2" s="184"/>
      <c r="V2" s="184"/>
      <c r="W2" s="184"/>
      <c r="X2" s="184"/>
      <c r="Y2" s="184"/>
      <c r="Z2" s="182"/>
      <c r="AA2" s="183"/>
    </row>
    <row r="3" spans="1:27" ht="20.149999999999999" customHeight="1">
      <c r="A3" s="171"/>
      <c r="B3" s="172"/>
      <c r="C3" s="182"/>
      <c r="D3" s="182"/>
      <c r="E3" s="182"/>
      <c r="F3" s="185"/>
      <c r="G3" s="185"/>
      <c r="H3" s="185"/>
      <c r="I3" s="185"/>
      <c r="J3" s="186"/>
      <c r="K3" s="182"/>
      <c r="L3" s="182"/>
      <c r="M3" s="182"/>
      <c r="N3" s="182"/>
      <c r="O3" s="182"/>
      <c r="P3" s="182"/>
      <c r="Q3" s="182"/>
      <c r="R3" s="182"/>
      <c r="S3" s="182"/>
      <c r="T3" s="182"/>
      <c r="U3" s="182"/>
      <c r="V3" s="182"/>
      <c r="W3" s="182"/>
      <c r="X3" s="182"/>
      <c r="Y3" s="182"/>
      <c r="Z3" s="182"/>
      <c r="AA3" s="183"/>
    </row>
    <row r="4" spans="1:27" ht="15" customHeight="1">
      <c r="A4" s="183"/>
      <c r="B4" s="182"/>
      <c r="C4" s="182"/>
      <c r="D4" s="182"/>
      <c r="E4" s="182"/>
      <c r="F4" s="185"/>
      <c r="G4" s="185"/>
      <c r="H4" s="185"/>
      <c r="I4" s="185"/>
      <c r="J4" s="186"/>
      <c r="K4" s="182"/>
      <c r="L4" s="182"/>
      <c r="M4" s="182"/>
      <c r="N4" s="182"/>
      <c r="O4" s="182"/>
      <c r="P4" s="182"/>
      <c r="Q4" s="182"/>
      <c r="R4" s="182"/>
      <c r="S4" s="182"/>
      <c r="T4" s="182"/>
      <c r="U4" s="182"/>
      <c r="V4" s="182"/>
      <c r="W4" s="182"/>
      <c r="X4" s="182"/>
      <c r="Y4" s="182"/>
      <c r="Z4" s="182"/>
      <c r="AA4" s="183"/>
    </row>
    <row r="5" spans="1:27" ht="20.149999999999999" customHeight="1" thickBot="1">
      <c r="A5" s="183"/>
      <c r="B5" s="187" t="s">
        <v>7</v>
      </c>
      <c r="C5" s="187"/>
      <c r="D5" s="187"/>
      <c r="E5" s="187"/>
      <c r="F5" s="187"/>
      <c r="G5" s="187"/>
      <c r="H5" s="187"/>
      <c r="I5" s="187"/>
      <c r="J5" s="187"/>
      <c r="K5" s="187"/>
      <c r="L5" s="187"/>
      <c r="M5" s="187"/>
      <c r="N5" s="187"/>
      <c r="O5" s="187"/>
      <c r="P5" s="187"/>
      <c r="Q5" s="187"/>
      <c r="R5" s="187"/>
      <c r="S5" s="187"/>
      <c r="T5" s="187"/>
      <c r="U5" s="187"/>
      <c r="V5" s="187"/>
      <c r="W5" s="187"/>
      <c r="X5" s="187"/>
      <c r="Y5" s="187"/>
      <c r="Z5" s="187"/>
      <c r="AA5" s="187"/>
    </row>
    <row r="6" spans="1:27" ht="6" customHeight="1" thickTop="1">
      <c r="A6" s="183"/>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row>
    <row r="7" spans="1:27" ht="16.5" customHeight="1">
      <c r="A7" s="183"/>
      <c r="B7" s="189"/>
      <c r="C7" s="190"/>
      <c r="D7" s="190"/>
      <c r="E7" s="190"/>
      <c r="F7" s="190"/>
      <c r="G7" s="190"/>
      <c r="H7" s="190"/>
      <c r="I7" s="190"/>
      <c r="J7" s="190"/>
      <c r="K7" s="190"/>
      <c r="L7" s="190"/>
      <c r="M7" s="190"/>
      <c r="N7" s="190"/>
      <c r="O7" s="190"/>
      <c r="P7" s="191"/>
      <c r="Q7" s="190"/>
      <c r="R7" s="190"/>
      <c r="S7" s="190"/>
      <c r="T7" s="190"/>
      <c r="U7" s="190"/>
      <c r="V7" s="190"/>
      <c r="W7" s="190"/>
      <c r="X7" s="190"/>
      <c r="Y7" s="190"/>
      <c r="Z7" s="190"/>
      <c r="AA7" s="192"/>
    </row>
    <row r="8" spans="1:27" ht="16.5" customHeight="1">
      <c r="A8" s="183"/>
      <c r="B8" s="193"/>
      <c r="C8" s="194"/>
      <c r="D8" s="194"/>
      <c r="E8" s="194"/>
      <c r="F8" s="194"/>
      <c r="G8" s="194"/>
      <c r="H8" s="194"/>
      <c r="I8" s="194"/>
      <c r="J8" s="194"/>
      <c r="K8" s="194"/>
      <c r="L8" s="194"/>
      <c r="M8" s="194"/>
      <c r="N8" s="194"/>
      <c r="O8" s="194"/>
      <c r="P8" s="195"/>
      <c r="Q8" s="194"/>
      <c r="R8" s="194"/>
      <c r="S8" s="194"/>
      <c r="T8" s="194"/>
      <c r="U8" s="194"/>
      <c r="V8" s="194"/>
      <c r="W8" s="194"/>
      <c r="X8" s="194"/>
      <c r="Y8" s="194"/>
      <c r="Z8" s="194"/>
      <c r="AA8" s="196"/>
    </row>
    <row r="9" spans="1:27" ht="16.5" customHeight="1">
      <c r="A9" s="183"/>
      <c r="B9" s="193"/>
      <c r="C9" s="194"/>
      <c r="D9" s="194"/>
      <c r="E9" s="194"/>
      <c r="F9" s="194"/>
      <c r="G9" s="194"/>
      <c r="H9" s="194"/>
      <c r="I9" s="194"/>
      <c r="J9" s="194"/>
      <c r="K9" s="194"/>
      <c r="L9" s="194"/>
      <c r="M9" s="194"/>
      <c r="N9" s="194"/>
      <c r="O9" s="194"/>
      <c r="P9" s="195"/>
      <c r="Q9" s="194"/>
      <c r="R9" s="194"/>
      <c r="S9" s="194"/>
      <c r="T9" s="194"/>
      <c r="U9" s="194"/>
      <c r="V9" s="194"/>
      <c r="W9" s="194"/>
      <c r="X9" s="194"/>
      <c r="Y9" s="194"/>
      <c r="Z9" s="194"/>
      <c r="AA9" s="196"/>
    </row>
    <row r="10" spans="1:27" ht="16.5" customHeight="1">
      <c r="A10" s="182"/>
      <c r="B10" s="193"/>
      <c r="C10" s="194"/>
      <c r="D10" s="194"/>
      <c r="E10" s="194"/>
      <c r="F10" s="194"/>
      <c r="G10" s="194"/>
      <c r="H10" s="194"/>
      <c r="I10" s="194"/>
      <c r="J10" s="194"/>
      <c r="K10" s="194"/>
      <c r="L10" s="194"/>
      <c r="N10" s="194"/>
      <c r="O10" s="194"/>
      <c r="P10" s="195"/>
      <c r="Q10" s="194"/>
      <c r="R10" s="194"/>
      <c r="S10" s="194"/>
      <c r="T10" s="194"/>
      <c r="U10" s="194"/>
      <c r="V10" s="194"/>
      <c r="W10" s="194"/>
      <c r="X10" s="194"/>
      <c r="Y10" s="194"/>
      <c r="Z10" s="194"/>
      <c r="AA10" s="196"/>
    </row>
    <row r="11" spans="1:27" ht="16.5" customHeight="1">
      <c r="A11" s="182"/>
      <c r="B11" s="193"/>
      <c r="C11" s="194"/>
      <c r="D11" s="194"/>
      <c r="E11" s="194"/>
      <c r="F11" s="194"/>
      <c r="G11" s="194"/>
      <c r="I11" s="194"/>
      <c r="J11" s="194"/>
      <c r="K11" s="194"/>
      <c r="L11" s="194"/>
      <c r="M11" s="194"/>
      <c r="N11" s="194"/>
      <c r="O11" s="194"/>
      <c r="P11" s="721"/>
      <c r="Z11" s="194"/>
      <c r="AA11" s="196"/>
    </row>
    <row r="12" spans="1:27" ht="16.5" customHeight="1">
      <c r="A12" s="182"/>
      <c r="B12" s="193"/>
      <c r="C12" s="194"/>
      <c r="D12" s="194"/>
      <c r="E12" s="194"/>
      <c r="F12" s="194"/>
      <c r="G12" s="194"/>
      <c r="H12" s="194"/>
      <c r="I12" s="194"/>
      <c r="J12" s="194"/>
      <c r="K12" s="194"/>
      <c r="L12" s="194"/>
      <c r="M12" s="194"/>
      <c r="N12" s="194"/>
      <c r="O12" s="194"/>
      <c r="P12" s="195"/>
      <c r="Q12" s="194"/>
      <c r="R12" s="194"/>
      <c r="S12" s="194"/>
      <c r="T12" s="194"/>
      <c r="U12" s="194"/>
      <c r="V12" s="194"/>
      <c r="W12" s="194"/>
      <c r="X12" s="194"/>
      <c r="Y12" s="194"/>
      <c r="Z12" s="194"/>
      <c r="AA12" s="196"/>
    </row>
    <row r="13" spans="1:27" ht="16.5" customHeight="1">
      <c r="A13" s="182"/>
      <c r="B13" s="193"/>
      <c r="C13" s="194"/>
      <c r="E13" s="194"/>
      <c r="F13" s="194"/>
      <c r="G13" s="194"/>
      <c r="H13" s="194"/>
      <c r="J13" s="194"/>
      <c r="K13" s="194"/>
      <c r="M13" s="194"/>
      <c r="N13" s="194"/>
      <c r="O13" s="194"/>
      <c r="P13" s="195"/>
      <c r="Q13" s="194"/>
      <c r="R13" s="194"/>
      <c r="S13" s="194"/>
      <c r="T13" s="194"/>
      <c r="U13" s="194"/>
      <c r="V13" s="194"/>
      <c r="W13" s="194"/>
      <c r="X13" s="194"/>
      <c r="Y13" s="194"/>
      <c r="Z13" s="194"/>
      <c r="AA13" s="196"/>
    </row>
    <row r="14" spans="1:27" ht="16.899999999999999" customHeight="1">
      <c r="A14" s="182"/>
      <c r="B14" s="193"/>
      <c r="C14" s="194"/>
      <c r="D14" s="194"/>
      <c r="E14" s="194"/>
      <c r="F14" s="194"/>
      <c r="I14" s="194"/>
      <c r="J14" s="194"/>
      <c r="K14" s="194"/>
      <c r="L14" s="194"/>
      <c r="M14" s="194"/>
      <c r="N14" s="194"/>
      <c r="O14" s="194"/>
      <c r="P14" s="195"/>
      <c r="Q14" s="194"/>
      <c r="R14" s="194"/>
      <c r="S14" s="194"/>
      <c r="T14" s="194"/>
      <c r="U14" s="194"/>
      <c r="V14" s="194"/>
      <c r="W14" s="194"/>
      <c r="X14" s="194"/>
      <c r="Y14" s="194"/>
      <c r="Z14" s="194"/>
      <c r="AA14" s="196"/>
    </row>
    <row r="15" spans="1:27" ht="16.5" customHeight="1">
      <c r="A15" s="182"/>
      <c r="B15" s="193"/>
      <c r="C15" s="194"/>
      <c r="D15" s="194"/>
      <c r="E15" s="194"/>
      <c r="F15" s="194"/>
      <c r="G15" s="194"/>
      <c r="H15" s="194"/>
      <c r="I15" s="194"/>
      <c r="J15" s="194"/>
      <c r="L15" s="194"/>
      <c r="M15" s="194"/>
      <c r="N15" s="194"/>
      <c r="O15" s="194"/>
      <c r="P15" s="195"/>
      <c r="Q15" s="194"/>
      <c r="R15" s="194"/>
      <c r="S15" s="194"/>
      <c r="T15" s="194"/>
      <c r="U15" s="194"/>
      <c r="V15" s="194"/>
      <c r="W15" s="194"/>
      <c r="X15" s="194"/>
      <c r="Y15" s="194"/>
      <c r="Z15" s="194"/>
      <c r="AA15" s="196"/>
    </row>
    <row r="16" spans="1:27" ht="16.5" customHeight="1">
      <c r="A16" s="182"/>
      <c r="B16" s="193"/>
      <c r="C16" s="194"/>
      <c r="D16" s="194"/>
      <c r="E16" s="194"/>
      <c r="F16" s="194"/>
      <c r="G16" s="194"/>
      <c r="H16" s="194"/>
      <c r="I16" s="194"/>
      <c r="J16" s="194"/>
      <c r="K16" s="194"/>
      <c r="L16" s="194"/>
      <c r="M16" s="194"/>
      <c r="N16" s="194"/>
      <c r="P16" s="195"/>
      <c r="Q16" s="194"/>
      <c r="R16" s="194"/>
      <c r="S16" s="194"/>
      <c r="T16" s="194"/>
      <c r="U16" s="194"/>
      <c r="V16" s="194"/>
      <c r="W16" s="194"/>
      <c r="X16" s="194"/>
      <c r="Y16" s="194"/>
      <c r="Z16" s="194"/>
      <c r="AA16" s="196"/>
    </row>
    <row r="17" spans="1:27" ht="16.5" customHeight="1">
      <c r="A17" s="182"/>
      <c r="B17" s="193"/>
      <c r="C17" s="194"/>
      <c r="D17" s="194"/>
      <c r="E17" s="194"/>
      <c r="F17" s="194"/>
      <c r="G17" s="194"/>
      <c r="H17" s="194"/>
      <c r="I17" s="194"/>
      <c r="J17" s="194"/>
      <c r="K17" s="194"/>
      <c r="L17" s="194"/>
      <c r="M17" s="194"/>
      <c r="N17" s="194"/>
      <c r="O17" s="194"/>
      <c r="P17" s="195"/>
      <c r="Q17" s="194"/>
      <c r="R17" s="194"/>
      <c r="S17" s="194"/>
      <c r="T17" s="194"/>
      <c r="U17" s="194"/>
      <c r="V17" s="194"/>
      <c r="W17" s="194"/>
      <c r="X17" s="194"/>
      <c r="Y17" s="194"/>
      <c r="Z17" s="194"/>
      <c r="AA17" s="196"/>
    </row>
    <row r="18" spans="1:27" ht="16.5" customHeight="1">
      <c r="A18" s="182"/>
      <c r="B18" s="193"/>
      <c r="C18" s="194"/>
      <c r="D18" s="194"/>
      <c r="E18" s="194"/>
      <c r="F18" s="194"/>
      <c r="G18" s="194"/>
      <c r="H18" s="194"/>
      <c r="I18" s="194"/>
      <c r="J18" s="194"/>
      <c r="K18" s="194"/>
      <c r="L18" s="194"/>
      <c r="M18" s="194"/>
      <c r="N18" s="194"/>
      <c r="O18" s="194"/>
      <c r="P18" s="195"/>
      <c r="Q18" s="194"/>
      <c r="R18" s="194"/>
      <c r="S18" s="194"/>
      <c r="T18" s="194"/>
      <c r="U18" s="194"/>
      <c r="V18" s="194"/>
      <c r="W18" s="194"/>
      <c r="X18" s="194"/>
      <c r="Y18" s="194"/>
      <c r="Z18" s="194"/>
      <c r="AA18" s="196"/>
    </row>
    <row r="19" spans="1:27" ht="19.5" customHeight="1">
      <c r="A19" s="182"/>
      <c r="B19" s="193"/>
      <c r="C19" s="194"/>
      <c r="D19" s="194"/>
      <c r="E19" s="194"/>
      <c r="F19" s="194"/>
      <c r="G19" s="194"/>
      <c r="H19" s="194"/>
      <c r="I19" s="194"/>
      <c r="J19" s="194"/>
      <c r="K19" s="194"/>
      <c r="L19" s="194"/>
      <c r="M19" s="194"/>
      <c r="N19" s="194"/>
      <c r="O19" s="194"/>
      <c r="P19" s="195"/>
      <c r="Q19" s="194"/>
      <c r="R19" s="194"/>
      <c r="S19" s="194"/>
      <c r="T19" s="194"/>
      <c r="U19" s="194"/>
      <c r="V19" s="194"/>
      <c r="W19" s="194"/>
      <c r="X19" s="194"/>
      <c r="Y19" s="194"/>
      <c r="Z19" s="194"/>
      <c r="AA19" s="196"/>
    </row>
    <row r="20" spans="1:27" ht="16.5" customHeight="1">
      <c r="A20" s="182"/>
      <c r="B20" s="193"/>
      <c r="C20" s="194"/>
      <c r="D20" s="194"/>
      <c r="E20" s="194"/>
      <c r="F20" s="194"/>
      <c r="G20" s="194"/>
      <c r="H20" s="194"/>
      <c r="I20" s="194"/>
      <c r="J20" s="194"/>
      <c r="K20" s="194"/>
      <c r="L20" s="194"/>
      <c r="M20" s="194"/>
      <c r="N20" s="194"/>
      <c r="O20" s="194"/>
      <c r="P20" s="195"/>
      <c r="Q20" s="194"/>
      <c r="R20" s="194"/>
      <c r="S20" s="194"/>
      <c r="T20" s="194"/>
      <c r="U20" s="194"/>
      <c r="V20" s="194"/>
      <c r="W20" s="194"/>
      <c r="X20" s="194"/>
      <c r="Y20" s="194"/>
      <c r="Z20" s="194"/>
      <c r="AA20" s="196"/>
    </row>
    <row r="21" spans="1:27" ht="16.5" customHeight="1">
      <c r="A21" s="182"/>
      <c r="B21" s="193"/>
      <c r="C21" s="194"/>
      <c r="D21" s="194"/>
      <c r="E21" s="194"/>
      <c r="F21" s="194"/>
      <c r="G21" s="194"/>
      <c r="H21" s="194"/>
      <c r="I21" s="194"/>
      <c r="J21" s="194"/>
      <c r="K21" s="194"/>
      <c r="L21" s="194"/>
      <c r="M21" s="194"/>
      <c r="N21" s="194"/>
      <c r="O21" s="194"/>
      <c r="P21" s="195"/>
      <c r="Q21" s="194"/>
      <c r="R21" s="194"/>
      <c r="S21" s="194"/>
      <c r="T21" s="194"/>
      <c r="U21" s="194"/>
      <c r="V21" s="194"/>
      <c r="W21" s="194"/>
      <c r="X21" s="194"/>
      <c r="Y21" s="194"/>
      <c r="Z21" s="194"/>
      <c r="AA21" s="196"/>
    </row>
    <row r="22" spans="1:27" ht="16.5" customHeight="1">
      <c r="A22" s="182"/>
      <c r="B22" s="193"/>
      <c r="C22" s="194"/>
      <c r="D22" s="194"/>
      <c r="E22" s="194"/>
      <c r="F22" s="194"/>
      <c r="G22" s="194"/>
      <c r="H22" s="194"/>
      <c r="I22" s="194"/>
      <c r="J22" s="194"/>
      <c r="K22" s="194"/>
      <c r="L22" s="194"/>
      <c r="M22" s="194"/>
      <c r="N22" s="194"/>
      <c r="O22" s="194"/>
      <c r="P22" s="195"/>
      <c r="Q22" s="194"/>
      <c r="R22" s="194"/>
      <c r="S22" s="194"/>
      <c r="T22" s="194"/>
      <c r="U22" s="194"/>
      <c r="V22" s="194"/>
      <c r="W22" s="194"/>
      <c r="X22" s="194"/>
      <c r="Y22" s="194"/>
      <c r="Z22" s="194"/>
      <c r="AA22" s="196"/>
    </row>
    <row r="23" spans="1:27" ht="16.5" customHeight="1">
      <c r="A23" s="182"/>
      <c r="B23" s="193"/>
      <c r="C23" s="194"/>
      <c r="D23" s="194"/>
      <c r="E23" s="194"/>
      <c r="F23" s="194"/>
      <c r="G23" s="194"/>
      <c r="H23" s="194"/>
      <c r="I23" s="194"/>
      <c r="J23" s="194"/>
      <c r="K23" s="194"/>
      <c r="L23" s="194"/>
      <c r="M23" s="194"/>
      <c r="N23" s="194"/>
      <c r="O23" s="194"/>
      <c r="P23" s="195"/>
      <c r="Q23" s="194"/>
      <c r="R23" s="194"/>
      <c r="S23" s="194"/>
      <c r="T23" s="194"/>
      <c r="U23" s="194"/>
      <c r="V23" s="194"/>
      <c r="W23" s="194"/>
      <c r="X23" s="194"/>
      <c r="Y23" s="194"/>
      <c r="Z23" s="194"/>
      <c r="AA23" s="196"/>
    </row>
    <row r="24" spans="1:27" ht="16.5" customHeight="1">
      <c r="A24" s="182"/>
      <c r="B24" s="193"/>
      <c r="C24" s="194"/>
      <c r="D24" s="194"/>
      <c r="E24" s="194"/>
      <c r="F24" s="194"/>
      <c r="G24" s="194"/>
      <c r="H24" s="194"/>
      <c r="I24" s="194"/>
      <c r="J24" s="194"/>
      <c r="L24" s="194"/>
      <c r="M24" s="194"/>
      <c r="N24" s="194"/>
      <c r="O24" s="194"/>
      <c r="P24" s="195"/>
      <c r="Q24" s="194"/>
      <c r="R24" s="194"/>
      <c r="S24" s="194"/>
      <c r="T24" s="194"/>
      <c r="U24" s="194"/>
      <c r="V24" s="194"/>
      <c r="W24" s="194"/>
      <c r="X24" s="194"/>
      <c r="Y24" s="194"/>
      <c r="Z24" s="194"/>
      <c r="AA24" s="196"/>
    </row>
    <row r="25" spans="1:27" ht="16.5" customHeight="1">
      <c r="A25" s="182"/>
      <c r="B25" s="193"/>
      <c r="C25" s="194"/>
      <c r="D25" s="194"/>
      <c r="E25" s="194"/>
      <c r="F25" s="194"/>
      <c r="G25" s="194"/>
      <c r="H25" s="194"/>
      <c r="J25" s="194"/>
      <c r="K25" s="194"/>
      <c r="L25" s="194"/>
      <c r="M25" s="194"/>
      <c r="N25" s="194"/>
      <c r="P25" s="195"/>
      <c r="Q25" s="194"/>
      <c r="R25" s="194"/>
      <c r="S25" s="194"/>
      <c r="T25" s="194"/>
      <c r="U25" s="194"/>
      <c r="V25" s="194"/>
      <c r="W25" s="194"/>
      <c r="X25" s="194"/>
      <c r="Y25" s="194"/>
      <c r="Z25" s="194"/>
      <c r="AA25" s="196"/>
    </row>
    <row r="26" spans="1:27" ht="16.5" customHeight="1">
      <c r="B26" s="193"/>
      <c r="C26" s="194"/>
      <c r="D26" s="194"/>
      <c r="E26" s="194"/>
      <c r="F26" s="194"/>
      <c r="G26" s="194"/>
      <c r="H26" s="194"/>
      <c r="I26" s="194"/>
      <c r="J26" s="194"/>
      <c r="L26" s="194"/>
      <c r="M26" s="194"/>
      <c r="N26" s="194"/>
      <c r="O26" s="194"/>
      <c r="P26" s="195"/>
      <c r="Z26" s="194"/>
      <c r="AA26" s="196"/>
    </row>
    <row r="27" spans="1:27" ht="16.5" customHeight="1">
      <c r="A27" s="182"/>
      <c r="B27" s="193"/>
      <c r="C27" s="194"/>
      <c r="D27" s="194"/>
      <c r="E27" s="194"/>
      <c r="F27" s="194"/>
      <c r="G27" s="194"/>
      <c r="I27" s="194"/>
      <c r="J27" s="194"/>
      <c r="K27" s="194"/>
      <c r="M27" s="194"/>
      <c r="N27" s="194"/>
      <c r="O27" s="194"/>
      <c r="P27" s="195"/>
      <c r="Q27" s="194"/>
      <c r="R27" s="194"/>
      <c r="S27" s="194"/>
      <c r="T27" s="194"/>
      <c r="U27" s="194"/>
      <c r="V27" s="194"/>
      <c r="W27" s="194"/>
      <c r="X27" s="194"/>
      <c r="Y27" s="194"/>
      <c r="Z27" s="194"/>
      <c r="AA27" s="196"/>
    </row>
    <row r="28" spans="1:27" ht="16.5" customHeight="1">
      <c r="A28" s="182"/>
      <c r="B28" s="193"/>
      <c r="C28" s="194"/>
      <c r="D28" s="194"/>
      <c r="E28" s="194"/>
      <c r="F28" s="194"/>
      <c r="G28" s="194"/>
      <c r="I28" s="194"/>
      <c r="J28" s="194"/>
      <c r="K28" s="194"/>
      <c r="L28" s="194"/>
      <c r="M28" s="194"/>
      <c r="N28" s="194"/>
      <c r="O28" s="194"/>
      <c r="P28" s="195"/>
      <c r="Q28" s="194"/>
      <c r="R28" s="194"/>
      <c r="S28" s="194"/>
      <c r="T28" s="194"/>
      <c r="U28" s="194"/>
      <c r="V28" s="194"/>
      <c r="W28" s="194"/>
      <c r="X28" s="194"/>
      <c r="Y28" s="194"/>
      <c r="Z28" s="194"/>
      <c r="AA28" s="196"/>
    </row>
    <row r="29" spans="1:27" ht="16.5" customHeight="1">
      <c r="A29" s="182"/>
      <c r="B29" s="193"/>
      <c r="C29" s="194"/>
      <c r="D29" s="194"/>
      <c r="E29" s="194"/>
      <c r="F29" s="194"/>
      <c r="G29" s="194"/>
      <c r="I29" s="194"/>
      <c r="J29" s="194"/>
      <c r="K29" s="194"/>
      <c r="M29" s="194"/>
      <c r="N29" s="194"/>
      <c r="O29" s="194"/>
      <c r="P29" s="195"/>
      <c r="Q29" s="194"/>
      <c r="R29" s="194"/>
      <c r="S29" s="194"/>
      <c r="T29" s="194"/>
      <c r="U29" s="194"/>
      <c r="V29" s="194"/>
      <c r="W29" s="194"/>
      <c r="X29" s="194"/>
      <c r="Y29" s="194"/>
      <c r="Z29" s="194"/>
      <c r="AA29" s="196"/>
    </row>
    <row r="30" spans="1:27" ht="16.5" customHeight="1">
      <c r="A30" s="182"/>
      <c r="B30" s="193"/>
      <c r="C30" s="194"/>
      <c r="D30" s="194"/>
      <c r="E30" s="194"/>
      <c r="F30" s="194"/>
      <c r="G30" s="194"/>
      <c r="H30" s="194"/>
      <c r="I30" s="194"/>
      <c r="J30" s="194"/>
      <c r="K30" s="194"/>
      <c r="L30" s="194"/>
      <c r="M30" s="194"/>
      <c r="O30" s="194"/>
      <c r="P30" s="195"/>
      <c r="Q30" s="194"/>
      <c r="R30" s="194"/>
      <c r="S30" s="194"/>
      <c r="T30" s="194"/>
      <c r="U30" s="194"/>
      <c r="V30" s="194"/>
      <c r="W30" s="194"/>
      <c r="X30" s="194"/>
      <c r="Y30" s="194"/>
      <c r="Z30" s="194"/>
      <c r="AA30" s="196"/>
    </row>
    <row r="31" spans="1:27" ht="16.5" customHeight="1">
      <c r="A31" s="182"/>
      <c r="B31" s="193"/>
      <c r="C31" s="194"/>
      <c r="D31" s="194"/>
      <c r="E31" s="194"/>
      <c r="F31" s="194"/>
      <c r="G31" s="194"/>
      <c r="H31" s="194"/>
      <c r="I31" s="194"/>
      <c r="K31" s="194"/>
      <c r="L31" s="194"/>
      <c r="M31" s="194"/>
      <c r="N31" s="194"/>
      <c r="O31" s="194"/>
      <c r="P31" s="195"/>
      <c r="Q31" s="194"/>
      <c r="R31" s="194"/>
      <c r="S31" s="194"/>
      <c r="T31" s="194"/>
      <c r="U31" s="194"/>
      <c r="V31" s="194"/>
      <c r="W31" s="194"/>
      <c r="X31" s="194"/>
      <c r="Y31" s="194"/>
      <c r="Z31" s="194"/>
      <c r="AA31" s="196"/>
    </row>
    <row r="32" spans="1:27" ht="16.5" customHeight="1">
      <c r="A32" s="182"/>
      <c r="B32" s="193"/>
      <c r="C32" s="194"/>
      <c r="D32" s="194"/>
      <c r="E32" s="194"/>
      <c r="F32" s="194"/>
      <c r="G32" s="194"/>
      <c r="H32" s="194"/>
      <c r="I32" s="194"/>
      <c r="J32" s="194"/>
      <c r="K32" s="194"/>
      <c r="L32" s="194"/>
      <c r="M32" s="194"/>
      <c r="N32" s="194"/>
      <c r="O32" s="194"/>
      <c r="P32" s="195"/>
      <c r="Q32" s="194"/>
      <c r="R32" s="194"/>
      <c r="S32" s="194"/>
      <c r="T32" s="194"/>
      <c r="U32" s="194"/>
      <c r="V32" s="194"/>
      <c r="W32" s="194"/>
      <c r="X32" s="194"/>
      <c r="Y32" s="194"/>
      <c r="Z32" s="194"/>
      <c r="AA32" s="196"/>
    </row>
    <row r="33" spans="1:27" ht="16.5" customHeight="1">
      <c r="A33" s="182"/>
      <c r="B33" s="193"/>
      <c r="C33" s="194"/>
      <c r="D33" s="194"/>
      <c r="E33" s="194"/>
      <c r="F33" s="194"/>
      <c r="G33" s="194"/>
      <c r="H33" s="194"/>
      <c r="I33" s="194"/>
      <c r="J33" s="194"/>
      <c r="K33" s="194"/>
      <c r="L33" s="194"/>
      <c r="M33" s="194"/>
      <c r="N33" s="194"/>
      <c r="O33" s="194"/>
      <c r="P33" s="195"/>
      <c r="Q33" s="194"/>
      <c r="R33" s="194"/>
      <c r="S33" s="194"/>
      <c r="T33" s="194"/>
      <c r="U33" s="194"/>
      <c r="V33" s="194"/>
      <c r="W33" s="194"/>
      <c r="X33" s="194"/>
      <c r="Y33" s="194"/>
      <c r="Z33" s="194"/>
      <c r="AA33" s="196"/>
    </row>
    <row r="34" spans="1:27" ht="16.5" customHeight="1">
      <c r="A34" s="182"/>
      <c r="B34" s="197"/>
      <c r="C34" s="182"/>
      <c r="D34" s="182"/>
      <c r="E34" s="182"/>
      <c r="F34" s="182"/>
      <c r="G34" s="182"/>
      <c r="H34" s="182"/>
      <c r="J34" s="182"/>
      <c r="K34" s="182"/>
      <c r="L34" s="182"/>
      <c r="M34" s="182"/>
      <c r="N34" s="182"/>
      <c r="O34" s="182"/>
      <c r="P34" s="198"/>
      <c r="Q34" s="182"/>
      <c r="R34" s="182"/>
      <c r="S34" s="182"/>
      <c r="T34" s="182"/>
      <c r="U34" s="182"/>
      <c r="V34" s="182"/>
      <c r="W34" s="182"/>
      <c r="X34" s="182"/>
      <c r="Y34" s="182"/>
      <c r="Z34" s="182"/>
      <c r="AA34" s="199"/>
    </row>
    <row r="35" spans="1:27" ht="16.5" customHeight="1">
      <c r="A35" s="182"/>
      <c r="B35" s="197"/>
      <c r="C35" s="182"/>
      <c r="D35" s="182"/>
      <c r="E35" s="182"/>
      <c r="F35" s="182"/>
      <c r="G35" s="182"/>
      <c r="H35" s="182"/>
      <c r="J35" s="182"/>
      <c r="K35" s="182"/>
      <c r="L35" s="182"/>
      <c r="M35" s="182"/>
      <c r="N35" s="182"/>
      <c r="O35" s="182"/>
      <c r="P35" s="198"/>
      <c r="Q35" s="182"/>
      <c r="R35" s="182"/>
      <c r="S35" s="182"/>
      <c r="T35" s="182"/>
      <c r="U35" s="182"/>
      <c r="V35" s="182"/>
      <c r="W35" s="182"/>
      <c r="X35" s="182"/>
      <c r="Y35" s="182"/>
      <c r="Z35" s="182"/>
      <c r="AA35" s="199"/>
    </row>
    <row r="36" spans="1:27" ht="16.5" customHeight="1">
      <c r="A36" s="182"/>
      <c r="B36" s="197"/>
      <c r="C36" s="182"/>
      <c r="D36" s="182"/>
      <c r="E36" s="182"/>
      <c r="F36" s="182"/>
      <c r="G36" s="182"/>
      <c r="H36" s="182"/>
      <c r="J36" s="182"/>
      <c r="K36" s="182"/>
      <c r="L36" s="182"/>
      <c r="M36" s="182"/>
      <c r="N36" s="182"/>
      <c r="O36" s="182"/>
      <c r="P36" s="198"/>
      <c r="Q36" s="182"/>
      <c r="R36" s="182"/>
      <c r="S36" s="182"/>
      <c r="T36" s="182"/>
      <c r="U36" s="182"/>
      <c r="V36" s="182"/>
      <c r="W36" s="182"/>
      <c r="X36" s="182"/>
      <c r="Y36" s="182"/>
      <c r="Z36" s="182"/>
      <c r="AA36" s="199"/>
    </row>
    <row r="37" spans="1:27" ht="16.5" customHeight="1">
      <c r="A37" s="182"/>
      <c r="B37" s="197"/>
      <c r="C37" s="182"/>
      <c r="D37" s="182"/>
      <c r="E37" s="182"/>
      <c r="F37" s="182"/>
      <c r="G37" s="182"/>
      <c r="H37" s="182"/>
      <c r="I37" s="182"/>
      <c r="J37" s="182"/>
      <c r="K37" s="182"/>
      <c r="L37" s="182"/>
      <c r="M37" s="182"/>
      <c r="N37" s="182"/>
      <c r="O37" s="182"/>
      <c r="P37" s="198"/>
      <c r="Z37" s="182"/>
      <c r="AA37" s="199"/>
    </row>
    <row r="38" spans="1:27" ht="16.5" customHeight="1">
      <c r="A38" s="182"/>
      <c r="B38" s="197"/>
      <c r="C38" s="182"/>
      <c r="D38" s="182"/>
      <c r="E38" s="182"/>
      <c r="F38" s="182"/>
      <c r="G38" s="182"/>
      <c r="H38" s="182"/>
      <c r="I38" s="182"/>
      <c r="J38" s="182"/>
      <c r="K38" s="182"/>
      <c r="L38" s="182"/>
      <c r="M38" s="182"/>
      <c r="N38" s="182"/>
      <c r="O38" s="182"/>
      <c r="P38" s="198"/>
      <c r="Q38" s="182"/>
      <c r="R38" s="182"/>
      <c r="S38" s="182"/>
      <c r="T38" s="182"/>
      <c r="U38" s="182"/>
      <c r="V38" s="182"/>
      <c r="W38" s="182"/>
      <c r="X38" s="182"/>
      <c r="Y38" s="182"/>
      <c r="Z38" s="182"/>
      <c r="AA38" s="199"/>
    </row>
    <row r="39" spans="1:27" ht="16.5" customHeight="1">
      <c r="A39" s="182"/>
      <c r="B39" s="197"/>
      <c r="C39" s="182"/>
      <c r="D39" s="182"/>
      <c r="E39" s="182"/>
      <c r="F39" s="182"/>
      <c r="G39" s="182"/>
      <c r="H39" s="182"/>
      <c r="I39" s="182"/>
      <c r="J39" s="182"/>
      <c r="K39" s="182"/>
      <c r="L39" s="182"/>
      <c r="M39" s="182"/>
      <c r="N39" s="182"/>
      <c r="O39" s="182"/>
      <c r="P39" s="198"/>
      <c r="Q39" s="182"/>
      <c r="R39" s="182"/>
      <c r="S39" s="182"/>
      <c r="T39" s="182"/>
      <c r="U39" s="182"/>
      <c r="V39" s="182"/>
      <c r="W39" s="182"/>
      <c r="X39" s="182"/>
      <c r="Y39" s="182"/>
      <c r="Z39" s="182"/>
      <c r="AA39" s="199"/>
    </row>
    <row r="40" spans="1:27" ht="16.5" customHeight="1">
      <c r="A40" s="182"/>
      <c r="B40" s="197"/>
      <c r="C40" s="182"/>
      <c r="D40" s="182"/>
      <c r="E40" s="182"/>
      <c r="F40" s="182"/>
      <c r="G40" s="182"/>
      <c r="H40" s="182"/>
      <c r="I40" s="182"/>
      <c r="J40" s="182"/>
      <c r="K40" s="182"/>
      <c r="L40" s="182"/>
      <c r="M40" s="182"/>
      <c r="N40" s="182"/>
      <c r="O40" s="182"/>
      <c r="P40" s="198"/>
      <c r="Q40" s="182"/>
      <c r="R40" s="182"/>
      <c r="S40" s="182"/>
      <c r="T40" s="182"/>
      <c r="U40" s="182"/>
      <c r="V40" s="182"/>
      <c r="W40" s="182"/>
      <c r="X40" s="182"/>
      <c r="Y40" s="182"/>
      <c r="Z40" s="182"/>
      <c r="AA40" s="199"/>
    </row>
    <row r="41" spans="1:27" ht="16.5" customHeight="1">
      <c r="A41" s="182"/>
      <c r="B41" s="197"/>
      <c r="C41" s="182"/>
      <c r="D41" s="182"/>
      <c r="E41" s="182"/>
      <c r="F41" s="182"/>
      <c r="G41" s="182"/>
      <c r="H41" s="182"/>
      <c r="I41" s="182"/>
      <c r="J41" s="182"/>
      <c r="K41" s="182"/>
      <c r="L41" s="182"/>
      <c r="M41" s="182"/>
      <c r="O41" s="182"/>
      <c r="P41" s="198"/>
      <c r="Q41" s="182"/>
      <c r="R41" s="182"/>
      <c r="S41" s="182"/>
      <c r="T41" s="182"/>
      <c r="U41" s="182"/>
      <c r="V41" s="182"/>
      <c r="W41" s="182"/>
      <c r="X41" s="182"/>
      <c r="Y41" s="182"/>
      <c r="Z41" s="182"/>
      <c r="AA41" s="199"/>
    </row>
    <row r="42" spans="1:27" ht="16.5" customHeight="1">
      <c r="A42" s="182"/>
      <c r="B42" s="197"/>
      <c r="C42" s="182"/>
      <c r="D42" s="182"/>
      <c r="E42" s="182"/>
      <c r="F42" s="182"/>
      <c r="G42" s="182"/>
      <c r="H42" s="182"/>
      <c r="I42" s="182"/>
      <c r="J42" s="182"/>
      <c r="K42" s="182"/>
      <c r="L42" s="182"/>
      <c r="M42" s="182"/>
      <c r="N42" s="182"/>
      <c r="O42" s="182"/>
      <c r="P42" s="198"/>
      <c r="Q42" s="182"/>
      <c r="R42" s="182"/>
      <c r="S42" s="182"/>
      <c r="T42" s="182"/>
      <c r="U42" s="182"/>
      <c r="V42" s="182"/>
      <c r="W42" s="182"/>
      <c r="X42" s="182"/>
      <c r="Y42" s="182"/>
      <c r="Z42" s="182"/>
      <c r="AA42" s="199"/>
    </row>
    <row r="43" spans="1:27" ht="16.5" customHeight="1">
      <c r="A43" s="182"/>
      <c r="B43" s="197"/>
      <c r="C43" s="182"/>
      <c r="D43" s="182"/>
      <c r="E43" s="182"/>
      <c r="F43" s="182"/>
      <c r="G43" s="182"/>
      <c r="H43" s="182"/>
      <c r="I43" s="182"/>
      <c r="J43" s="182"/>
      <c r="K43" s="182"/>
      <c r="L43" s="182"/>
      <c r="M43" s="182"/>
      <c r="N43" s="182"/>
      <c r="O43" s="182"/>
      <c r="P43" s="198"/>
      <c r="Q43" s="182"/>
      <c r="R43" s="182"/>
      <c r="S43" s="182"/>
      <c r="T43" s="182"/>
      <c r="U43" s="182"/>
      <c r="V43" s="182"/>
      <c r="W43" s="182"/>
      <c r="X43" s="182"/>
      <c r="Y43" s="182"/>
      <c r="Z43" s="182"/>
      <c r="AA43" s="199"/>
    </row>
    <row r="44" spans="1:27" ht="16.5" customHeight="1">
      <c r="A44" s="182"/>
      <c r="B44" s="197"/>
      <c r="C44" s="182"/>
      <c r="D44" s="182"/>
      <c r="E44" s="182"/>
      <c r="F44" s="182"/>
      <c r="G44" s="182"/>
      <c r="H44" s="182"/>
      <c r="I44" s="182"/>
      <c r="J44" s="182"/>
      <c r="K44" s="182"/>
      <c r="L44" s="182"/>
      <c r="M44" s="182"/>
      <c r="N44" s="182"/>
      <c r="O44" s="182"/>
      <c r="P44" s="198"/>
      <c r="Q44" s="182"/>
      <c r="R44" s="182"/>
      <c r="S44" s="182"/>
      <c r="T44" s="182"/>
      <c r="U44" s="182"/>
      <c r="V44" s="182"/>
      <c r="W44" s="182"/>
      <c r="X44" s="182"/>
      <c r="Y44" s="182"/>
      <c r="Z44" s="182"/>
      <c r="AA44" s="199"/>
    </row>
    <row r="45" spans="1:27" ht="16.5" customHeight="1">
      <c r="A45" s="182"/>
      <c r="B45" s="197"/>
      <c r="C45" s="182"/>
      <c r="D45" s="182"/>
      <c r="E45" s="182"/>
      <c r="F45" s="182"/>
      <c r="G45" s="182"/>
      <c r="H45" s="182"/>
      <c r="I45" s="182"/>
      <c r="J45" s="182"/>
      <c r="K45" s="182"/>
      <c r="L45" s="182"/>
      <c r="M45" s="182"/>
      <c r="N45" s="182"/>
      <c r="O45" s="182"/>
      <c r="P45" s="198"/>
      <c r="Q45" s="182"/>
      <c r="R45" s="182"/>
      <c r="S45" s="182"/>
      <c r="T45" s="182"/>
      <c r="U45" s="182"/>
      <c r="V45" s="182"/>
      <c r="W45" s="182"/>
      <c r="X45" s="182"/>
      <c r="Y45" s="182"/>
      <c r="Z45" s="182"/>
      <c r="AA45" s="199"/>
    </row>
    <row r="46" spans="1:27" ht="16.5" customHeight="1">
      <c r="A46" s="182"/>
      <c r="B46" s="197"/>
      <c r="C46" s="182"/>
      <c r="D46" s="182"/>
      <c r="E46" s="182"/>
      <c r="F46" s="182"/>
      <c r="G46" s="182"/>
      <c r="H46" s="182"/>
      <c r="I46" s="182"/>
      <c r="J46" s="182"/>
      <c r="K46" s="182"/>
      <c r="L46" s="182"/>
      <c r="M46" s="182"/>
      <c r="N46" s="182"/>
      <c r="O46" s="182"/>
      <c r="P46" s="198"/>
      <c r="Q46" s="182"/>
      <c r="R46" s="182"/>
      <c r="S46" s="182"/>
      <c r="T46" s="182"/>
      <c r="U46" s="182"/>
      <c r="V46" s="182"/>
      <c r="W46" s="182"/>
      <c r="X46" s="182"/>
      <c r="Y46" s="182"/>
      <c r="Z46" s="182"/>
      <c r="AA46" s="199"/>
    </row>
    <row r="47" spans="1:27" ht="16.5" customHeight="1">
      <c r="A47" s="182"/>
      <c r="B47" s="197"/>
      <c r="C47" s="182"/>
      <c r="D47" s="182"/>
      <c r="E47" s="182"/>
      <c r="F47" s="182"/>
      <c r="G47" s="182"/>
      <c r="H47" s="182"/>
      <c r="I47" s="182"/>
      <c r="J47" s="182"/>
      <c r="K47" s="182"/>
      <c r="L47" s="182"/>
      <c r="M47" s="182"/>
      <c r="N47" s="182"/>
      <c r="O47" s="182"/>
      <c r="P47" s="198"/>
      <c r="Q47" s="182"/>
      <c r="R47" s="182"/>
      <c r="S47" s="182"/>
      <c r="T47" s="182"/>
      <c r="U47" s="182"/>
      <c r="V47" s="182"/>
      <c r="W47" s="182"/>
      <c r="X47" s="182"/>
      <c r="Y47" s="182"/>
      <c r="Z47" s="182"/>
      <c r="AA47" s="199"/>
    </row>
    <row r="48" spans="1:27" ht="16.5" customHeight="1">
      <c r="A48" s="182"/>
      <c r="B48" s="197"/>
      <c r="C48" s="182"/>
      <c r="D48" s="182"/>
      <c r="E48" s="182"/>
      <c r="F48" s="182"/>
      <c r="G48" s="182"/>
      <c r="H48" s="182"/>
      <c r="I48" s="182"/>
      <c r="J48" s="182"/>
      <c r="K48" s="182"/>
      <c r="L48" s="182"/>
      <c r="M48" s="182"/>
      <c r="N48" s="182"/>
      <c r="O48" s="182"/>
      <c r="P48" s="198"/>
      <c r="Q48" s="182"/>
      <c r="R48" s="182"/>
      <c r="S48" s="182"/>
      <c r="T48" s="182"/>
      <c r="U48" s="182"/>
      <c r="V48" s="182"/>
      <c r="W48" s="182"/>
      <c r="X48" s="182"/>
      <c r="Y48" s="182"/>
      <c r="Z48" s="182"/>
      <c r="AA48" s="199"/>
    </row>
    <row r="49" spans="1:27" ht="16.5" customHeight="1">
      <c r="A49" s="182"/>
      <c r="B49" s="197"/>
      <c r="C49" s="182"/>
      <c r="D49" s="182"/>
      <c r="E49" s="182"/>
      <c r="F49" s="182"/>
      <c r="G49" s="182"/>
      <c r="H49" s="182"/>
      <c r="I49" s="182"/>
      <c r="J49" s="182"/>
      <c r="K49" s="182"/>
      <c r="L49" s="182"/>
      <c r="M49" s="182"/>
      <c r="N49" s="182"/>
      <c r="O49" s="182"/>
      <c r="P49" s="198"/>
      <c r="Q49" s="182"/>
      <c r="R49" s="182"/>
      <c r="S49" s="182"/>
      <c r="T49" s="182"/>
      <c r="U49" s="182"/>
      <c r="V49" s="182"/>
      <c r="W49" s="182"/>
      <c r="X49" s="182"/>
      <c r="Y49" s="182"/>
      <c r="Z49" s="182"/>
      <c r="AA49" s="199"/>
    </row>
    <row r="50" spans="1:27" ht="16.5" customHeight="1">
      <c r="A50" s="182"/>
      <c r="B50" s="197"/>
      <c r="C50" s="182"/>
      <c r="D50" s="182"/>
      <c r="E50" s="182"/>
      <c r="F50" s="182"/>
      <c r="G50" s="182"/>
      <c r="H50" s="182"/>
      <c r="I50" s="182"/>
      <c r="J50" s="182"/>
      <c r="K50" s="182"/>
      <c r="L50" s="182"/>
      <c r="M50" s="182"/>
      <c r="N50" s="182"/>
      <c r="O50" s="182"/>
      <c r="P50" s="198"/>
      <c r="Q50" s="182"/>
      <c r="R50" s="182"/>
      <c r="S50" s="182"/>
      <c r="T50" s="182"/>
      <c r="U50" s="182"/>
      <c r="V50" s="182"/>
      <c r="W50" s="182"/>
      <c r="X50" s="182"/>
      <c r="Y50" s="182"/>
      <c r="Z50" s="182"/>
      <c r="AA50" s="199"/>
    </row>
    <row r="51" spans="1:27" ht="16.5" customHeight="1">
      <c r="A51" s="182"/>
      <c r="B51" s="197"/>
      <c r="C51" s="182"/>
      <c r="D51" s="182"/>
      <c r="E51" s="182"/>
      <c r="F51" s="182"/>
      <c r="G51" s="182"/>
      <c r="H51" s="182"/>
      <c r="I51" s="182"/>
      <c r="J51" s="182"/>
      <c r="K51" s="182"/>
      <c r="L51" s="182"/>
      <c r="M51" s="182"/>
      <c r="N51" s="182"/>
      <c r="O51" s="182"/>
      <c r="P51" s="198"/>
      <c r="Q51" s="182"/>
      <c r="R51" s="182"/>
      <c r="S51" s="182"/>
      <c r="T51" s="182"/>
      <c r="U51" s="182"/>
      <c r="V51" s="182"/>
      <c r="W51" s="182"/>
      <c r="X51" s="182"/>
      <c r="Y51" s="182"/>
      <c r="Z51" s="182"/>
      <c r="AA51" s="199"/>
    </row>
    <row r="52" spans="1:27" ht="16.5" customHeight="1">
      <c r="A52" s="182"/>
      <c r="B52" s="197"/>
      <c r="C52" s="182"/>
      <c r="D52" s="182"/>
      <c r="E52" s="182"/>
      <c r="F52" s="182"/>
      <c r="G52" s="182"/>
      <c r="H52" s="182"/>
      <c r="I52" s="182"/>
      <c r="J52" s="182"/>
      <c r="K52" s="182"/>
      <c r="L52" s="182"/>
      <c r="M52" s="182"/>
      <c r="N52" s="182"/>
      <c r="O52" s="182"/>
      <c r="P52" s="198"/>
      <c r="Q52" s="182"/>
      <c r="R52" s="182"/>
      <c r="S52" s="182"/>
      <c r="T52" s="182"/>
      <c r="U52" s="182"/>
      <c r="V52" s="182"/>
      <c r="W52" s="182"/>
      <c r="X52" s="182"/>
      <c r="Y52" s="182"/>
      <c r="Z52" s="182"/>
      <c r="AA52" s="199"/>
    </row>
    <row r="53" spans="1:27" ht="16.5" customHeight="1">
      <c r="A53" s="182"/>
      <c r="B53" s="197"/>
      <c r="C53" s="182"/>
      <c r="D53" s="182"/>
      <c r="E53" s="182"/>
      <c r="F53" s="182"/>
      <c r="G53" s="182"/>
      <c r="H53" s="182"/>
      <c r="I53" s="182"/>
      <c r="J53" s="182"/>
      <c r="K53" s="182"/>
      <c r="L53" s="182"/>
      <c r="M53" s="182"/>
      <c r="N53" s="182"/>
      <c r="O53" s="182"/>
      <c r="P53" s="198"/>
      <c r="Q53" s="182"/>
      <c r="R53" s="182"/>
      <c r="S53" s="182"/>
      <c r="T53" s="182"/>
      <c r="U53" s="182"/>
      <c r="V53" s="182"/>
      <c r="W53" s="182"/>
      <c r="X53" s="182"/>
      <c r="Y53" s="182"/>
      <c r="Z53" s="182"/>
      <c r="AA53" s="199"/>
    </row>
    <row r="54" spans="1:27" ht="16.5" customHeight="1">
      <c r="A54" s="182"/>
      <c r="B54" s="197"/>
      <c r="C54" s="182"/>
      <c r="D54" s="182"/>
      <c r="E54" s="182"/>
      <c r="F54" s="182"/>
      <c r="G54" s="182"/>
      <c r="H54" s="182"/>
      <c r="I54" s="182"/>
      <c r="J54" s="182"/>
      <c r="K54" s="182"/>
      <c r="L54" s="182"/>
      <c r="M54" s="182"/>
      <c r="N54" s="182"/>
      <c r="O54" s="182"/>
      <c r="P54" s="198"/>
      <c r="Q54" s="182"/>
      <c r="R54" s="182"/>
      <c r="S54" s="182"/>
      <c r="T54" s="182"/>
      <c r="U54" s="182"/>
      <c r="V54" s="182"/>
      <c r="W54" s="182"/>
      <c r="X54" s="182"/>
      <c r="Y54" s="182"/>
      <c r="Z54" s="182"/>
      <c r="AA54" s="199"/>
    </row>
    <row r="55" spans="1:27" ht="16.5" customHeight="1">
      <c r="A55" s="182"/>
      <c r="B55" s="197"/>
      <c r="C55" s="182"/>
      <c r="D55" s="182"/>
      <c r="E55" s="182"/>
      <c r="F55" s="182"/>
      <c r="G55" s="182"/>
      <c r="H55" s="182"/>
      <c r="I55" s="182"/>
      <c r="J55" s="182"/>
      <c r="K55" s="182"/>
      <c r="L55" s="182"/>
      <c r="M55" s="182"/>
      <c r="N55" s="182"/>
      <c r="O55" s="182"/>
      <c r="P55" s="198"/>
      <c r="Q55" s="182"/>
      <c r="R55" s="182"/>
      <c r="S55" s="182"/>
      <c r="T55" s="182"/>
      <c r="U55" s="182"/>
      <c r="V55" s="182"/>
      <c r="W55" s="182"/>
      <c r="X55" s="182"/>
      <c r="Y55" s="182"/>
      <c r="Z55" s="182"/>
      <c r="AA55" s="199"/>
    </row>
    <row r="56" spans="1:27" ht="16.5" customHeight="1">
      <c r="A56" s="182"/>
      <c r="B56" s="197"/>
      <c r="C56" s="182"/>
      <c r="D56" s="182"/>
      <c r="E56" s="182"/>
      <c r="F56" s="182"/>
      <c r="G56" s="182"/>
      <c r="H56" s="182"/>
      <c r="I56" s="182"/>
      <c r="J56" s="182"/>
      <c r="K56" s="182"/>
      <c r="L56" s="182"/>
      <c r="M56" s="182"/>
      <c r="N56" s="182"/>
      <c r="O56" s="182"/>
      <c r="P56" s="198"/>
      <c r="Q56" s="182"/>
      <c r="R56" s="182"/>
      <c r="S56" s="182"/>
      <c r="T56" s="182"/>
      <c r="U56" s="182"/>
      <c r="V56" s="182"/>
      <c r="W56" s="182"/>
      <c r="X56" s="182"/>
      <c r="Y56" s="182"/>
      <c r="Z56" s="182"/>
      <c r="AA56" s="199"/>
    </row>
    <row r="57" spans="1:27" ht="16.5" customHeight="1">
      <c r="A57" s="182"/>
      <c r="B57" s="197"/>
      <c r="C57" s="182"/>
      <c r="D57" s="182"/>
      <c r="E57" s="182"/>
      <c r="F57" s="182"/>
      <c r="G57" s="182"/>
      <c r="H57" s="182"/>
      <c r="I57" s="182"/>
      <c r="J57" s="182"/>
      <c r="K57" s="182"/>
      <c r="L57" s="182"/>
      <c r="M57" s="182"/>
      <c r="N57" s="182"/>
      <c r="O57" s="182"/>
      <c r="P57" s="198"/>
      <c r="Q57" s="182"/>
      <c r="R57" s="182"/>
      <c r="S57" s="182"/>
      <c r="T57" s="182"/>
      <c r="U57" s="182"/>
      <c r="V57" s="182"/>
      <c r="W57" s="182"/>
      <c r="X57" s="182"/>
      <c r="Y57" s="182"/>
      <c r="Z57" s="182"/>
      <c r="AA57" s="199"/>
    </row>
    <row r="58" spans="1:27" ht="16.5" customHeight="1">
      <c r="A58" s="182"/>
      <c r="B58" s="197"/>
      <c r="C58" s="182"/>
      <c r="D58" s="182"/>
      <c r="E58" s="182"/>
      <c r="F58" s="182"/>
      <c r="G58" s="182"/>
      <c r="H58" s="182"/>
      <c r="I58" s="182"/>
      <c r="J58" s="182"/>
      <c r="K58" s="182"/>
      <c r="L58" s="182"/>
      <c r="M58" s="182"/>
      <c r="N58" s="182"/>
      <c r="O58" s="182"/>
      <c r="P58" s="198"/>
      <c r="Q58" s="182"/>
      <c r="R58" s="182"/>
      <c r="S58" s="182"/>
      <c r="T58" s="182"/>
      <c r="U58" s="182"/>
      <c r="V58" s="182"/>
      <c r="W58" s="182"/>
      <c r="X58" s="182"/>
      <c r="Y58" s="182"/>
      <c r="Z58" s="182"/>
      <c r="AA58" s="199"/>
    </row>
    <row r="59" spans="1:27" ht="16.5" customHeight="1">
      <c r="A59" s="182"/>
      <c r="B59" s="197"/>
      <c r="C59" s="182"/>
      <c r="D59" s="182"/>
      <c r="E59" s="182"/>
      <c r="F59" s="182"/>
      <c r="G59" s="182"/>
      <c r="H59" s="182"/>
      <c r="I59" s="182"/>
      <c r="J59" s="182"/>
      <c r="K59" s="182"/>
      <c r="L59" s="182"/>
      <c r="M59" s="182"/>
      <c r="N59" s="182"/>
      <c r="O59" s="182"/>
      <c r="P59" s="198"/>
      <c r="Q59" s="182"/>
      <c r="R59" s="182"/>
      <c r="S59" s="182"/>
      <c r="T59" s="182"/>
      <c r="U59" s="182"/>
      <c r="V59" s="182"/>
      <c r="W59" s="182"/>
      <c r="X59" s="182"/>
      <c r="Y59" s="182"/>
      <c r="Z59" s="182"/>
      <c r="AA59" s="199"/>
    </row>
    <row r="60" spans="1:27" ht="16.5" customHeight="1">
      <c r="A60" s="182"/>
      <c r="B60" s="197"/>
      <c r="C60" s="182"/>
      <c r="D60" s="182"/>
      <c r="E60" s="182"/>
      <c r="F60" s="182"/>
      <c r="G60" s="182"/>
      <c r="H60" s="182"/>
      <c r="I60" s="182"/>
      <c r="J60" s="182"/>
      <c r="K60" s="182"/>
      <c r="L60" s="182"/>
      <c r="M60" s="182"/>
      <c r="N60" s="182"/>
      <c r="O60" s="182"/>
      <c r="P60" s="198"/>
      <c r="Q60" s="182"/>
      <c r="R60" s="182"/>
      <c r="S60" s="182"/>
      <c r="T60" s="182"/>
      <c r="U60" s="182"/>
      <c r="V60" s="182"/>
      <c r="W60" s="182"/>
      <c r="X60" s="182"/>
      <c r="Y60" s="182"/>
      <c r="Z60" s="182"/>
      <c r="AA60" s="199"/>
    </row>
    <row r="61" spans="1:27" ht="16.5" customHeight="1">
      <c r="A61" s="182"/>
      <c r="B61" s="197"/>
      <c r="C61" s="182"/>
      <c r="D61" s="182"/>
      <c r="E61" s="182"/>
      <c r="F61" s="182"/>
      <c r="G61" s="182"/>
      <c r="H61" s="182"/>
      <c r="I61" s="182"/>
      <c r="J61" s="182"/>
      <c r="K61" s="182"/>
      <c r="L61" s="182"/>
      <c r="M61" s="182"/>
      <c r="N61" s="182"/>
      <c r="O61" s="182"/>
      <c r="P61" s="198"/>
      <c r="Q61" s="182"/>
      <c r="R61" s="182"/>
      <c r="S61" s="182"/>
      <c r="T61" s="182"/>
      <c r="U61" s="182"/>
      <c r="V61" s="182"/>
      <c r="W61" s="182"/>
      <c r="X61" s="182"/>
      <c r="Y61" s="182"/>
      <c r="Z61" s="182"/>
      <c r="AA61" s="199"/>
    </row>
    <row r="62" spans="1:27" ht="16.5" customHeight="1">
      <c r="A62" s="182"/>
      <c r="B62" s="197"/>
      <c r="C62" s="182"/>
      <c r="D62" s="182"/>
      <c r="E62" s="182"/>
      <c r="F62" s="182"/>
      <c r="G62" s="182"/>
      <c r="H62" s="182"/>
      <c r="I62" s="182"/>
      <c r="J62" s="182"/>
      <c r="K62" s="182"/>
      <c r="L62" s="182"/>
      <c r="M62" s="182"/>
      <c r="N62" s="182"/>
      <c r="O62" s="182"/>
      <c r="P62" s="198"/>
      <c r="Q62" s="182"/>
      <c r="R62" s="182"/>
      <c r="S62" s="182"/>
      <c r="T62" s="182"/>
      <c r="U62" s="182"/>
      <c r="V62" s="182"/>
      <c r="W62" s="182"/>
      <c r="X62" s="182"/>
      <c r="Y62" s="182"/>
      <c r="Z62" s="182"/>
      <c r="AA62" s="199"/>
    </row>
    <row r="63" spans="1:27" ht="16.5" customHeight="1">
      <c r="A63" s="182"/>
      <c r="B63" s="197"/>
      <c r="C63" s="182"/>
      <c r="D63" s="182"/>
      <c r="E63" s="182"/>
      <c r="F63" s="182"/>
      <c r="G63" s="182"/>
      <c r="H63" s="182"/>
      <c r="I63" s="182"/>
      <c r="J63" s="182"/>
      <c r="K63" s="182"/>
      <c r="L63" s="182"/>
      <c r="M63" s="182"/>
      <c r="N63" s="182"/>
      <c r="O63" s="182"/>
      <c r="P63" s="198"/>
      <c r="Q63" s="182"/>
      <c r="R63" s="182"/>
      <c r="S63" s="182"/>
      <c r="T63" s="182"/>
      <c r="U63" s="182"/>
      <c r="V63" s="182"/>
      <c r="W63" s="182"/>
      <c r="X63" s="182"/>
      <c r="Y63" s="182"/>
      <c r="Z63" s="182"/>
      <c r="AA63" s="199"/>
    </row>
    <row r="64" spans="1:27" ht="16.5" customHeight="1">
      <c r="A64" s="182"/>
      <c r="B64" s="197"/>
      <c r="C64" s="182"/>
      <c r="D64" s="182"/>
      <c r="E64" s="182"/>
      <c r="F64" s="182"/>
      <c r="G64" s="182"/>
      <c r="H64" s="182"/>
      <c r="I64" s="182"/>
      <c r="J64" s="182"/>
      <c r="K64" s="182"/>
      <c r="L64" s="182"/>
      <c r="M64" s="182"/>
      <c r="N64" s="182"/>
      <c r="O64" s="182"/>
      <c r="P64" s="198"/>
      <c r="Q64" s="182"/>
      <c r="R64" s="182"/>
      <c r="S64" s="182"/>
      <c r="T64" s="182"/>
      <c r="U64" s="182"/>
      <c r="V64" s="182"/>
      <c r="W64" s="182"/>
      <c r="X64" s="182"/>
      <c r="Y64" s="182"/>
      <c r="Z64" s="182"/>
      <c r="AA64" s="199"/>
    </row>
    <row r="65" spans="1:27" ht="16.5" customHeight="1">
      <c r="A65" s="182"/>
      <c r="B65" s="197"/>
      <c r="C65" s="182"/>
      <c r="D65" s="182"/>
      <c r="E65" s="182"/>
      <c r="F65" s="182"/>
      <c r="G65" s="182"/>
      <c r="H65" s="182"/>
      <c r="I65" s="182"/>
      <c r="J65" s="182"/>
      <c r="K65" s="182"/>
      <c r="L65" s="182"/>
      <c r="M65" s="182"/>
      <c r="N65" s="182"/>
      <c r="O65" s="182"/>
      <c r="P65" s="198"/>
      <c r="Q65" s="182"/>
      <c r="R65" s="182"/>
      <c r="S65" s="182"/>
      <c r="T65" s="182"/>
      <c r="U65" s="182"/>
      <c r="V65" s="182"/>
      <c r="W65" s="182"/>
      <c r="X65" s="182"/>
      <c r="Y65" s="182"/>
      <c r="Z65" s="182"/>
      <c r="AA65" s="199"/>
    </row>
    <row r="66" spans="1:27" ht="16.5" customHeight="1">
      <c r="A66" s="182"/>
      <c r="B66" s="197"/>
      <c r="C66" s="182"/>
      <c r="D66" s="182"/>
      <c r="E66" s="182"/>
      <c r="F66" s="182"/>
      <c r="G66" s="182"/>
      <c r="H66" s="182"/>
      <c r="I66" s="182"/>
      <c r="J66" s="182"/>
      <c r="K66" s="182"/>
      <c r="L66" s="182"/>
      <c r="M66" s="182"/>
      <c r="N66" s="182"/>
      <c r="O66" s="182"/>
      <c r="P66" s="198"/>
      <c r="Q66" s="182"/>
      <c r="R66" s="182"/>
      <c r="S66" s="182"/>
      <c r="T66" s="182"/>
      <c r="U66" s="182"/>
      <c r="V66" s="182"/>
      <c r="W66" s="182"/>
      <c r="X66" s="182"/>
      <c r="Y66" s="182"/>
      <c r="Z66" s="182"/>
      <c r="AA66" s="199"/>
    </row>
    <row r="67" spans="1:27" ht="16.5" customHeight="1">
      <c r="A67" s="182"/>
      <c r="B67" s="197"/>
      <c r="C67" s="182"/>
      <c r="D67" s="182"/>
      <c r="E67" s="182"/>
      <c r="F67" s="182"/>
      <c r="G67" s="182"/>
      <c r="H67" s="182"/>
      <c r="I67" s="182"/>
      <c r="J67" s="182"/>
      <c r="K67" s="182"/>
      <c r="L67" s="182"/>
      <c r="M67" s="182"/>
      <c r="N67" s="182"/>
      <c r="O67" s="182"/>
      <c r="P67" s="198"/>
      <c r="Q67" s="182"/>
      <c r="R67" s="182"/>
      <c r="S67" s="182"/>
      <c r="T67" s="182"/>
      <c r="U67" s="182"/>
      <c r="V67" s="182"/>
      <c r="W67" s="182"/>
      <c r="X67" s="182"/>
      <c r="Y67" s="182"/>
      <c r="Z67" s="182"/>
      <c r="AA67" s="199"/>
    </row>
    <row r="68" spans="1:27" ht="16.5" customHeight="1">
      <c r="A68" s="182"/>
      <c r="B68" s="197"/>
      <c r="C68" s="182"/>
      <c r="D68" s="182"/>
      <c r="E68" s="182"/>
      <c r="F68" s="182"/>
      <c r="G68" s="182"/>
      <c r="H68" s="182"/>
      <c r="I68" s="182"/>
      <c r="J68" s="182"/>
      <c r="K68" s="182"/>
      <c r="L68" s="182"/>
      <c r="M68" s="182"/>
      <c r="N68" s="182"/>
      <c r="O68" s="182"/>
      <c r="P68" s="198"/>
      <c r="Q68" s="182"/>
      <c r="R68" s="182"/>
      <c r="S68" s="182"/>
      <c r="T68" s="182"/>
      <c r="U68" s="182"/>
      <c r="V68" s="182"/>
      <c r="W68" s="182"/>
      <c r="X68" s="182"/>
      <c r="Y68" s="182"/>
      <c r="Z68" s="182"/>
      <c r="AA68" s="199"/>
    </row>
    <row r="69" spans="1:27" ht="16.5" customHeight="1">
      <c r="A69" s="182"/>
      <c r="B69" s="197"/>
      <c r="C69" s="182"/>
      <c r="D69" s="182"/>
      <c r="E69" s="182"/>
      <c r="F69" s="182"/>
      <c r="G69" s="182"/>
      <c r="H69" s="182"/>
      <c r="I69" s="182"/>
      <c r="J69" s="182"/>
      <c r="K69" s="182"/>
      <c r="L69" s="182"/>
      <c r="M69" s="182"/>
      <c r="N69" s="182"/>
      <c r="O69" s="182"/>
      <c r="P69" s="198"/>
      <c r="Q69" s="182"/>
      <c r="R69" s="182"/>
      <c r="S69" s="182"/>
      <c r="T69" s="182"/>
      <c r="U69" s="182"/>
      <c r="V69" s="182"/>
      <c r="W69" s="182"/>
      <c r="X69" s="182"/>
      <c r="Y69" s="182"/>
      <c r="Z69" s="182"/>
      <c r="AA69" s="199"/>
    </row>
    <row r="70" spans="1:27" ht="16.5" customHeight="1">
      <c r="A70" s="182"/>
      <c r="B70" s="197"/>
      <c r="C70" s="182"/>
      <c r="D70" s="182"/>
      <c r="E70" s="182"/>
      <c r="F70" s="182"/>
      <c r="G70" s="182"/>
      <c r="H70" s="182"/>
      <c r="I70" s="182"/>
      <c r="J70" s="182"/>
      <c r="K70" s="182"/>
      <c r="L70" s="182"/>
      <c r="M70" s="182"/>
      <c r="N70" s="182"/>
      <c r="O70" s="182"/>
      <c r="P70" s="198"/>
      <c r="Q70" s="182"/>
      <c r="R70" s="182"/>
      <c r="S70" s="182"/>
      <c r="T70" s="182"/>
      <c r="U70" s="182"/>
      <c r="V70" s="182"/>
      <c r="W70" s="182"/>
      <c r="X70" s="182"/>
      <c r="Y70" s="182"/>
      <c r="Z70" s="182"/>
      <c r="AA70" s="199"/>
    </row>
    <row r="71" spans="1:27" ht="16.5" customHeight="1">
      <c r="A71" s="182"/>
      <c r="B71" s="197"/>
      <c r="C71" s="182"/>
      <c r="D71" s="182"/>
      <c r="E71" s="182"/>
      <c r="F71" s="182"/>
      <c r="G71" s="182"/>
      <c r="H71" s="182"/>
      <c r="I71" s="182"/>
      <c r="J71" s="182"/>
      <c r="K71" s="182"/>
      <c r="L71" s="182"/>
      <c r="M71" s="182"/>
      <c r="N71" s="182"/>
      <c r="O71" s="182"/>
      <c r="P71" s="198"/>
      <c r="Q71" s="182"/>
      <c r="R71" s="182"/>
      <c r="S71" s="182"/>
      <c r="T71" s="182"/>
      <c r="U71" s="182"/>
      <c r="V71" s="182"/>
      <c r="W71" s="182"/>
      <c r="X71" s="182"/>
      <c r="Y71" s="182"/>
      <c r="Z71" s="182"/>
      <c r="AA71" s="199"/>
    </row>
    <row r="72" spans="1:27" ht="16.5" customHeight="1">
      <c r="A72" s="182"/>
      <c r="B72" s="197"/>
      <c r="C72" s="182"/>
      <c r="D72" s="182"/>
      <c r="E72" s="182"/>
      <c r="F72" s="182"/>
      <c r="G72" s="182"/>
      <c r="H72" s="182"/>
      <c r="I72" s="182"/>
      <c r="J72" s="182"/>
      <c r="K72" s="182"/>
      <c r="L72" s="182"/>
      <c r="M72" s="182"/>
      <c r="N72" s="182"/>
      <c r="O72" s="182"/>
      <c r="P72" s="198"/>
      <c r="Q72" s="182"/>
      <c r="R72" s="182"/>
      <c r="S72" s="182"/>
      <c r="T72" s="182"/>
      <c r="U72" s="182"/>
      <c r="V72" s="182"/>
      <c r="W72" s="182"/>
      <c r="X72" s="182"/>
      <c r="Y72" s="182"/>
      <c r="Z72" s="182"/>
      <c r="AA72" s="199"/>
    </row>
    <row r="73" spans="1:27" ht="16.5" customHeight="1">
      <c r="A73" s="182"/>
      <c r="B73" s="197"/>
      <c r="C73" s="182"/>
      <c r="D73" s="182"/>
      <c r="E73" s="182"/>
      <c r="F73" s="182"/>
      <c r="G73" s="182"/>
      <c r="H73" s="182"/>
      <c r="I73" s="182"/>
      <c r="J73" s="182"/>
      <c r="K73" s="182"/>
      <c r="L73" s="182"/>
      <c r="M73" s="182"/>
      <c r="N73" s="182"/>
      <c r="O73" s="182"/>
      <c r="P73" s="198"/>
      <c r="Q73" s="182"/>
      <c r="R73" s="182"/>
      <c r="S73" s="182"/>
      <c r="T73" s="182"/>
      <c r="U73" s="182"/>
      <c r="V73" s="182"/>
      <c r="W73" s="182"/>
      <c r="X73" s="182"/>
      <c r="Y73" s="182"/>
      <c r="Z73" s="182"/>
      <c r="AA73" s="199"/>
    </row>
    <row r="74" spans="1:27" ht="16.5" customHeight="1">
      <c r="A74" s="182"/>
      <c r="B74" s="197"/>
      <c r="C74" s="182"/>
      <c r="D74" s="182"/>
      <c r="E74" s="182"/>
      <c r="F74" s="182"/>
      <c r="G74" s="182"/>
      <c r="H74" s="182"/>
      <c r="I74" s="182"/>
      <c r="J74" s="182"/>
      <c r="K74" s="182"/>
      <c r="L74" s="182"/>
      <c r="M74" s="182"/>
      <c r="N74" s="182"/>
      <c r="O74" s="182"/>
      <c r="P74" s="198"/>
      <c r="Q74" s="182"/>
      <c r="R74" s="182"/>
      <c r="S74" s="182"/>
      <c r="T74" s="182"/>
      <c r="U74" s="182"/>
      <c r="V74" s="182"/>
      <c r="W74" s="182"/>
      <c r="X74" s="182"/>
      <c r="Y74" s="182"/>
      <c r="Z74" s="182"/>
      <c r="AA74" s="199"/>
    </row>
    <row r="75" spans="1:27" ht="16.5" customHeight="1">
      <c r="A75" s="182"/>
      <c r="B75" s="197"/>
      <c r="C75" s="182"/>
      <c r="D75" s="182"/>
      <c r="E75" s="182"/>
      <c r="F75" s="182"/>
      <c r="G75" s="182"/>
      <c r="H75" s="182"/>
      <c r="I75" s="182"/>
      <c r="J75" s="182"/>
      <c r="K75" s="182"/>
      <c r="L75" s="182"/>
      <c r="M75" s="182"/>
      <c r="N75" s="182"/>
      <c r="O75" s="182"/>
      <c r="P75" s="198"/>
      <c r="Q75" s="182"/>
      <c r="R75" s="182"/>
      <c r="S75" s="182"/>
      <c r="T75" s="182"/>
      <c r="U75" s="182"/>
      <c r="V75" s="182"/>
      <c r="W75" s="182"/>
      <c r="X75" s="182"/>
      <c r="Y75" s="182"/>
      <c r="Z75" s="182"/>
      <c r="AA75" s="199"/>
    </row>
    <row r="76" spans="1:27" ht="16.5" customHeight="1">
      <c r="A76" s="182"/>
      <c r="B76" s="197"/>
      <c r="C76" s="182"/>
      <c r="D76" s="182"/>
      <c r="E76" s="182"/>
      <c r="F76" s="182"/>
      <c r="G76" s="182"/>
      <c r="H76" s="182"/>
      <c r="I76" s="182"/>
      <c r="J76" s="182"/>
      <c r="K76" s="182"/>
      <c r="L76" s="182"/>
      <c r="M76" s="182"/>
      <c r="N76" s="182"/>
      <c r="O76" s="182"/>
      <c r="P76" s="198"/>
      <c r="Q76" s="182"/>
      <c r="R76" s="182"/>
      <c r="S76" s="182"/>
      <c r="T76" s="182"/>
      <c r="U76" s="182"/>
      <c r="V76" s="182"/>
      <c r="W76" s="182"/>
      <c r="X76" s="182"/>
      <c r="Y76" s="182"/>
      <c r="Z76" s="182"/>
      <c r="AA76" s="199"/>
    </row>
    <row r="77" spans="1:27" ht="16.5" customHeight="1">
      <c r="A77" s="182"/>
      <c r="B77" s="197"/>
      <c r="C77" s="182"/>
      <c r="D77" s="182"/>
      <c r="E77" s="182"/>
      <c r="F77" s="182"/>
      <c r="G77" s="182"/>
      <c r="H77" s="182"/>
      <c r="I77" s="182"/>
      <c r="J77" s="182"/>
      <c r="K77" s="182"/>
      <c r="L77" s="182"/>
      <c r="M77" s="182"/>
      <c r="N77" s="182"/>
      <c r="O77" s="182"/>
      <c r="P77" s="198"/>
      <c r="Q77" s="182"/>
      <c r="R77" s="182"/>
      <c r="S77" s="182"/>
      <c r="T77" s="182"/>
      <c r="U77" s="182"/>
      <c r="V77" s="182"/>
      <c r="W77" s="182"/>
      <c r="X77" s="182"/>
      <c r="Y77" s="182"/>
      <c r="Z77" s="182"/>
      <c r="AA77" s="199"/>
    </row>
    <row r="78" spans="1:27" ht="16.5" customHeight="1">
      <c r="A78" s="182"/>
      <c r="B78" s="197"/>
      <c r="C78" s="182"/>
      <c r="D78" s="182"/>
      <c r="E78" s="182"/>
      <c r="F78" s="182"/>
      <c r="G78" s="182"/>
      <c r="H78" s="182"/>
      <c r="I78" s="182"/>
      <c r="J78" s="182"/>
      <c r="K78" s="182"/>
      <c r="L78" s="182"/>
      <c r="M78" s="182"/>
      <c r="N78" s="182"/>
      <c r="O78" s="182"/>
      <c r="P78" s="198"/>
      <c r="Q78" s="182"/>
      <c r="R78" s="182"/>
      <c r="S78" s="182"/>
      <c r="T78" s="182"/>
      <c r="U78" s="182"/>
      <c r="V78" s="182"/>
      <c r="W78" s="182"/>
      <c r="X78" s="182"/>
      <c r="Y78" s="182"/>
      <c r="Z78" s="182"/>
      <c r="AA78" s="199"/>
    </row>
    <row r="79" spans="1:27" ht="16.5" customHeight="1">
      <c r="A79" s="182"/>
      <c r="B79" s="197"/>
      <c r="C79" s="182"/>
      <c r="D79" s="182"/>
      <c r="E79" s="182"/>
      <c r="F79" s="182"/>
      <c r="G79" s="182"/>
      <c r="H79" s="182"/>
      <c r="I79" s="182"/>
      <c r="J79" s="182"/>
      <c r="K79" s="182"/>
      <c r="L79" s="182"/>
      <c r="M79" s="182"/>
      <c r="N79" s="182"/>
      <c r="O79" s="182"/>
      <c r="P79" s="198"/>
      <c r="Q79" s="182"/>
      <c r="R79" s="182"/>
      <c r="S79" s="182"/>
      <c r="T79" s="182"/>
      <c r="U79" s="182"/>
      <c r="V79" s="182"/>
      <c r="W79" s="182"/>
      <c r="X79" s="182"/>
      <c r="Y79" s="182"/>
      <c r="Z79" s="182"/>
      <c r="AA79" s="199"/>
    </row>
    <row r="80" spans="1:27" ht="16.5" customHeight="1">
      <c r="A80" s="182"/>
      <c r="B80" s="197"/>
      <c r="C80" s="182"/>
      <c r="D80" s="182"/>
      <c r="E80" s="182"/>
      <c r="F80" s="182"/>
      <c r="G80" s="182"/>
      <c r="H80" s="182"/>
      <c r="I80" s="182"/>
      <c r="J80" s="182"/>
      <c r="K80" s="182"/>
      <c r="L80" s="182"/>
      <c r="M80" s="182"/>
      <c r="N80" s="182"/>
      <c r="O80" s="182"/>
      <c r="P80" s="198"/>
      <c r="Q80" s="182"/>
      <c r="R80" s="182"/>
      <c r="S80" s="182"/>
      <c r="T80" s="182"/>
      <c r="U80" s="182"/>
      <c r="V80" s="182"/>
      <c r="W80" s="182"/>
      <c r="X80" s="182"/>
      <c r="Y80" s="182"/>
      <c r="Z80" s="182"/>
      <c r="AA80" s="199"/>
    </row>
    <row r="81" spans="1:27" ht="16.5" customHeight="1">
      <c r="A81" s="182"/>
      <c r="B81" s="197"/>
      <c r="C81" s="182"/>
      <c r="D81" s="182"/>
      <c r="E81" s="182"/>
      <c r="F81" s="182"/>
      <c r="G81" s="182"/>
      <c r="H81" s="182"/>
      <c r="I81" s="182"/>
      <c r="J81" s="182"/>
      <c r="K81" s="182"/>
      <c r="L81" s="182"/>
      <c r="M81" s="182"/>
      <c r="N81" s="182"/>
      <c r="O81" s="182"/>
      <c r="P81" s="198"/>
      <c r="Q81" s="182"/>
      <c r="R81" s="182"/>
      <c r="S81" s="182"/>
      <c r="T81" s="182"/>
      <c r="U81" s="182"/>
      <c r="V81" s="182"/>
      <c r="W81" s="182"/>
      <c r="X81" s="182"/>
      <c r="Y81" s="182"/>
      <c r="Z81" s="182"/>
      <c r="AA81" s="199"/>
    </row>
    <row r="82" spans="1:27" ht="16.5" customHeight="1">
      <c r="A82" s="182"/>
      <c r="B82" s="197"/>
      <c r="C82" s="182"/>
      <c r="D82" s="182"/>
      <c r="E82" s="182"/>
      <c r="F82" s="182"/>
      <c r="G82" s="182"/>
      <c r="H82" s="182"/>
      <c r="I82" s="182"/>
      <c r="J82" s="182"/>
      <c r="K82" s="182"/>
      <c r="L82" s="182"/>
      <c r="M82" s="182"/>
      <c r="N82" s="182"/>
      <c r="O82" s="182"/>
      <c r="P82" s="198"/>
      <c r="Q82" s="182"/>
      <c r="R82" s="182"/>
      <c r="S82" s="182"/>
      <c r="T82" s="182"/>
      <c r="U82" s="182"/>
      <c r="V82" s="182"/>
      <c r="W82" s="182"/>
      <c r="X82" s="182"/>
      <c r="Y82" s="182"/>
      <c r="Z82" s="182"/>
      <c r="AA82" s="199"/>
    </row>
    <row r="83" spans="1:27" ht="16.5" customHeight="1">
      <c r="A83" s="182"/>
      <c r="B83" s="197"/>
      <c r="C83" s="182"/>
      <c r="D83" s="182"/>
      <c r="E83" s="182"/>
      <c r="F83" s="182"/>
      <c r="G83" s="182"/>
      <c r="H83" s="182"/>
      <c r="I83" s="182"/>
      <c r="J83" s="182"/>
      <c r="K83" s="182"/>
      <c r="L83" s="182"/>
      <c r="M83" s="182"/>
      <c r="N83" s="182"/>
      <c r="O83" s="182"/>
      <c r="P83" s="198"/>
      <c r="Q83" s="182"/>
      <c r="R83" s="182"/>
      <c r="S83" s="182"/>
      <c r="T83" s="182"/>
      <c r="U83" s="182"/>
      <c r="V83" s="182"/>
      <c r="W83" s="182"/>
      <c r="X83" s="182"/>
      <c r="Y83" s="182"/>
      <c r="Z83" s="182"/>
      <c r="AA83" s="199"/>
    </row>
    <row r="84" spans="1:27" ht="16.5" customHeight="1">
      <c r="A84" s="182"/>
      <c r="B84" s="197"/>
      <c r="C84" s="182"/>
      <c r="D84" s="182"/>
      <c r="E84" s="182"/>
      <c r="F84" s="182"/>
      <c r="G84" s="182"/>
      <c r="H84" s="182"/>
      <c r="I84" s="182"/>
      <c r="J84" s="182"/>
      <c r="K84" s="182"/>
      <c r="L84" s="182"/>
      <c r="M84" s="182"/>
      <c r="N84" s="182"/>
      <c r="O84" s="182"/>
      <c r="P84" s="198"/>
      <c r="Q84" s="182"/>
      <c r="R84" s="182"/>
      <c r="S84" s="182"/>
      <c r="T84" s="182"/>
      <c r="U84" s="182"/>
      <c r="V84" s="182"/>
      <c r="W84" s="182"/>
      <c r="X84" s="182"/>
      <c r="Y84" s="182"/>
      <c r="Z84" s="182"/>
      <c r="AA84" s="199"/>
    </row>
    <row r="85" spans="1:27" ht="16.5" customHeight="1">
      <c r="A85" s="182"/>
      <c r="B85" s="197"/>
      <c r="C85" s="182"/>
      <c r="D85" s="182"/>
      <c r="E85" s="182"/>
      <c r="F85" s="182"/>
      <c r="G85" s="182"/>
      <c r="H85" s="182"/>
      <c r="I85" s="182"/>
      <c r="J85" s="182"/>
      <c r="K85" s="182"/>
      <c r="L85" s="182"/>
      <c r="M85" s="182"/>
      <c r="N85" s="182"/>
      <c r="O85" s="182"/>
      <c r="P85" s="198"/>
      <c r="Q85" s="182"/>
      <c r="R85" s="182"/>
      <c r="S85" s="182"/>
      <c r="T85" s="182"/>
      <c r="U85" s="182"/>
      <c r="V85" s="182"/>
      <c r="W85" s="182"/>
      <c r="X85" s="182"/>
      <c r="Y85" s="182"/>
      <c r="Z85" s="182"/>
      <c r="AA85" s="199"/>
    </row>
    <row r="86" spans="1:27" ht="16.5" customHeight="1">
      <c r="A86" s="182"/>
      <c r="B86" s="197"/>
      <c r="C86" s="182"/>
      <c r="D86" s="182"/>
      <c r="E86" s="182"/>
      <c r="F86" s="182"/>
      <c r="G86" s="182"/>
      <c r="H86" s="182"/>
      <c r="I86" s="182"/>
      <c r="J86" s="182"/>
      <c r="K86" s="182"/>
      <c r="L86" s="182"/>
      <c r="M86" s="182"/>
      <c r="N86" s="182"/>
      <c r="O86" s="182"/>
      <c r="P86" s="198"/>
      <c r="Q86" s="182"/>
      <c r="R86" s="182"/>
      <c r="S86" s="182"/>
      <c r="T86" s="182"/>
      <c r="U86" s="182"/>
      <c r="V86" s="182"/>
      <c r="W86" s="182"/>
      <c r="X86" s="182"/>
      <c r="Y86" s="182"/>
      <c r="Z86" s="182"/>
      <c r="AA86" s="199"/>
    </row>
    <row r="87" spans="1:27" ht="16.5" customHeight="1">
      <c r="A87" s="182"/>
      <c r="B87" s="197"/>
      <c r="C87" s="182"/>
      <c r="D87" s="182"/>
      <c r="E87" s="182"/>
      <c r="F87" s="182"/>
      <c r="G87" s="182"/>
      <c r="H87" s="182"/>
      <c r="I87" s="182"/>
      <c r="J87" s="182"/>
      <c r="K87" s="182"/>
      <c r="L87" s="182"/>
      <c r="M87" s="182"/>
      <c r="N87" s="182"/>
      <c r="O87" s="182"/>
      <c r="P87" s="198"/>
      <c r="Q87" s="182"/>
      <c r="R87" s="182"/>
      <c r="S87" s="182"/>
      <c r="T87" s="182"/>
      <c r="U87" s="182"/>
      <c r="V87" s="182"/>
      <c r="W87" s="182"/>
      <c r="X87" s="182"/>
      <c r="Y87" s="182"/>
      <c r="Z87" s="182"/>
      <c r="AA87" s="199"/>
    </row>
    <row r="88" spans="1:27" ht="16.5" customHeight="1">
      <c r="A88" s="182"/>
      <c r="B88" s="197"/>
      <c r="C88" s="182"/>
      <c r="D88" s="182"/>
      <c r="E88" s="182"/>
      <c r="F88" s="182"/>
      <c r="G88" s="182"/>
      <c r="H88" s="182"/>
      <c r="I88" s="182"/>
      <c r="J88" s="182"/>
      <c r="K88" s="182"/>
      <c r="L88" s="182"/>
      <c r="M88" s="182"/>
      <c r="N88" s="182"/>
      <c r="O88" s="182"/>
      <c r="P88" s="198"/>
      <c r="Q88" s="182"/>
      <c r="R88" s="182"/>
      <c r="S88" s="182"/>
      <c r="T88" s="182"/>
      <c r="U88" s="182"/>
      <c r="V88" s="182"/>
      <c r="W88" s="182"/>
      <c r="X88" s="182"/>
      <c r="Y88" s="182"/>
      <c r="Z88" s="182"/>
      <c r="AA88" s="199"/>
    </row>
    <row r="89" spans="1:27" ht="16.5" customHeight="1">
      <c r="A89" s="182"/>
      <c r="B89" s="197"/>
      <c r="C89" s="182"/>
      <c r="D89" s="182"/>
      <c r="E89" s="182"/>
      <c r="F89" s="182"/>
      <c r="G89" s="182"/>
      <c r="H89" s="182"/>
      <c r="I89" s="182"/>
      <c r="J89" s="182"/>
      <c r="K89" s="182"/>
      <c r="L89" s="182"/>
      <c r="M89" s="182"/>
      <c r="N89" s="182"/>
      <c r="O89" s="182"/>
      <c r="P89" s="198"/>
      <c r="Q89" s="182"/>
      <c r="R89" s="182"/>
      <c r="S89" s="182"/>
      <c r="T89" s="182"/>
      <c r="U89" s="182"/>
      <c r="V89" s="182"/>
      <c r="W89" s="182"/>
      <c r="X89" s="182"/>
      <c r="Y89" s="182"/>
      <c r="Z89" s="182"/>
      <c r="AA89" s="199"/>
    </row>
    <row r="90" spans="1:27" ht="16.5" customHeight="1">
      <c r="A90" s="182"/>
      <c r="B90" s="197"/>
      <c r="C90" s="182"/>
      <c r="D90" s="182"/>
      <c r="E90" s="182"/>
      <c r="F90" s="182"/>
      <c r="G90" s="182"/>
      <c r="H90" s="182"/>
      <c r="I90" s="182"/>
      <c r="J90" s="182"/>
      <c r="K90" s="182"/>
      <c r="L90" s="182"/>
      <c r="M90" s="182"/>
      <c r="N90" s="182"/>
      <c r="O90" s="182"/>
      <c r="P90" s="198"/>
      <c r="Q90" s="182"/>
      <c r="R90" s="182"/>
      <c r="S90" s="182"/>
      <c r="T90" s="182"/>
      <c r="U90" s="182"/>
      <c r="V90" s="182"/>
      <c r="W90" s="182"/>
      <c r="X90" s="182"/>
      <c r="Y90" s="182"/>
      <c r="Z90" s="182"/>
      <c r="AA90" s="199"/>
    </row>
    <row r="91" spans="1:27" ht="16.5" customHeight="1">
      <c r="A91" s="182"/>
      <c r="B91" s="197"/>
      <c r="C91" s="182"/>
      <c r="D91" s="182"/>
      <c r="E91" s="182"/>
      <c r="F91" s="182"/>
      <c r="G91" s="182"/>
      <c r="H91" s="182"/>
      <c r="I91" s="182"/>
      <c r="J91" s="182"/>
      <c r="K91" s="182"/>
      <c r="L91" s="182"/>
      <c r="M91" s="182"/>
      <c r="N91" s="182"/>
      <c r="O91" s="182"/>
      <c r="P91" s="198"/>
      <c r="Q91" s="182"/>
      <c r="R91" s="182"/>
      <c r="S91" s="182"/>
      <c r="T91" s="182"/>
      <c r="U91" s="182"/>
      <c r="V91" s="182"/>
      <c r="W91" s="182"/>
      <c r="X91" s="182"/>
      <c r="Y91" s="182"/>
      <c r="Z91" s="182"/>
      <c r="AA91" s="199"/>
    </row>
    <row r="92" spans="1:27" ht="16.5" customHeight="1">
      <c r="A92" s="182"/>
      <c r="B92" s="197"/>
      <c r="C92" s="182"/>
      <c r="D92" s="182"/>
      <c r="E92" s="182"/>
      <c r="F92" s="182"/>
      <c r="G92" s="182"/>
      <c r="H92" s="182"/>
      <c r="I92" s="182"/>
      <c r="J92" s="182"/>
      <c r="K92" s="182"/>
      <c r="L92" s="182"/>
      <c r="M92" s="182"/>
      <c r="N92" s="182"/>
      <c r="O92" s="182"/>
      <c r="P92" s="198"/>
      <c r="Q92" s="182"/>
      <c r="R92" s="182"/>
      <c r="S92" s="182"/>
      <c r="T92" s="182"/>
      <c r="U92" s="182"/>
      <c r="V92" s="182"/>
      <c r="W92" s="182"/>
      <c r="X92" s="182"/>
      <c r="Y92" s="182"/>
      <c r="Z92" s="182"/>
      <c r="AA92" s="199"/>
    </row>
    <row r="93" spans="1:27" ht="16.5" customHeight="1">
      <c r="A93" s="182"/>
      <c r="B93" s="197"/>
      <c r="C93" s="182"/>
      <c r="D93" s="182"/>
      <c r="E93" s="182"/>
      <c r="F93" s="182"/>
      <c r="G93" s="182"/>
      <c r="H93" s="182"/>
      <c r="I93" s="182"/>
      <c r="J93" s="182"/>
      <c r="K93" s="182"/>
      <c r="L93" s="182"/>
      <c r="M93" s="182"/>
      <c r="N93" s="182"/>
      <c r="O93" s="182"/>
      <c r="P93" s="198"/>
      <c r="Q93" s="182"/>
      <c r="R93" s="182"/>
      <c r="S93" s="182"/>
      <c r="T93" s="182"/>
      <c r="U93" s="182"/>
      <c r="V93" s="182"/>
      <c r="W93" s="182"/>
      <c r="X93" s="182"/>
      <c r="Y93" s="182"/>
      <c r="Z93" s="182"/>
      <c r="AA93" s="199"/>
    </row>
    <row r="94" spans="1:27" ht="16.5" customHeight="1">
      <c r="A94" s="182"/>
      <c r="B94" s="197"/>
      <c r="C94" s="182"/>
      <c r="D94" s="182"/>
      <c r="E94" s="182"/>
      <c r="F94" s="182"/>
      <c r="G94" s="182"/>
      <c r="H94" s="182"/>
      <c r="I94" s="182"/>
      <c r="J94" s="182"/>
      <c r="K94" s="182"/>
      <c r="L94" s="182"/>
      <c r="M94" s="182"/>
      <c r="N94" s="182"/>
      <c r="O94" s="182"/>
      <c r="P94" s="198"/>
      <c r="Q94" s="182"/>
      <c r="R94" s="182"/>
      <c r="S94" s="182"/>
      <c r="T94" s="182"/>
      <c r="U94" s="182"/>
      <c r="V94" s="182"/>
      <c r="W94" s="182"/>
      <c r="X94" s="182"/>
      <c r="Y94" s="182"/>
      <c r="Z94" s="182"/>
      <c r="AA94" s="199"/>
    </row>
    <row r="95" spans="1:27" ht="16.5" customHeight="1">
      <c r="A95" s="182"/>
      <c r="B95" s="197"/>
      <c r="C95" s="182"/>
      <c r="D95" s="182"/>
      <c r="E95" s="182"/>
      <c r="F95" s="182"/>
      <c r="G95" s="182"/>
      <c r="H95" s="182"/>
      <c r="I95" s="182"/>
      <c r="J95" s="182"/>
      <c r="K95" s="182"/>
      <c r="L95" s="182"/>
      <c r="M95" s="182"/>
      <c r="N95" s="182"/>
      <c r="O95" s="182"/>
      <c r="P95" s="198"/>
      <c r="Q95" s="182"/>
      <c r="R95" s="182"/>
      <c r="S95" s="182"/>
      <c r="T95" s="182"/>
      <c r="U95" s="182"/>
      <c r="V95" s="182"/>
      <c r="W95" s="182"/>
      <c r="X95" s="182"/>
      <c r="Y95" s="182"/>
      <c r="Z95" s="182"/>
      <c r="AA95" s="199"/>
    </row>
    <row r="96" spans="1:27" ht="16.5" customHeight="1">
      <c r="A96" s="182"/>
      <c r="B96" s="197"/>
      <c r="C96" s="182"/>
      <c r="D96" s="182"/>
      <c r="E96" s="182"/>
      <c r="F96" s="182"/>
      <c r="G96" s="182"/>
      <c r="H96" s="182"/>
      <c r="I96" s="182"/>
      <c r="J96" s="182"/>
      <c r="K96" s="182"/>
      <c r="L96" s="182"/>
      <c r="M96" s="182"/>
      <c r="N96" s="182"/>
      <c r="O96" s="182"/>
      <c r="P96" s="198"/>
      <c r="Q96" s="182"/>
      <c r="R96" s="182"/>
      <c r="S96" s="182"/>
      <c r="T96" s="182"/>
      <c r="U96" s="182"/>
      <c r="V96" s="182"/>
      <c r="W96" s="182"/>
      <c r="X96" s="182"/>
      <c r="Y96" s="182"/>
      <c r="Z96" s="182"/>
      <c r="AA96" s="199"/>
    </row>
    <row r="97" spans="1:27" ht="16.5" customHeight="1">
      <c r="A97" s="182"/>
      <c r="B97" s="197"/>
      <c r="C97" s="182"/>
      <c r="D97" s="182"/>
      <c r="E97" s="182"/>
      <c r="F97" s="182"/>
      <c r="G97" s="182"/>
      <c r="H97" s="182"/>
      <c r="I97" s="182"/>
      <c r="J97" s="182"/>
      <c r="K97" s="182"/>
      <c r="L97" s="182"/>
      <c r="M97" s="182"/>
      <c r="N97" s="182"/>
      <c r="O97" s="182"/>
      <c r="P97" s="198"/>
      <c r="Q97" s="182"/>
      <c r="R97" s="182"/>
      <c r="S97" s="182"/>
      <c r="T97" s="182"/>
      <c r="U97" s="182"/>
      <c r="V97" s="182"/>
      <c r="W97" s="182"/>
      <c r="X97" s="182"/>
      <c r="Y97" s="182"/>
      <c r="Z97" s="182"/>
      <c r="AA97" s="199"/>
    </row>
    <row r="98" spans="1:27" ht="16.5" customHeight="1">
      <c r="A98" s="182"/>
      <c r="B98" s="197"/>
      <c r="C98" s="182"/>
      <c r="D98" s="182"/>
      <c r="E98" s="182"/>
      <c r="F98" s="182"/>
      <c r="G98" s="182"/>
      <c r="H98" s="182"/>
      <c r="I98" s="182"/>
      <c r="J98" s="182"/>
      <c r="K98" s="182"/>
      <c r="L98" s="182"/>
      <c r="M98" s="182"/>
      <c r="O98" s="182"/>
      <c r="P98" s="198"/>
      <c r="Q98" s="182"/>
      <c r="R98" s="182"/>
      <c r="S98" s="182"/>
      <c r="T98" s="182"/>
      <c r="U98" s="182"/>
      <c r="V98" s="182"/>
      <c r="W98" s="182"/>
      <c r="X98" s="182"/>
      <c r="Y98" s="182"/>
      <c r="Z98" s="182"/>
      <c r="AA98" s="199"/>
    </row>
    <row r="99" spans="1:27" ht="16.5" customHeight="1">
      <c r="A99" s="182"/>
      <c r="B99" s="197"/>
      <c r="C99" s="182"/>
      <c r="D99" s="182"/>
      <c r="E99" s="182"/>
      <c r="F99" s="182"/>
      <c r="G99" s="182"/>
      <c r="H99" s="182"/>
      <c r="I99" s="182"/>
      <c r="J99" s="182"/>
      <c r="K99" s="182"/>
      <c r="L99" s="182"/>
      <c r="M99" s="182"/>
      <c r="N99" s="182"/>
      <c r="O99" s="182"/>
      <c r="P99" s="198"/>
      <c r="Q99" s="182"/>
      <c r="R99" s="182"/>
      <c r="S99" s="182"/>
      <c r="T99" s="182"/>
      <c r="U99" s="182"/>
      <c r="V99" s="182"/>
      <c r="W99" s="182"/>
      <c r="X99" s="182"/>
      <c r="Y99" s="182"/>
      <c r="Z99" s="182"/>
      <c r="AA99" s="199"/>
    </row>
    <row r="100" spans="1:27" ht="16.5" customHeight="1">
      <c r="A100" s="182"/>
      <c r="B100" s="197"/>
      <c r="C100" s="182"/>
      <c r="D100" s="182"/>
      <c r="E100" s="182"/>
      <c r="F100" s="182"/>
      <c r="G100" s="182"/>
      <c r="H100" s="182"/>
      <c r="I100" s="182"/>
      <c r="J100" s="182"/>
      <c r="K100" s="182"/>
      <c r="L100" s="182"/>
      <c r="M100" s="182"/>
      <c r="N100" s="182"/>
      <c r="O100" s="182"/>
      <c r="P100" s="198"/>
      <c r="Q100" s="182"/>
      <c r="R100" s="182"/>
      <c r="S100" s="182"/>
      <c r="T100" s="182"/>
      <c r="U100" s="182"/>
      <c r="V100" s="182"/>
      <c r="W100" s="182"/>
      <c r="X100" s="182"/>
      <c r="Y100" s="182"/>
      <c r="Z100" s="182"/>
      <c r="AA100" s="199"/>
    </row>
    <row r="101" spans="1:27" ht="16.5" customHeight="1">
      <c r="A101" s="182"/>
      <c r="B101" s="197"/>
      <c r="C101" s="182"/>
      <c r="D101" s="182"/>
      <c r="E101" s="182"/>
      <c r="F101" s="182"/>
      <c r="G101" s="182"/>
      <c r="H101" s="182"/>
      <c r="I101" s="182"/>
      <c r="J101" s="182"/>
      <c r="K101" s="182"/>
      <c r="L101" s="182"/>
      <c r="M101" s="182"/>
      <c r="N101" s="182"/>
      <c r="O101" s="182"/>
      <c r="P101" s="198"/>
      <c r="Q101" s="182"/>
      <c r="R101" s="182"/>
      <c r="S101" s="182"/>
      <c r="T101" s="182"/>
      <c r="U101" s="182"/>
      <c r="V101" s="182"/>
      <c r="W101" s="182"/>
      <c r="X101" s="182"/>
      <c r="Y101" s="182"/>
      <c r="Z101" s="182"/>
      <c r="AA101" s="199"/>
    </row>
    <row r="102" spans="1:27" ht="16.5" customHeight="1">
      <c r="A102" s="182"/>
      <c r="B102" s="197"/>
      <c r="C102" s="182"/>
      <c r="D102" s="182"/>
      <c r="E102" s="182"/>
      <c r="F102" s="182"/>
      <c r="G102" s="182"/>
      <c r="H102" s="182"/>
      <c r="I102" s="182"/>
      <c r="J102" s="182"/>
      <c r="K102" s="182"/>
      <c r="L102" s="182"/>
      <c r="M102" s="182"/>
      <c r="N102" s="182"/>
      <c r="O102" s="182"/>
      <c r="P102" s="198"/>
      <c r="Q102" s="182"/>
      <c r="R102" s="182"/>
      <c r="S102" s="182"/>
      <c r="T102" s="182"/>
      <c r="U102" s="182"/>
      <c r="V102" s="182"/>
      <c r="W102" s="182"/>
      <c r="X102" s="182"/>
      <c r="Y102" s="182"/>
      <c r="Z102" s="182"/>
      <c r="AA102" s="199"/>
    </row>
    <row r="103" spans="1:27" ht="16.5" customHeight="1">
      <c r="A103" s="182"/>
      <c r="B103" s="197"/>
      <c r="C103" s="182"/>
      <c r="D103" s="182"/>
      <c r="E103" s="182"/>
      <c r="F103" s="182"/>
      <c r="G103" s="182"/>
      <c r="H103" s="182"/>
      <c r="I103" s="182"/>
      <c r="J103" s="182"/>
      <c r="K103" s="182"/>
      <c r="L103" s="182"/>
      <c r="M103" s="182"/>
      <c r="N103" s="182"/>
      <c r="O103" s="182"/>
      <c r="P103" s="198"/>
      <c r="Q103" s="182"/>
      <c r="R103" s="182"/>
      <c r="S103" s="182"/>
      <c r="T103" s="182"/>
      <c r="U103" s="182"/>
      <c r="V103" s="182"/>
      <c r="W103" s="182"/>
      <c r="X103" s="182"/>
      <c r="Y103" s="182"/>
      <c r="Z103" s="182"/>
      <c r="AA103" s="199"/>
    </row>
    <row r="104" spans="1:27" ht="16.5" customHeight="1">
      <c r="A104" s="182"/>
      <c r="B104" s="197"/>
      <c r="C104" s="182"/>
      <c r="D104" s="182"/>
      <c r="E104" s="182"/>
      <c r="F104" s="182"/>
      <c r="G104" s="182"/>
      <c r="H104" s="182"/>
      <c r="I104" s="182"/>
      <c r="J104" s="182"/>
      <c r="K104" s="182"/>
      <c r="L104" s="182"/>
      <c r="M104" s="182"/>
      <c r="N104" s="182"/>
      <c r="O104" s="182"/>
      <c r="P104" s="198"/>
      <c r="Q104" s="182"/>
      <c r="R104" s="182"/>
      <c r="S104" s="182"/>
      <c r="T104" s="182"/>
      <c r="U104" s="182"/>
      <c r="V104" s="182"/>
      <c r="W104" s="182"/>
      <c r="X104" s="182"/>
      <c r="Y104" s="182"/>
      <c r="Z104" s="182"/>
      <c r="AA104" s="199"/>
    </row>
    <row r="105" spans="1:27" ht="16.5" customHeight="1">
      <c r="A105" s="182"/>
      <c r="B105" s="197"/>
      <c r="C105" s="182"/>
      <c r="D105" s="182"/>
      <c r="E105" s="182"/>
      <c r="F105" s="182"/>
      <c r="G105" s="182"/>
      <c r="H105" s="182"/>
      <c r="I105" s="182"/>
      <c r="J105" s="182"/>
      <c r="K105" s="182"/>
      <c r="L105" s="182"/>
      <c r="M105" s="182"/>
      <c r="N105" s="182"/>
      <c r="O105" s="182"/>
      <c r="P105" s="198"/>
      <c r="Q105" s="182"/>
      <c r="R105" s="182"/>
      <c r="S105" s="182"/>
      <c r="T105" s="182"/>
      <c r="U105" s="182"/>
      <c r="V105" s="182"/>
      <c r="W105" s="182"/>
      <c r="X105" s="182"/>
      <c r="Y105" s="182"/>
      <c r="Z105" s="182"/>
      <c r="AA105" s="199"/>
    </row>
    <row r="106" spans="1:27" ht="16.5" customHeight="1">
      <c r="A106" s="182"/>
      <c r="B106" s="197"/>
      <c r="C106" s="182"/>
      <c r="D106" s="182"/>
      <c r="E106" s="182"/>
      <c r="F106" s="182"/>
      <c r="G106" s="182"/>
      <c r="H106" s="182"/>
      <c r="I106" s="182"/>
      <c r="J106" s="182"/>
      <c r="K106" s="182"/>
      <c r="L106" s="182"/>
      <c r="M106" s="182"/>
      <c r="N106" s="182"/>
      <c r="O106" s="182"/>
      <c r="P106" s="198"/>
      <c r="Q106" s="182"/>
      <c r="R106" s="182"/>
      <c r="S106" s="182"/>
      <c r="T106" s="182"/>
      <c r="U106" s="182"/>
      <c r="V106" s="182"/>
      <c r="W106" s="182"/>
      <c r="X106" s="182"/>
      <c r="Y106" s="182"/>
      <c r="Z106" s="182"/>
      <c r="AA106" s="199"/>
    </row>
    <row r="107" spans="1:27" ht="16.5" customHeight="1">
      <c r="A107" s="182"/>
      <c r="B107" s="197"/>
      <c r="C107" s="182"/>
      <c r="D107" s="182"/>
      <c r="E107" s="182"/>
      <c r="F107" s="182"/>
      <c r="G107" s="182"/>
      <c r="H107" s="182"/>
      <c r="I107" s="182"/>
      <c r="J107" s="182"/>
      <c r="K107" s="182"/>
      <c r="L107" s="182"/>
      <c r="M107" s="182"/>
      <c r="N107" s="182"/>
      <c r="O107" s="182"/>
      <c r="P107" s="198"/>
      <c r="Q107" s="182"/>
      <c r="R107" s="182"/>
      <c r="S107" s="182"/>
      <c r="T107" s="182"/>
      <c r="U107" s="182"/>
      <c r="V107" s="182"/>
      <c r="W107" s="182"/>
      <c r="X107" s="182"/>
      <c r="Y107" s="182"/>
      <c r="Z107" s="182"/>
      <c r="AA107" s="199"/>
    </row>
    <row r="108" spans="1:27" ht="16.5" customHeight="1">
      <c r="A108" s="182"/>
      <c r="B108" s="197"/>
      <c r="C108" s="182"/>
      <c r="D108" s="182"/>
      <c r="E108" s="182"/>
      <c r="F108" s="182"/>
      <c r="G108" s="182"/>
      <c r="H108" s="182"/>
      <c r="I108" s="182"/>
      <c r="J108" s="182"/>
      <c r="K108" s="182"/>
      <c r="L108" s="182"/>
      <c r="M108" s="182"/>
      <c r="N108" s="182"/>
      <c r="O108" s="182"/>
      <c r="P108" s="198"/>
      <c r="Q108" s="182"/>
      <c r="R108" s="182"/>
      <c r="S108" s="182"/>
      <c r="T108" s="182"/>
      <c r="U108" s="182"/>
      <c r="V108" s="182"/>
      <c r="W108" s="182"/>
      <c r="X108" s="182"/>
      <c r="Y108" s="182"/>
      <c r="Z108" s="182"/>
      <c r="AA108" s="199"/>
    </row>
    <row r="109" spans="1:27" ht="16.5" customHeight="1">
      <c r="A109" s="182"/>
      <c r="B109" s="197"/>
      <c r="C109" s="182"/>
      <c r="D109" s="182"/>
      <c r="E109" s="182"/>
      <c r="F109" s="182"/>
      <c r="G109" s="182"/>
      <c r="H109" s="182"/>
      <c r="I109" s="182"/>
      <c r="J109" s="182"/>
      <c r="K109" s="182"/>
      <c r="L109" s="182"/>
      <c r="M109" s="182"/>
      <c r="N109" s="182"/>
      <c r="O109" s="182"/>
      <c r="P109" s="198"/>
      <c r="Q109" s="182"/>
      <c r="R109" s="182"/>
      <c r="S109" s="182"/>
      <c r="T109" s="182"/>
      <c r="U109" s="182"/>
      <c r="V109" s="182"/>
      <c r="W109" s="182"/>
      <c r="X109" s="182"/>
      <c r="Y109" s="182"/>
      <c r="Z109" s="182"/>
      <c r="AA109" s="199"/>
    </row>
    <row r="110" spans="1:27" ht="16.5" customHeight="1">
      <c r="A110" s="182"/>
      <c r="B110" s="197"/>
      <c r="C110" s="182"/>
      <c r="D110" s="182"/>
      <c r="E110" s="182"/>
      <c r="F110" s="182"/>
      <c r="G110" s="182"/>
      <c r="H110" s="182"/>
      <c r="I110" s="182"/>
      <c r="J110" s="182"/>
      <c r="K110" s="182"/>
      <c r="L110" s="182"/>
      <c r="M110" s="182"/>
      <c r="N110" s="182"/>
      <c r="O110" s="182"/>
      <c r="P110" s="198"/>
      <c r="Q110" s="182"/>
      <c r="R110" s="182"/>
      <c r="S110" s="182"/>
      <c r="T110" s="182"/>
      <c r="U110" s="182"/>
      <c r="V110" s="182"/>
      <c r="W110" s="182"/>
      <c r="X110" s="182"/>
      <c r="Y110" s="182"/>
      <c r="Z110" s="182"/>
      <c r="AA110" s="199"/>
    </row>
    <row r="111" spans="1:27" ht="16.5" customHeight="1">
      <c r="A111" s="182"/>
      <c r="B111" s="197"/>
      <c r="C111" s="182"/>
      <c r="D111" s="182"/>
      <c r="E111" s="182"/>
      <c r="F111" s="182"/>
      <c r="G111" s="182"/>
      <c r="H111" s="182"/>
      <c r="I111" s="182"/>
      <c r="J111" s="182"/>
      <c r="K111" s="182"/>
      <c r="L111" s="182"/>
      <c r="M111" s="182"/>
      <c r="N111" s="182"/>
      <c r="O111" s="182"/>
      <c r="P111" s="198"/>
      <c r="Q111" s="182"/>
      <c r="R111" s="182"/>
      <c r="S111" s="182"/>
      <c r="T111" s="182"/>
      <c r="U111" s="182"/>
      <c r="V111" s="182"/>
      <c r="W111" s="182"/>
      <c r="X111" s="182"/>
      <c r="Y111" s="182"/>
      <c r="Z111" s="182"/>
      <c r="AA111" s="199"/>
    </row>
    <row r="112" spans="1:27" ht="16.5" customHeight="1">
      <c r="A112" s="182"/>
      <c r="B112" s="197"/>
      <c r="C112" s="182"/>
      <c r="D112" s="182"/>
      <c r="E112" s="182"/>
      <c r="F112" s="182"/>
      <c r="G112" s="182"/>
      <c r="H112" s="182"/>
      <c r="I112" s="182"/>
      <c r="J112" s="182"/>
      <c r="K112" s="182"/>
      <c r="L112" s="182"/>
      <c r="M112" s="182"/>
      <c r="N112" s="182"/>
      <c r="O112" s="182"/>
      <c r="P112" s="198"/>
      <c r="Q112" s="182"/>
      <c r="R112" s="182"/>
      <c r="S112" s="182"/>
      <c r="T112" s="182"/>
      <c r="U112" s="182"/>
      <c r="V112" s="182"/>
      <c r="W112" s="182"/>
      <c r="X112" s="182"/>
      <c r="Y112" s="182"/>
      <c r="Z112" s="182"/>
      <c r="AA112" s="199"/>
    </row>
    <row r="113" spans="1:27" ht="16.5" customHeight="1">
      <c r="A113" s="182"/>
      <c r="B113" s="197"/>
      <c r="C113" s="182"/>
      <c r="D113" s="182"/>
      <c r="E113" s="182"/>
      <c r="F113" s="182"/>
      <c r="G113" s="182"/>
      <c r="H113" s="182"/>
      <c r="I113" s="182"/>
      <c r="J113" s="182"/>
      <c r="K113" s="182"/>
      <c r="L113" s="182"/>
      <c r="M113" s="182"/>
      <c r="N113" s="182"/>
      <c r="O113" s="182"/>
      <c r="P113" s="198"/>
      <c r="Q113" s="182"/>
      <c r="R113" s="182"/>
      <c r="S113" s="182"/>
      <c r="T113" s="182"/>
      <c r="U113" s="182"/>
      <c r="V113" s="182"/>
      <c r="W113" s="182"/>
      <c r="X113" s="182"/>
      <c r="Y113" s="182"/>
      <c r="Z113" s="182"/>
      <c r="AA113" s="199"/>
    </row>
    <row r="114" spans="1:27" ht="16.5" customHeight="1">
      <c r="A114" s="182"/>
      <c r="B114" s="197"/>
      <c r="C114" s="182"/>
      <c r="D114" s="182"/>
      <c r="E114" s="182"/>
      <c r="F114" s="182"/>
      <c r="G114" s="182"/>
      <c r="H114" s="182"/>
      <c r="I114" s="182"/>
      <c r="J114" s="182"/>
      <c r="K114" s="182"/>
      <c r="L114" s="182"/>
      <c r="M114" s="182"/>
      <c r="N114" s="182"/>
      <c r="O114" s="182"/>
      <c r="P114" s="198"/>
      <c r="Q114" s="182"/>
      <c r="R114" s="182"/>
      <c r="S114" s="182"/>
      <c r="T114" s="182"/>
      <c r="U114" s="182"/>
      <c r="V114" s="182"/>
      <c r="W114" s="182"/>
      <c r="X114" s="182"/>
      <c r="Y114" s="182"/>
      <c r="Z114" s="182"/>
      <c r="AA114" s="199"/>
    </row>
    <row r="115" spans="1:27" ht="16.5" customHeight="1">
      <c r="A115" s="182"/>
      <c r="B115" s="197"/>
      <c r="C115" s="182"/>
      <c r="D115" s="182"/>
      <c r="E115" s="182"/>
      <c r="F115" s="182"/>
      <c r="G115" s="182"/>
      <c r="H115" s="182"/>
      <c r="I115" s="182"/>
      <c r="J115" s="182"/>
      <c r="K115" s="182"/>
      <c r="L115" s="182"/>
      <c r="M115" s="182"/>
      <c r="N115" s="182"/>
      <c r="O115" s="182"/>
      <c r="P115" s="198"/>
      <c r="Q115" s="182"/>
      <c r="R115" s="182"/>
      <c r="S115" s="182"/>
      <c r="T115" s="182"/>
      <c r="U115" s="182"/>
      <c r="V115" s="182"/>
      <c r="W115" s="182"/>
      <c r="X115" s="182"/>
      <c r="Y115" s="182"/>
      <c r="Z115" s="182"/>
      <c r="AA115" s="199"/>
    </row>
    <row r="116" spans="1:27" ht="16.5" customHeight="1">
      <c r="A116" s="182"/>
      <c r="B116" s="197"/>
      <c r="C116" s="182"/>
      <c r="D116" s="182"/>
      <c r="E116" s="182"/>
      <c r="F116" s="182"/>
      <c r="G116" s="182"/>
      <c r="H116" s="182"/>
      <c r="I116" s="182"/>
      <c r="J116" s="182"/>
      <c r="K116" s="182"/>
      <c r="L116" s="182"/>
      <c r="M116" s="182"/>
      <c r="N116" s="182"/>
      <c r="O116" s="182"/>
      <c r="P116" s="198"/>
      <c r="Q116" s="182"/>
      <c r="R116" s="182"/>
      <c r="S116" s="182"/>
      <c r="T116" s="182"/>
      <c r="U116" s="182"/>
      <c r="V116" s="182"/>
      <c r="W116" s="182"/>
      <c r="X116" s="182"/>
      <c r="Y116" s="182"/>
      <c r="Z116" s="182"/>
      <c r="AA116" s="199"/>
    </row>
    <row r="117" spans="1:27" ht="16.5" customHeight="1">
      <c r="A117" s="182"/>
      <c r="B117" s="197"/>
      <c r="C117" s="182"/>
      <c r="D117" s="182"/>
      <c r="E117" s="182"/>
      <c r="F117" s="182"/>
      <c r="G117" s="182"/>
      <c r="H117" s="182"/>
      <c r="I117" s="182"/>
      <c r="J117" s="182"/>
      <c r="K117" s="182"/>
      <c r="L117" s="182"/>
      <c r="M117" s="182"/>
      <c r="N117" s="182"/>
      <c r="O117" s="182"/>
      <c r="P117" s="198"/>
      <c r="Q117" s="182"/>
      <c r="R117" s="182"/>
      <c r="S117" s="182"/>
      <c r="T117" s="182"/>
      <c r="U117" s="182"/>
      <c r="V117" s="182"/>
      <c r="W117" s="182"/>
      <c r="X117" s="182"/>
      <c r="Y117" s="182"/>
      <c r="Z117" s="182"/>
      <c r="AA117" s="199"/>
    </row>
    <row r="118" spans="1:27" ht="16.5" customHeight="1">
      <c r="A118" s="182"/>
      <c r="B118" s="197"/>
      <c r="C118" s="182"/>
      <c r="D118" s="182"/>
      <c r="E118" s="182"/>
      <c r="F118" s="182"/>
      <c r="G118" s="182"/>
      <c r="H118" s="182"/>
      <c r="I118" s="182"/>
      <c r="J118" s="182"/>
      <c r="K118" s="182"/>
      <c r="L118" s="182"/>
      <c r="M118" s="182"/>
      <c r="N118" s="182"/>
      <c r="O118" s="182"/>
      <c r="P118" s="198"/>
      <c r="Q118" s="182"/>
      <c r="R118" s="182"/>
      <c r="S118" s="182"/>
      <c r="T118" s="182"/>
      <c r="U118" s="182"/>
      <c r="V118" s="182"/>
      <c r="W118" s="182"/>
      <c r="X118" s="182"/>
      <c r="Y118" s="182"/>
      <c r="Z118" s="182"/>
      <c r="AA118" s="199"/>
    </row>
    <row r="119" spans="1:27" ht="16.5" customHeight="1">
      <c r="A119" s="182"/>
      <c r="B119" s="197"/>
      <c r="C119" s="182"/>
      <c r="D119" s="182"/>
      <c r="E119" s="182"/>
      <c r="F119" s="182"/>
      <c r="G119" s="182"/>
      <c r="H119" s="182"/>
      <c r="I119" s="182"/>
      <c r="J119" s="182"/>
      <c r="K119" s="182"/>
      <c r="L119" s="182"/>
      <c r="M119" s="182"/>
      <c r="N119" s="182"/>
      <c r="O119" s="182"/>
      <c r="P119" s="198"/>
      <c r="Q119" s="182"/>
      <c r="R119" s="182"/>
      <c r="S119" s="182"/>
      <c r="T119" s="182"/>
      <c r="U119" s="182"/>
      <c r="V119" s="182"/>
      <c r="W119" s="182"/>
      <c r="X119" s="182"/>
      <c r="Y119" s="182"/>
      <c r="Z119" s="182"/>
      <c r="AA119" s="199"/>
    </row>
    <row r="120" spans="1:27" ht="16.5" customHeight="1">
      <c r="A120" s="182"/>
      <c r="B120" s="197"/>
      <c r="C120" s="182"/>
      <c r="D120" s="182"/>
      <c r="E120" s="182"/>
      <c r="F120" s="182"/>
      <c r="G120" s="182"/>
      <c r="H120" s="182"/>
      <c r="I120" s="182"/>
      <c r="J120" s="182"/>
      <c r="K120" s="182"/>
      <c r="L120" s="182"/>
      <c r="M120" s="182"/>
      <c r="N120" s="182"/>
      <c r="O120" s="182"/>
      <c r="P120" s="198"/>
      <c r="Q120" s="182"/>
      <c r="R120" s="182"/>
      <c r="S120" s="182"/>
      <c r="T120" s="182"/>
      <c r="U120" s="182"/>
      <c r="V120" s="182"/>
      <c r="W120" s="182"/>
      <c r="X120" s="182"/>
      <c r="Y120" s="182"/>
      <c r="Z120" s="182"/>
      <c r="AA120" s="199"/>
    </row>
    <row r="121" spans="1:27" ht="16.5" customHeight="1">
      <c r="A121" s="182"/>
      <c r="B121" s="197"/>
      <c r="C121" s="182"/>
      <c r="D121" s="182"/>
      <c r="E121" s="182"/>
      <c r="F121" s="182"/>
      <c r="G121" s="182"/>
      <c r="H121" s="182"/>
      <c r="I121" s="182"/>
      <c r="J121" s="182"/>
      <c r="K121" s="182"/>
      <c r="L121" s="182"/>
      <c r="M121" s="182"/>
      <c r="N121" s="182"/>
      <c r="O121" s="182"/>
      <c r="P121" s="198"/>
      <c r="Q121" s="182"/>
      <c r="R121" s="182"/>
      <c r="S121" s="182"/>
      <c r="T121" s="182"/>
      <c r="U121" s="182"/>
      <c r="V121" s="182"/>
      <c r="W121" s="182"/>
      <c r="X121" s="182"/>
      <c r="Y121" s="182"/>
      <c r="Z121" s="182"/>
      <c r="AA121" s="199"/>
    </row>
    <row r="122" spans="1:27" ht="16.5" customHeight="1">
      <c r="A122" s="182"/>
      <c r="B122" s="197"/>
      <c r="C122" s="182"/>
      <c r="D122" s="182"/>
      <c r="E122" s="182"/>
      <c r="F122" s="182"/>
      <c r="G122" s="182"/>
      <c r="H122" s="182"/>
      <c r="I122" s="182"/>
      <c r="J122" s="182"/>
      <c r="K122" s="182"/>
      <c r="L122" s="182"/>
      <c r="M122" s="182"/>
      <c r="N122" s="182"/>
      <c r="O122" s="182"/>
      <c r="P122" s="198"/>
      <c r="Q122" s="182"/>
      <c r="R122" s="182"/>
      <c r="S122" s="182"/>
      <c r="T122" s="182"/>
      <c r="U122" s="182"/>
      <c r="V122" s="182"/>
      <c r="W122" s="182"/>
      <c r="X122" s="182"/>
      <c r="Y122" s="182"/>
      <c r="Z122" s="182"/>
      <c r="AA122" s="199"/>
    </row>
    <row r="123" spans="1:27" ht="16.5" customHeight="1">
      <c r="A123" s="182"/>
      <c r="B123" s="197"/>
      <c r="C123" s="182"/>
      <c r="D123" s="182"/>
      <c r="E123" s="182"/>
      <c r="F123" s="182"/>
      <c r="G123" s="182"/>
      <c r="H123" s="182"/>
      <c r="I123" s="182"/>
      <c r="J123" s="182"/>
      <c r="K123" s="182"/>
      <c r="L123" s="182"/>
      <c r="M123" s="182"/>
      <c r="N123" s="182"/>
      <c r="O123" s="182"/>
      <c r="P123" s="198"/>
      <c r="Q123" s="182"/>
      <c r="R123" s="182"/>
      <c r="S123" s="182"/>
      <c r="T123" s="182"/>
      <c r="U123" s="182"/>
      <c r="V123" s="182"/>
      <c r="W123" s="182"/>
      <c r="X123" s="182"/>
      <c r="Y123" s="182"/>
      <c r="Z123" s="182"/>
      <c r="AA123" s="199"/>
    </row>
    <row r="124" spans="1:27" ht="16.5" customHeight="1">
      <c r="A124" s="182"/>
      <c r="B124" s="197"/>
      <c r="C124" s="182"/>
      <c r="D124" s="182"/>
      <c r="E124" s="182"/>
      <c r="F124" s="182"/>
      <c r="G124" s="182"/>
      <c r="H124" s="182"/>
      <c r="I124" s="182"/>
      <c r="J124" s="182"/>
      <c r="K124" s="182"/>
      <c r="L124" s="182"/>
      <c r="M124" s="182"/>
      <c r="N124" s="182"/>
      <c r="O124" s="182"/>
      <c r="P124" s="198"/>
      <c r="Q124" s="182"/>
      <c r="R124" s="182"/>
      <c r="S124" s="182"/>
      <c r="T124" s="182"/>
      <c r="U124" s="182"/>
      <c r="V124" s="182"/>
      <c r="W124" s="182"/>
      <c r="X124" s="182"/>
      <c r="Y124" s="182"/>
      <c r="Z124" s="182"/>
      <c r="AA124" s="199"/>
    </row>
    <row r="125" spans="1:27" ht="28.5" customHeight="1" thickBot="1">
      <c r="A125" s="183"/>
      <c r="B125" s="200"/>
      <c r="C125" s="201"/>
      <c r="D125" s="201"/>
      <c r="E125" s="201"/>
      <c r="F125" s="201"/>
      <c r="G125" s="201"/>
      <c r="H125" s="201"/>
      <c r="I125" s="201"/>
      <c r="J125" s="201"/>
      <c r="K125" s="201"/>
      <c r="L125" s="201"/>
      <c r="M125" s="201"/>
      <c r="N125" s="201"/>
      <c r="O125" s="201"/>
      <c r="P125" s="202"/>
      <c r="Q125" s="201"/>
      <c r="R125" s="201"/>
      <c r="S125" s="201"/>
      <c r="T125" s="201"/>
      <c r="U125" s="201"/>
      <c r="V125" s="201"/>
      <c r="W125" s="201"/>
      <c r="X125" s="201"/>
      <c r="Y125" s="201"/>
      <c r="Z125" s="201"/>
      <c r="AA125" s="203"/>
    </row>
    <row r="126" spans="1:27" ht="46.15" customHeight="1">
      <c r="A126" s="183"/>
      <c r="B126" s="788" t="s">
        <v>571</v>
      </c>
      <c r="C126" s="788"/>
      <c r="D126" s="788"/>
      <c r="E126" s="788"/>
      <c r="F126" s="788"/>
      <c r="G126" s="788"/>
      <c r="H126" s="788"/>
      <c r="I126" s="788"/>
      <c r="J126" s="788"/>
      <c r="K126" s="788"/>
      <c r="L126" s="788"/>
      <c r="M126" s="788"/>
      <c r="N126" s="788"/>
      <c r="O126" s="788"/>
      <c r="P126" s="788"/>
      <c r="Q126" s="788"/>
      <c r="R126" s="788"/>
      <c r="S126" s="788"/>
      <c r="T126" s="788"/>
      <c r="U126" s="788"/>
      <c r="V126" s="788"/>
      <c r="W126" s="788"/>
      <c r="X126" s="788"/>
      <c r="Y126" s="788"/>
      <c r="Z126" s="788"/>
      <c r="AA126" s="788"/>
    </row>
    <row r="127" spans="1:27" ht="16.5" customHeight="1">
      <c r="B127" s="204"/>
      <c r="C127" s="204"/>
      <c r="D127" s="204"/>
      <c r="E127" s="204"/>
      <c r="F127" s="205"/>
      <c r="G127" s="205"/>
      <c r="H127" s="205"/>
      <c r="I127" s="205"/>
      <c r="J127" s="205"/>
      <c r="K127" s="205"/>
      <c r="L127" s="205"/>
      <c r="M127" s="205"/>
      <c r="N127" s="205"/>
      <c r="O127" s="205"/>
      <c r="P127" s="205"/>
      <c r="Q127" s="205"/>
      <c r="R127" s="205"/>
      <c r="S127" s="205"/>
      <c r="T127" s="205"/>
      <c r="U127" s="205"/>
      <c r="V127" s="205"/>
      <c r="W127" s="205"/>
      <c r="X127" s="205"/>
      <c r="Y127" s="205"/>
      <c r="Z127" s="205"/>
      <c r="AA127" s="206"/>
    </row>
    <row r="128" spans="1:27" ht="16.5" customHeight="1">
      <c r="A128" s="78" t="s">
        <v>0</v>
      </c>
      <c r="P128" s="165"/>
    </row>
    <row r="129" spans="16:16" ht="14" hidden="1">
      <c r="P129" s="165"/>
    </row>
    <row r="130" spans="16:16" ht="14.5" customHeight="1">
      <c r="P130" s="165"/>
    </row>
    <row r="131" spans="16:16" ht="14.5" customHeight="1">
      <c r="P131" s="165"/>
    </row>
  </sheetData>
  <mergeCells count="1">
    <mergeCell ref="B126:AA12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D9330-A31B-44E9-BBE3-51159AD8DC04}">
  <sheetPr>
    <tabColor rgb="FF00B0F0"/>
  </sheetPr>
  <dimension ref="A1:V344"/>
  <sheetViews>
    <sheetView showGridLines="0" zoomScale="85" zoomScaleNormal="85" workbookViewId="0"/>
  </sheetViews>
  <sheetFormatPr defaultColWidth="0" defaultRowHeight="14.5" zeroHeight="1"/>
  <cols>
    <col min="1" max="1" width="9" customWidth="1"/>
    <col min="2" max="2" width="21.83203125" bestFit="1" customWidth="1"/>
    <col min="3" max="3" width="38.25" customWidth="1"/>
    <col min="4" max="4" width="43.33203125" customWidth="1"/>
    <col min="5" max="5" width="33.75" customWidth="1"/>
    <col min="6" max="6" width="30" customWidth="1"/>
    <col min="7" max="7" width="16.75" customWidth="1"/>
    <col min="8" max="11" width="9" customWidth="1"/>
    <col min="12" max="22" width="0" hidden="1" customWidth="1"/>
    <col min="23" max="16384" width="9" hidden="1"/>
  </cols>
  <sheetData>
    <row r="1" spans="1:6"/>
    <row r="2" spans="1:6"/>
    <row r="3" spans="1:6"/>
    <row r="4" spans="1:6" ht="15" thickBot="1">
      <c r="A4" s="165"/>
      <c r="B4" s="165"/>
      <c r="C4" s="165"/>
      <c r="D4" s="165"/>
      <c r="E4" s="165"/>
      <c r="F4" s="208"/>
    </row>
    <row r="5" spans="1:6">
      <c r="A5" s="165"/>
      <c r="B5" s="792" t="s">
        <v>615</v>
      </c>
      <c r="C5" s="793"/>
      <c r="D5" s="793"/>
      <c r="E5" s="794"/>
      <c r="F5" s="165"/>
    </row>
    <row r="6" spans="1:6">
      <c r="A6" s="165"/>
      <c r="B6" s="209" t="s">
        <v>403</v>
      </c>
      <c r="C6" s="210" t="s">
        <v>404</v>
      </c>
      <c r="D6" s="210" t="s">
        <v>405</v>
      </c>
      <c r="E6" s="211" t="s">
        <v>202</v>
      </c>
      <c r="F6" s="165"/>
    </row>
    <row r="7" spans="1:6" ht="15" thickBot="1">
      <c r="A7" s="165"/>
      <c r="B7" s="212" t="s">
        <v>406</v>
      </c>
      <c r="C7" s="213"/>
      <c r="D7" s="214">
        <v>1</v>
      </c>
      <c r="E7" s="215"/>
    </row>
    <row r="8" spans="1:6">
      <c r="A8" s="165"/>
      <c r="B8" s="795" t="s">
        <v>407</v>
      </c>
      <c r="C8" s="216" t="s">
        <v>553</v>
      </c>
      <c r="D8" s="217">
        <v>3</v>
      </c>
      <c r="E8" s="218" t="s">
        <v>408</v>
      </c>
      <c r="F8" s="165"/>
    </row>
    <row r="9" spans="1:6">
      <c r="A9" s="165"/>
      <c r="B9" s="796"/>
      <c r="C9" s="219" t="s">
        <v>554</v>
      </c>
      <c r="D9" s="220">
        <v>3</v>
      </c>
      <c r="E9" s="221" t="s">
        <v>408</v>
      </c>
      <c r="F9" s="807"/>
    </row>
    <row r="10" spans="1:6">
      <c r="A10" s="165"/>
      <c r="B10" s="796"/>
      <c r="C10" s="222" t="s">
        <v>555</v>
      </c>
      <c r="D10" s="223">
        <v>3</v>
      </c>
      <c r="E10" s="224" t="s">
        <v>408</v>
      </c>
      <c r="F10" s="807"/>
    </row>
    <row r="11" spans="1:6">
      <c r="A11" s="165"/>
      <c r="B11" s="796"/>
      <c r="C11" s="219" t="s">
        <v>556</v>
      </c>
      <c r="D11" s="220">
        <v>3</v>
      </c>
      <c r="E11" s="225" t="s">
        <v>408</v>
      </c>
      <c r="F11" s="165"/>
    </row>
    <row r="12" spans="1:6">
      <c r="A12" s="165"/>
      <c r="B12" s="796"/>
      <c r="C12" s="219" t="s">
        <v>557</v>
      </c>
      <c r="D12" s="220">
        <v>8</v>
      </c>
      <c r="E12" s="226" t="s">
        <v>409</v>
      </c>
      <c r="F12" s="165"/>
    </row>
    <row r="13" spans="1:6">
      <c r="A13" s="165"/>
      <c r="B13" s="796"/>
      <c r="C13" s="219" t="s">
        <v>558</v>
      </c>
      <c r="D13" s="220">
        <v>8</v>
      </c>
      <c r="E13" s="226" t="s">
        <v>409</v>
      </c>
      <c r="F13" s="165"/>
    </row>
    <row r="14" spans="1:6">
      <c r="A14" s="165"/>
      <c r="B14" s="796"/>
      <c r="C14" s="219" t="s">
        <v>559</v>
      </c>
      <c r="D14" s="220">
        <v>8</v>
      </c>
      <c r="E14" s="226" t="s">
        <v>409</v>
      </c>
      <c r="F14" s="165"/>
    </row>
    <row r="15" spans="1:6">
      <c r="A15" s="165"/>
      <c r="B15" s="796"/>
      <c r="C15" s="219" t="s">
        <v>560</v>
      </c>
      <c r="D15" s="220">
        <v>8</v>
      </c>
      <c r="E15" s="226" t="s">
        <v>409</v>
      </c>
      <c r="F15" s="165"/>
    </row>
    <row r="16" spans="1:6">
      <c r="A16" s="165"/>
      <c r="B16" s="796"/>
      <c r="C16" s="227" t="s">
        <v>561</v>
      </c>
      <c r="D16" s="228">
        <v>330</v>
      </c>
      <c r="E16" s="229" t="s">
        <v>410</v>
      </c>
      <c r="F16" s="165"/>
    </row>
    <row r="17" spans="1:6">
      <c r="A17" s="165"/>
      <c r="B17" s="796"/>
      <c r="C17" s="227" t="s">
        <v>562</v>
      </c>
      <c r="D17" s="228">
        <v>320</v>
      </c>
      <c r="E17" s="229" t="s">
        <v>410</v>
      </c>
      <c r="F17" s="165"/>
    </row>
    <row r="18" spans="1:6">
      <c r="A18" s="165"/>
      <c r="B18" s="796"/>
      <c r="C18" s="227" t="s">
        <v>563</v>
      </c>
      <c r="D18" s="228">
        <v>310</v>
      </c>
      <c r="E18" s="229" t="s">
        <v>410</v>
      </c>
      <c r="F18" s="165"/>
    </row>
    <row r="19" spans="1:6" ht="15" thickBot="1">
      <c r="A19" s="165"/>
      <c r="B19" s="797"/>
      <c r="C19" s="230" t="s">
        <v>564</v>
      </c>
      <c r="D19" s="231">
        <v>330</v>
      </c>
      <c r="E19" s="232" t="s">
        <v>410</v>
      </c>
      <c r="F19" s="165"/>
    </row>
    <row r="20" spans="1:6">
      <c r="A20" s="165"/>
      <c r="B20" s="795" t="s">
        <v>411</v>
      </c>
      <c r="C20" s="233" t="s">
        <v>443</v>
      </c>
      <c r="D20" s="234">
        <v>1330</v>
      </c>
      <c r="E20" s="235" t="s">
        <v>488</v>
      </c>
      <c r="F20" s="165"/>
    </row>
    <row r="21" spans="1:6">
      <c r="A21" s="165"/>
      <c r="B21" s="796"/>
      <c r="C21" s="236" t="s">
        <v>444</v>
      </c>
      <c r="D21" s="220">
        <v>1220</v>
      </c>
      <c r="E21" s="237" t="s">
        <v>488</v>
      </c>
      <c r="F21" s="165"/>
    </row>
    <row r="22" spans="1:6">
      <c r="A22" s="165"/>
      <c r="B22" s="796"/>
      <c r="C22" s="236" t="s">
        <v>527</v>
      </c>
      <c r="D22" s="220">
        <v>1429</v>
      </c>
      <c r="E22" s="237" t="s">
        <v>488</v>
      </c>
      <c r="F22" s="165"/>
    </row>
    <row r="23" spans="1:6">
      <c r="A23" s="165"/>
      <c r="B23" s="796"/>
      <c r="C23" s="236" t="s">
        <v>445</v>
      </c>
      <c r="D23" s="220">
        <v>1119</v>
      </c>
      <c r="E23" s="237" t="s">
        <v>488</v>
      </c>
      <c r="F23" s="165"/>
    </row>
    <row r="24" spans="1:6">
      <c r="A24" s="165"/>
      <c r="B24" s="796"/>
      <c r="C24" s="238" t="s">
        <v>446</v>
      </c>
      <c r="D24" s="722">
        <v>80</v>
      </c>
      <c r="E24" s="237" t="s">
        <v>488</v>
      </c>
      <c r="F24" s="165"/>
    </row>
    <row r="25" spans="1:6">
      <c r="A25" s="165"/>
      <c r="B25" s="796"/>
      <c r="C25" s="238" t="s">
        <v>447</v>
      </c>
      <c r="D25" s="220">
        <v>90</v>
      </c>
      <c r="E25" s="237" t="s">
        <v>488</v>
      </c>
      <c r="F25" s="165"/>
    </row>
    <row r="26" spans="1:6">
      <c r="A26" s="165"/>
      <c r="B26" s="796"/>
      <c r="C26" s="238" t="s">
        <v>528</v>
      </c>
      <c r="D26" s="220">
        <v>65</v>
      </c>
      <c r="E26" s="237" t="s">
        <v>488</v>
      </c>
      <c r="F26" s="165"/>
    </row>
    <row r="27" spans="1:6">
      <c r="A27" s="165"/>
      <c r="B27" s="796"/>
      <c r="C27" s="238" t="s">
        <v>448</v>
      </c>
      <c r="D27" s="220">
        <v>18</v>
      </c>
      <c r="E27" s="237" t="s">
        <v>488</v>
      </c>
      <c r="F27" s="165"/>
    </row>
    <row r="28" spans="1:6" ht="15" thickBot="1">
      <c r="A28" s="165"/>
      <c r="B28" s="797"/>
      <c r="C28" s="230" t="s">
        <v>572</v>
      </c>
      <c r="D28" s="239">
        <v>15000</v>
      </c>
      <c r="E28" s="240" t="s">
        <v>160</v>
      </c>
      <c r="F28" s="165"/>
    </row>
    <row r="29" spans="1:6">
      <c r="A29" s="165"/>
      <c r="B29" s="795" t="s">
        <v>187</v>
      </c>
      <c r="C29" s="241" t="s">
        <v>449</v>
      </c>
      <c r="D29" s="242">
        <v>0.15825472904975524</v>
      </c>
      <c r="E29" s="243" t="s">
        <v>189</v>
      </c>
      <c r="F29" s="165"/>
    </row>
    <row r="30" spans="1:6">
      <c r="A30" s="165"/>
      <c r="B30" s="796"/>
      <c r="C30" s="244" t="s">
        <v>450</v>
      </c>
      <c r="D30" s="245">
        <v>0.1578283043648831</v>
      </c>
      <c r="E30" s="246" t="s">
        <v>189</v>
      </c>
      <c r="F30" s="165"/>
    </row>
    <row r="31" spans="1:6">
      <c r="A31" s="165"/>
      <c r="B31" s="796"/>
      <c r="C31" s="244" t="s">
        <v>529</v>
      </c>
      <c r="D31" s="245">
        <v>0.13</v>
      </c>
      <c r="E31" s="246" t="s">
        <v>189</v>
      </c>
      <c r="F31" s="165"/>
    </row>
    <row r="32" spans="1:6">
      <c r="A32" s="165"/>
      <c r="B32" s="796"/>
      <c r="C32" s="244" t="s">
        <v>451</v>
      </c>
      <c r="D32" s="245">
        <v>0.15</v>
      </c>
      <c r="E32" s="246" t="s">
        <v>189</v>
      </c>
      <c r="F32" s="165"/>
    </row>
    <row r="33" spans="1:6">
      <c r="A33" s="165"/>
      <c r="B33" s="796"/>
      <c r="C33" s="244" t="s">
        <v>452</v>
      </c>
      <c r="D33" s="245">
        <v>7.6756443276988426E-2</v>
      </c>
      <c r="E33" s="246" t="s">
        <v>189</v>
      </c>
      <c r="F33" s="165"/>
    </row>
    <row r="34" spans="1:6">
      <c r="A34" s="165"/>
      <c r="B34" s="796"/>
      <c r="C34" s="244" t="s">
        <v>453</v>
      </c>
      <c r="D34" s="245">
        <v>7.6756443276988426E-2</v>
      </c>
      <c r="E34" s="246" t="s">
        <v>189</v>
      </c>
      <c r="F34" s="165"/>
    </row>
    <row r="35" spans="1:6">
      <c r="A35" s="165"/>
      <c r="B35" s="796"/>
      <c r="C35" s="244" t="s">
        <v>530</v>
      </c>
      <c r="D35" s="245">
        <v>0.1</v>
      </c>
      <c r="E35" s="246" t="s">
        <v>189</v>
      </c>
      <c r="F35" s="165"/>
    </row>
    <row r="36" spans="1:6">
      <c r="A36" s="165"/>
      <c r="B36" s="796"/>
      <c r="C36" s="244" t="s">
        <v>454</v>
      </c>
      <c r="D36" s="245">
        <v>7.0000000000000007E-2</v>
      </c>
      <c r="E36" s="246" t="s">
        <v>189</v>
      </c>
      <c r="F36" s="165"/>
    </row>
    <row r="37" spans="1:6">
      <c r="A37" s="165"/>
      <c r="B37" s="796"/>
      <c r="C37" s="244" t="s">
        <v>456</v>
      </c>
      <c r="D37" s="245">
        <v>68.5</v>
      </c>
      <c r="E37" s="237" t="s">
        <v>364</v>
      </c>
      <c r="F37" s="165"/>
    </row>
    <row r="38" spans="1:6">
      <c r="A38" s="165"/>
      <c r="B38" s="796"/>
      <c r="C38" s="244" t="s">
        <v>457</v>
      </c>
      <c r="D38" s="245">
        <v>68</v>
      </c>
      <c r="E38" s="237" t="s">
        <v>364</v>
      </c>
      <c r="F38" s="165"/>
    </row>
    <row r="39" spans="1:6">
      <c r="A39" s="165"/>
      <c r="B39" s="796"/>
      <c r="C39" s="244" t="s">
        <v>531</v>
      </c>
      <c r="D39" s="245">
        <v>39.5</v>
      </c>
      <c r="E39" s="237" t="s">
        <v>364</v>
      </c>
      <c r="F39" s="165"/>
    </row>
    <row r="40" spans="1:6">
      <c r="A40" s="165"/>
      <c r="B40" s="796"/>
      <c r="C40" s="244" t="s">
        <v>455</v>
      </c>
      <c r="D40" s="245">
        <v>68.64</v>
      </c>
      <c r="E40" s="237" t="s">
        <v>364</v>
      </c>
      <c r="F40" s="165"/>
    </row>
    <row r="41" spans="1:6">
      <c r="A41" s="165"/>
      <c r="B41" s="796"/>
      <c r="C41" s="244" t="s">
        <v>458</v>
      </c>
      <c r="D41" s="245">
        <v>30</v>
      </c>
      <c r="E41" s="237" t="s">
        <v>364</v>
      </c>
      <c r="F41" s="165"/>
    </row>
    <row r="42" spans="1:6">
      <c r="A42" s="165"/>
      <c r="B42" s="796"/>
      <c r="C42" s="244" t="s">
        <v>459</v>
      </c>
      <c r="D42" s="245">
        <v>30</v>
      </c>
      <c r="E42" s="237" t="s">
        <v>364</v>
      </c>
      <c r="F42" s="165"/>
    </row>
    <row r="43" spans="1:6">
      <c r="A43" s="165"/>
      <c r="B43" s="796"/>
      <c r="C43" s="244" t="s">
        <v>532</v>
      </c>
      <c r="D43" s="245">
        <v>30.5</v>
      </c>
      <c r="E43" s="237" t="s">
        <v>364</v>
      </c>
      <c r="F43" s="165"/>
    </row>
    <row r="44" spans="1:6">
      <c r="A44" s="165"/>
      <c r="B44" s="796"/>
      <c r="C44" s="244" t="s">
        <v>460</v>
      </c>
      <c r="D44" s="245">
        <v>30.1</v>
      </c>
      <c r="E44" s="237" t="s">
        <v>364</v>
      </c>
      <c r="F44" s="165"/>
    </row>
    <row r="45" spans="1:6">
      <c r="A45" s="165"/>
      <c r="B45" s="796"/>
      <c r="C45" s="244" t="s">
        <v>461</v>
      </c>
      <c r="D45" s="245">
        <v>290</v>
      </c>
      <c r="E45" s="237" t="s">
        <v>489</v>
      </c>
      <c r="F45" s="165"/>
    </row>
    <row r="46" spans="1:6">
      <c r="A46" s="165"/>
      <c r="B46" s="796"/>
      <c r="C46" s="244" t="s">
        <v>462</v>
      </c>
      <c r="D46" s="245">
        <v>290</v>
      </c>
      <c r="E46" s="237" t="s">
        <v>489</v>
      </c>
      <c r="F46" s="165"/>
    </row>
    <row r="47" spans="1:6">
      <c r="A47" s="165"/>
      <c r="B47" s="796"/>
      <c r="C47" s="244" t="s">
        <v>533</v>
      </c>
      <c r="D47" s="245">
        <v>290</v>
      </c>
      <c r="E47" s="237" t="s">
        <v>489</v>
      </c>
      <c r="F47" s="165"/>
    </row>
    <row r="48" spans="1:6">
      <c r="A48" s="165"/>
      <c r="B48" s="796"/>
      <c r="C48" s="244" t="s">
        <v>463</v>
      </c>
      <c r="D48" s="245">
        <v>290</v>
      </c>
      <c r="E48" s="237" t="s">
        <v>489</v>
      </c>
      <c r="F48" s="165"/>
    </row>
    <row r="49" spans="1:6">
      <c r="A49" s="165"/>
      <c r="B49" s="796"/>
      <c r="C49" s="244" t="s">
        <v>464</v>
      </c>
      <c r="D49" s="247">
        <v>0.15</v>
      </c>
      <c r="E49" s="237" t="s">
        <v>190</v>
      </c>
      <c r="F49" s="165"/>
    </row>
    <row r="50" spans="1:6">
      <c r="A50" s="165"/>
      <c r="B50" s="796"/>
      <c r="C50" s="244" t="s">
        <v>465</v>
      </c>
      <c r="D50" s="247">
        <v>0.15</v>
      </c>
      <c r="E50" s="237" t="s">
        <v>190</v>
      </c>
      <c r="F50" s="165"/>
    </row>
    <row r="51" spans="1:6">
      <c r="A51" s="165"/>
      <c r="B51" s="796"/>
      <c r="C51" s="244" t="s">
        <v>534</v>
      </c>
      <c r="D51" s="247">
        <v>0.15</v>
      </c>
      <c r="E51" s="237" t="s">
        <v>190</v>
      </c>
      <c r="F51" s="165"/>
    </row>
    <row r="52" spans="1:6" ht="15" thickBot="1">
      <c r="A52" s="165"/>
      <c r="B52" s="797"/>
      <c r="C52" s="248" t="s">
        <v>466</v>
      </c>
      <c r="D52" s="249">
        <v>0.15</v>
      </c>
      <c r="E52" s="240" t="s">
        <v>190</v>
      </c>
      <c r="F52" s="165"/>
    </row>
    <row r="53" spans="1:6">
      <c r="A53" s="165"/>
      <c r="B53" s="795" t="s">
        <v>412</v>
      </c>
      <c r="C53" s="250" t="s">
        <v>413</v>
      </c>
      <c r="D53" s="251">
        <v>0.6</v>
      </c>
      <c r="E53" s="235" t="s">
        <v>414</v>
      </c>
      <c r="F53" s="165"/>
    </row>
    <row r="54" spans="1:6">
      <c r="A54" s="165"/>
      <c r="B54" s="796"/>
      <c r="C54" s="252" t="s">
        <v>114</v>
      </c>
      <c r="D54" s="247">
        <v>3.3333333333333333E-2</v>
      </c>
      <c r="E54" s="237" t="s">
        <v>415</v>
      </c>
      <c r="F54" s="165"/>
    </row>
    <row r="55" spans="1:6">
      <c r="A55" s="165"/>
      <c r="B55" s="796"/>
      <c r="C55" s="252" t="s">
        <v>119</v>
      </c>
      <c r="D55" s="253">
        <v>3.4200000000000001E-2</v>
      </c>
      <c r="E55" s="237" t="s">
        <v>416</v>
      </c>
      <c r="F55" s="165"/>
    </row>
    <row r="56" spans="1:6" ht="15" thickBot="1">
      <c r="A56" s="165"/>
      <c r="B56" s="797"/>
      <c r="C56" s="254" t="s">
        <v>417</v>
      </c>
      <c r="D56" s="255">
        <v>0.05</v>
      </c>
      <c r="E56" s="240" t="s">
        <v>414</v>
      </c>
      <c r="F56" s="165"/>
    </row>
    <row r="57" spans="1:6">
      <c r="A57" s="165"/>
      <c r="B57" s="789" t="s">
        <v>44</v>
      </c>
      <c r="C57" s="250" t="s">
        <v>179</v>
      </c>
      <c r="D57" s="256">
        <v>150</v>
      </c>
      <c r="E57" s="235" t="s">
        <v>418</v>
      </c>
      <c r="F57" s="165"/>
    </row>
    <row r="58" spans="1:6">
      <c r="A58" s="165"/>
      <c r="B58" s="790"/>
      <c r="C58" s="252" t="s">
        <v>180</v>
      </c>
      <c r="D58" s="257">
        <v>200</v>
      </c>
      <c r="E58" s="237" t="s">
        <v>418</v>
      </c>
      <c r="F58" s="165"/>
    </row>
    <row r="59" spans="1:6" ht="15" thickBot="1">
      <c r="A59" s="165"/>
      <c r="B59" s="791"/>
      <c r="C59" s="254" t="s">
        <v>181</v>
      </c>
      <c r="D59" s="239">
        <v>250</v>
      </c>
      <c r="E59" s="240" t="s">
        <v>418</v>
      </c>
      <c r="F59" s="165"/>
    </row>
    <row r="60" spans="1:6">
      <c r="A60" s="165"/>
      <c r="B60" s="789" t="s">
        <v>46</v>
      </c>
      <c r="C60" s="250" t="s">
        <v>47</v>
      </c>
      <c r="D60" s="256">
        <v>4</v>
      </c>
      <c r="E60" s="235" t="s">
        <v>419</v>
      </c>
      <c r="F60" s="165"/>
    </row>
    <row r="61" spans="1:6">
      <c r="A61" s="165"/>
      <c r="B61" s="790"/>
      <c r="C61" s="252" t="s">
        <v>184</v>
      </c>
      <c r="D61" s="257">
        <v>8</v>
      </c>
      <c r="E61" s="237" t="s">
        <v>419</v>
      </c>
      <c r="F61" s="165"/>
    </row>
    <row r="62" spans="1:6" ht="15" thickBot="1">
      <c r="A62" s="165"/>
      <c r="B62" s="791"/>
      <c r="C62" s="254" t="s">
        <v>185</v>
      </c>
      <c r="D62" s="239">
        <v>12</v>
      </c>
      <c r="E62" s="240" t="s">
        <v>419</v>
      </c>
      <c r="F62" s="165"/>
    </row>
    <row r="63" spans="1:6">
      <c r="A63" s="165"/>
      <c r="B63" s="258"/>
      <c r="C63" s="252" t="s">
        <v>516</v>
      </c>
      <c r="D63" s="256">
        <v>8</v>
      </c>
      <c r="E63" s="235" t="s">
        <v>297</v>
      </c>
      <c r="F63" s="165"/>
    </row>
    <row r="64" spans="1:6">
      <c r="A64" s="165"/>
      <c r="B64" s="258"/>
      <c r="C64" s="252" t="s">
        <v>517</v>
      </c>
      <c r="D64" s="259">
        <v>6</v>
      </c>
      <c r="E64" s="260" t="s">
        <v>519</v>
      </c>
      <c r="F64" s="165"/>
    </row>
    <row r="65" spans="1:6">
      <c r="A65" s="165"/>
      <c r="B65" s="258"/>
      <c r="C65" s="252" t="s">
        <v>518</v>
      </c>
      <c r="D65" s="257">
        <v>50</v>
      </c>
      <c r="E65" s="237" t="s">
        <v>520</v>
      </c>
      <c r="F65" s="165"/>
    </row>
    <row r="66" spans="1:6">
      <c r="A66" s="165"/>
      <c r="B66" s="810" t="s">
        <v>442</v>
      </c>
      <c r="C66" s="261" t="s">
        <v>467</v>
      </c>
      <c r="D66" s="257">
        <v>138540</v>
      </c>
      <c r="E66" s="260" t="s">
        <v>420</v>
      </c>
      <c r="F66" s="165"/>
    </row>
    <row r="67" spans="1:6">
      <c r="A67" s="165"/>
      <c r="B67" s="810"/>
      <c r="C67" s="252" t="s">
        <v>468</v>
      </c>
      <c r="D67" s="257">
        <v>68895.8</v>
      </c>
      <c r="E67" s="237" t="s">
        <v>420</v>
      </c>
      <c r="F67" s="165"/>
    </row>
    <row r="68" spans="1:6">
      <c r="A68" s="165"/>
      <c r="B68" s="810"/>
      <c r="C68" s="252" t="s">
        <v>469</v>
      </c>
      <c r="D68" s="257">
        <v>42905</v>
      </c>
      <c r="E68" s="237" t="s">
        <v>420</v>
      </c>
      <c r="F68" s="165"/>
    </row>
    <row r="69" spans="1:6">
      <c r="A69" s="165"/>
      <c r="B69" s="810"/>
      <c r="C69" s="252" t="s">
        <v>470</v>
      </c>
      <c r="D69" s="257">
        <v>40899</v>
      </c>
      <c r="E69" s="237" t="s">
        <v>420</v>
      </c>
      <c r="F69" s="165"/>
    </row>
    <row r="70" spans="1:6">
      <c r="A70" s="165"/>
      <c r="B70" s="810"/>
      <c r="C70" s="252" t="s">
        <v>471</v>
      </c>
      <c r="D70" s="253">
        <v>0.03</v>
      </c>
      <c r="E70" s="237" t="s">
        <v>421</v>
      </c>
      <c r="F70" s="165"/>
    </row>
    <row r="71" spans="1:6">
      <c r="A71" s="165"/>
      <c r="B71" s="810"/>
      <c r="C71" s="252" t="s">
        <v>549</v>
      </c>
      <c r="D71" s="262">
        <v>31738</v>
      </c>
      <c r="E71" s="237" t="s">
        <v>420</v>
      </c>
      <c r="F71" s="165"/>
    </row>
    <row r="72" spans="1:6">
      <c r="A72" s="165"/>
      <c r="B72" s="810"/>
      <c r="C72" s="252" t="s">
        <v>550</v>
      </c>
      <c r="D72" s="262">
        <v>28564</v>
      </c>
      <c r="E72" s="237" t="s">
        <v>420</v>
      </c>
      <c r="F72" s="165"/>
    </row>
    <row r="73" spans="1:6">
      <c r="A73" s="165"/>
      <c r="B73" s="810"/>
      <c r="C73" s="252" t="s">
        <v>472</v>
      </c>
      <c r="D73" s="253">
        <v>7.6999999999999999E-2</v>
      </c>
      <c r="E73" s="237" t="s">
        <v>308</v>
      </c>
      <c r="F73" s="165"/>
    </row>
    <row r="74" spans="1:6" ht="15" thickBot="1">
      <c r="A74" s="165"/>
      <c r="B74" s="810"/>
      <c r="C74" s="254" t="s">
        <v>473</v>
      </c>
      <c r="D74" s="255">
        <v>0.05</v>
      </c>
      <c r="E74" s="240" t="s">
        <v>310</v>
      </c>
      <c r="F74" s="165"/>
    </row>
    <row r="75" spans="1:6">
      <c r="A75" s="165"/>
      <c r="B75" s="810"/>
      <c r="C75" s="252" t="s">
        <v>516</v>
      </c>
      <c r="D75" s="256">
        <v>8</v>
      </c>
      <c r="E75" s="235" t="s">
        <v>297</v>
      </c>
      <c r="F75" s="165"/>
    </row>
    <row r="76" spans="1:6">
      <c r="A76" s="165"/>
      <c r="B76" s="810"/>
      <c r="C76" s="252" t="s">
        <v>517</v>
      </c>
      <c r="D76" s="259">
        <v>6</v>
      </c>
      <c r="E76" s="260" t="s">
        <v>519</v>
      </c>
      <c r="F76" s="165"/>
    </row>
    <row r="77" spans="1:6">
      <c r="A77" s="165"/>
      <c r="B77" s="810"/>
      <c r="C77" s="252" t="s">
        <v>518</v>
      </c>
      <c r="D77" s="257">
        <v>50</v>
      </c>
      <c r="E77" s="237" t="s">
        <v>520</v>
      </c>
      <c r="F77" s="165"/>
    </row>
    <row r="78" spans="1:6">
      <c r="A78" s="165"/>
      <c r="B78" s="810"/>
      <c r="C78" s="252" t="s">
        <v>480</v>
      </c>
      <c r="D78" s="257">
        <v>138540</v>
      </c>
      <c r="E78" s="237" t="s">
        <v>420</v>
      </c>
      <c r="F78" s="165"/>
    </row>
    <row r="79" spans="1:6">
      <c r="A79" s="165"/>
      <c r="B79" s="810"/>
      <c r="C79" s="252" t="s">
        <v>474</v>
      </c>
      <c r="D79" s="257">
        <v>68895.8</v>
      </c>
      <c r="E79" s="237" t="s">
        <v>420</v>
      </c>
      <c r="F79" s="165"/>
    </row>
    <row r="80" spans="1:6">
      <c r="A80" s="165"/>
      <c r="B80" s="810"/>
      <c r="C80" s="252" t="s">
        <v>475</v>
      </c>
      <c r="D80" s="257">
        <v>42905</v>
      </c>
      <c r="E80" s="237" t="s">
        <v>420</v>
      </c>
      <c r="F80" s="165"/>
    </row>
    <row r="81" spans="1:6">
      <c r="A81" s="165"/>
      <c r="B81" s="810"/>
      <c r="C81" s="252" t="s">
        <v>476</v>
      </c>
      <c r="D81" s="257">
        <v>40899</v>
      </c>
      <c r="E81" s="237" t="s">
        <v>420</v>
      </c>
      <c r="F81" s="165"/>
    </row>
    <row r="82" spans="1:6">
      <c r="A82" s="165"/>
      <c r="B82" s="810"/>
      <c r="C82" s="252" t="s">
        <v>477</v>
      </c>
      <c r="D82" s="253">
        <v>3.5999999999999997E-2</v>
      </c>
      <c r="E82" s="237" t="s">
        <v>421</v>
      </c>
      <c r="F82" s="165"/>
    </row>
    <row r="83" spans="1:6">
      <c r="A83" s="165"/>
      <c r="B83" s="810"/>
      <c r="C83" s="252" t="s">
        <v>549</v>
      </c>
      <c r="D83" s="262">
        <v>31738</v>
      </c>
      <c r="E83" s="237" t="s">
        <v>420</v>
      </c>
      <c r="F83" s="165"/>
    </row>
    <row r="84" spans="1:6">
      <c r="A84" s="165"/>
      <c r="B84" s="810"/>
      <c r="C84" s="252" t="s">
        <v>551</v>
      </c>
      <c r="D84" s="262">
        <v>32055</v>
      </c>
      <c r="E84" s="237" t="s">
        <v>420</v>
      </c>
      <c r="F84" s="165"/>
    </row>
    <row r="85" spans="1:6">
      <c r="A85" s="165"/>
      <c r="B85" s="810"/>
      <c r="C85" s="252" t="s">
        <v>478</v>
      </c>
      <c r="D85" s="253">
        <v>0.16200000000000001</v>
      </c>
      <c r="E85" s="237" t="s">
        <v>308</v>
      </c>
      <c r="F85" s="165"/>
    </row>
    <row r="86" spans="1:6" ht="15" thickBot="1">
      <c r="A86" s="165"/>
      <c r="B86" s="810"/>
      <c r="C86" s="254" t="s">
        <v>479</v>
      </c>
      <c r="D86" s="255">
        <v>0.08</v>
      </c>
      <c r="E86" s="240" t="s">
        <v>310</v>
      </c>
      <c r="F86" s="165"/>
    </row>
    <row r="87" spans="1:6">
      <c r="A87" s="165"/>
      <c r="B87" s="810"/>
      <c r="C87" s="252" t="s">
        <v>516</v>
      </c>
      <c r="D87" s="256">
        <v>8</v>
      </c>
      <c r="E87" s="235" t="s">
        <v>297</v>
      </c>
      <c r="F87" s="263"/>
    </row>
    <row r="88" spans="1:6">
      <c r="A88" s="165"/>
      <c r="B88" s="810"/>
      <c r="C88" s="252" t="s">
        <v>517</v>
      </c>
      <c r="D88" s="259">
        <v>6</v>
      </c>
      <c r="E88" s="260" t="s">
        <v>519</v>
      </c>
      <c r="F88" s="263"/>
    </row>
    <row r="89" spans="1:6">
      <c r="A89" s="165"/>
      <c r="B89" s="810"/>
      <c r="C89" s="252" t="s">
        <v>518</v>
      </c>
      <c r="D89" s="257">
        <v>50</v>
      </c>
      <c r="E89" s="237" t="s">
        <v>520</v>
      </c>
      <c r="F89" s="263"/>
    </row>
    <row r="90" spans="1:6">
      <c r="A90" s="165"/>
      <c r="B90" s="810"/>
      <c r="C90" s="252" t="s">
        <v>535</v>
      </c>
      <c r="D90" s="257">
        <v>138540</v>
      </c>
      <c r="E90" s="237" t="s">
        <v>420</v>
      </c>
      <c r="F90" s="165"/>
    </row>
    <row r="91" spans="1:6">
      <c r="A91" s="165"/>
      <c r="B91" s="810"/>
      <c r="C91" s="252" t="s">
        <v>536</v>
      </c>
      <c r="D91" s="257">
        <v>68895.8</v>
      </c>
      <c r="E91" s="237" t="s">
        <v>420</v>
      </c>
      <c r="F91" s="165"/>
    </row>
    <row r="92" spans="1:6">
      <c r="A92" s="165"/>
      <c r="B92" s="810"/>
      <c r="C92" s="252" t="s">
        <v>537</v>
      </c>
      <c r="D92" s="257">
        <v>42905</v>
      </c>
      <c r="E92" s="237" t="s">
        <v>420</v>
      </c>
      <c r="F92" s="165"/>
    </row>
    <row r="93" spans="1:6">
      <c r="A93" s="165"/>
      <c r="B93" s="810"/>
      <c r="C93" s="252" t="s">
        <v>538</v>
      </c>
      <c r="D93" s="257">
        <v>40899</v>
      </c>
      <c r="E93" s="237" t="s">
        <v>420</v>
      </c>
      <c r="F93" s="165"/>
    </row>
    <row r="94" spans="1:6">
      <c r="A94" s="165"/>
      <c r="B94" s="810"/>
      <c r="C94" s="252" t="s">
        <v>539</v>
      </c>
      <c r="D94" s="253">
        <v>3.5999999999999997E-2</v>
      </c>
      <c r="E94" s="237" t="s">
        <v>421</v>
      </c>
      <c r="F94" s="165"/>
    </row>
    <row r="95" spans="1:6">
      <c r="A95" s="165"/>
      <c r="B95" s="810"/>
      <c r="C95" s="252" t="s">
        <v>549</v>
      </c>
      <c r="D95" s="262">
        <v>31738</v>
      </c>
      <c r="E95" s="237" t="s">
        <v>420</v>
      </c>
      <c r="F95" s="165"/>
    </row>
    <row r="96" spans="1:6">
      <c r="A96" s="165"/>
      <c r="B96" s="810"/>
      <c r="C96" s="252" t="s">
        <v>551</v>
      </c>
      <c r="D96" s="262">
        <v>15869</v>
      </c>
      <c r="E96" s="237" t="s">
        <v>420</v>
      </c>
      <c r="F96" s="165"/>
    </row>
    <row r="97" spans="1:6">
      <c r="A97" s="165"/>
      <c r="B97" s="810"/>
      <c r="C97" s="252" t="s">
        <v>540</v>
      </c>
      <c r="D97" s="253">
        <v>7.6999999999999999E-2</v>
      </c>
      <c r="E97" s="237" t="s">
        <v>308</v>
      </c>
      <c r="F97" s="165"/>
    </row>
    <row r="98" spans="1:6" ht="15" thickBot="1">
      <c r="A98" s="165"/>
      <c r="B98" s="810"/>
      <c r="C98" s="254" t="s">
        <v>541</v>
      </c>
      <c r="D98" s="255">
        <v>0.05</v>
      </c>
      <c r="E98" s="240" t="s">
        <v>310</v>
      </c>
      <c r="F98" s="165"/>
    </row>
    <row r="99" spans="1:6">
      <c r="A99" s="165"/>
      <c r="B99" s="810"/>
      <c r="C99" s="252" t="s">
        <v>516</v>
      </c>
      <c r="D99" s="256">
        <v>8</v>
      </c>
      <c r="E99" s="235" t="s">
        <v>297</v>
      </c>
      <c r="F99" s="165"/>
    </row>
    <row r="100" spans="1:6">
      <c r="A100" s="165"/>
      <c r="B100" s="810"/>
      <c r="C100" s="252" t="s">
        <v>517</v>
      </c>
      <c r="D100" s="259">
        <v>6</v>
      </c>
      <c r="E100" s="260" t="s">
        <v>519</v>
      </c>
      <c r="F100" s="165"/>
    </row>
    <row r="101" spans="1:6">
      <c r="A101" s="165"/>
      <c r="B101" s="810"/>
      <c r="C101" s="252" t="s">
        <v>518</v>
      </c>
      <c r="D101" s="257">
        <v>50</v>
      </c>
      <c r="E101" s="237" t="s">
        <v>520</v>
      </c>
      <c r="F101" s="165"/>
    </row>
    <row r="102" spans="1:6">
      <c r="A102" s="165"/>
      <c r="B102" s="810"/>
      <c r="C102" s="252" t="s">
        <v>481</v>
      </c>
      <c r="D102" s="257">
        <v>138540</v>
      </c>
      <c r="E102" s="237" t="s">
        <v>420</v>
      </c>
      <c r="F102" s="165"/>
    </row>
    <row r="103" spans="1:6">
      <c r="A103" s="165"/>
      <c r="B103" s="810"/>
      <c r="C103" s="252" t="s">
        <v>482</v>
      </c>
      <c r="D103" s="257">
        <v>68895.8</v>
      </c>
      <c r="E103" s="237" t="s">
        <v>420</v>
      </c>
      <c r="F103" s="165"/>
    </row>
    <row r="104" spans="1:6">
      <c r="A104" s="165"/>
      <c r="B104" s="810"/>
      <c r="C104" s="252" t="s">
        <v>483</v>
      </c>
      <c r="D104" s="257">
        <v>42905</v>
      </c>
      <c r="E104" s="237" t="s">
        <v>420</v>
      </c>
      <c r="F104" s="165"/>
    </row>
    <row r="105" spans="1:6">
      <c r="A105" s="165"/>
      <c r="B105" s="810"/>
      <c r="C105" s="252" t="s">
        <v>484</v>
      </c>
      <c r="D105" s="257">
        <v>40899</v>
      </c>
      <c r="E105" s="237" t="s">
        <v>420</v>
      </c>
      <c r="F105" s="165"/>
    </row>
    <row r="106" spans="1:6">
      <c r="A106" s="165"/>
      <c r="B106" s="810"/>
      <c r="C106" s="252" t="s">
        <v>485</v>
      </c>
      <c r="D106" s="253">
        <v>3.5999999999999997E-2</v>
      </c>
      <c r="E106" s="237" t="s">
        <v>421</v>
      </c>
      <c r="F106" s="165"/>
    </row>
    <row r="107" spans="1:6">
      <c r="A107" s="165"/>
      <c r="B107" s="810"/>
      <c r="C107" s="252" t="s">
        <v>549</v>
      </c>
      <c r="D107" s="262">
        <v>31738</v>
      </c>
      <c r="E107" s="237" t="s">
        <v>420</v>
      </c>
      <c r="F107" s="165"/>
    </row>
    <row r="108" spans="1:6">
      <c r="A108" s="165"/>
      <c r="B108" s="810"/>
      <c r="C108" s="252" t="s">
        <v>552</v>
      </c>
      <c r="D108" s="262">
        <v>41259.4</v>
      </c>
      <c r="E108" s="237" t="s">
        <v>420</v>
      </c>
      <c r="F108" s="165"/>
    </row>
    <row r="109" spans="1:6">
      <c r="A109" s="165"/>
      <c r="B109" s="810"/>
      <c r="C109" s="252" t="s">
        <v>486</v>
      </c>
      <c r="D109" s="253">
        <v>0.16200000000000001</v>
      </c>
      <c r="E109" s="237" t="s">
        <v>308</v>
      </c>
      <c r="F109" s="165"/>
    </row>
    <row r="110" spans="1:6" ht="15" thickBot="1">
      <c r="A110" s="165"/>
      <c r="B110" s="811"/>
      <c r="C110" s="254" t="s">
        <v>487</v>
      </c>
      <c r="D110" s="255">
        <v>0.08</v>
      </c>
      <c r="E110" s="240" t="s">
        <v>310</v>
      </c>
      <c r="F110" s="165"/>
    </row>
    <row r="111" spans="1:6" ht="15" thickBot="1"/>
    <row r="112" spans="1:6">
      <c r="B112" s="819" t="s">
        <v>512</v>
      </c>
      <c r="C112" s="141"/>
      <c r="D112" s="148" t="s">
        <v>511</v>
      </c>
      <c r="E112" s="148" t="s">
        <v>510</v>
      </c>
    </row>
    <row r="113" spans="2:5">
      <c r="B113" s="820"/>
      <c r="C113" s="139" t="s">
        <v>279</v>
      </c>
      <c r="D113" s="140">
        <v>94000</v>
      </c>
      <c r="E113" s="140">
        <v>112000</v>
      </c>
    </row>
    <row r="114" spans="2:5">
      <c r="B114" s="820"/>
      <c r="C114" s="139" t="s">
        <v>102</v>
      </c>
      <c r="D114" s="140">
        <v>12000</v>
      </c>
      <c r="E114" s="140">
        <v>136000</v>
      </c>
    </row>
    <row r="115" spans="2:5">
      <c r="B115" s="820"/>
      <c r="C115" s="139" t="s">
        <v>241</v>
      </c>
      <c r="D115" s="140">
        <v>80000</v>
      </c>
      <c r="E115" s="140">
        <v>94000</v>
      </c>
    </row>
    <row r="116" spans="2:5">
      <c r="B116" s="820"/>
      <c r="C116" s="719" t="s">
        <v>602</v>
      </c>
      <c r="D116" s="140">
        <v>163000</v>
      </c>
      <c r="E116" s="140">
        <v>175000</v>
      </c>
    </row>
    <row r="117" spans="2:5">
      <c r="B117" s="820"/>
      <c r="C117" s="139" t="s">
        <v>109</v>
      </c>
      <c r="D117" s="140">
        <v>26000</v>
      </c>
      <c r="E117" s="140">
        <v>28600</v>
      </c>
    </row>
    <row r="118" spans="2:5">
      <c r="B118" s="820"/>
      <c r="C118" s="719" t="s">
        <v>603</v>
      </c>
      <c r="D118" s="140">
        <v>29000</v>
      </c>
      <c r="E118" s="140">
        <v>35000</v>
      </c>
    </row>
    <row r="119" spans="2:5">
      <c r="B119" s="820"/>
      <c r="C119" s="139" t="s">
        <v>347</v>
      </c>
      <c r="D119" s="140">
        <v>19500</v>
      </c>
      <c r="E119" s="140">
        <v>24000</v>
      </c>
    </row>
    <row r="120" spans="2:5">
      <c r="B120" s="820"/>
      <c r="C120" s="139" t="s">
        <v>126</v>
      </c>
      <c r="D120" s="140">
        <v>52000</v>
      </c>
      <c r="E120" s="140">
        <v>55000</v>
      </c>
    </row>
    <row r="121" spans="2:5">
      <c r="B121" s="820"/>
      <c r="C121" s="139" t="s">
        <v>129</v>
      </c>
      <c r="D121" s="140">
        <v>15000</v>
      </c>
      <c r="E121" s="140">
        <v>19000</v>
      </c>
    </row>
    <row r="122" spans="2:5">
      <c r="B122" s="820"/>
      <c r="C122" s="139" t="s">
        <v>374</v>
      </c>
      <c r="D122" s="140">
        <v>78000</v>
      </c>
      <c r="E122" s="140">
        <v>90000</v>
      </c>
    </row>
    <row r="123" spans="2:5">
      <c r="B123" s="820"/>
      <c r="C123" s="139" t="s">
        <v>132</v>
      </c>
      <c r="D123" s="140">
        <v>56000</v>
      </c>
      <c r="E123" s="140">
        <v>65000</v>
      </c>
    </row>
    <row r="124" spans="2:5">
      <c r="B124" s="820"/>
      <c r="C124" s="139" t="s">
        <v>350</v>
      </c>
      <c r="D124" s="140">
        <v>26000</v>
      </c>
      <c r="E124" s="140">
        <v>29000</v>
      </c>
    </row>
    <row r="125" spans="2:5">
      <c r="B125" s="820"/>
      <c r="C125" s="719" t="s">
        <v>599</v>
      </c>
      <c r="D125" s="140">
        <v>65000</v>
      </c>
      <c r="E125" s="140">
        <v>71500</v>
      </c>
    </row>
    <row r="126" spans="2:5">
      <c r="B126" s="820"/>
      <c r="C126" s="139" t="s">
        <v>258</v>
      </c>
      <c r="D126" s="140">
        <v>42000</v>
      </c>
      <c r="E126" s="140">
        <v>50500</v>
      </c>
    </row>
    <row r="127" spans="2:5">
      <c r="B127" s="820"/>
      <c r="C127" s="139" t="s">
        <v>135</v>
      </c>
      <c r="D127" s="140">
        <v>52000</v>
      </c>
      <c r="E127" s="140">
        <v>60000</v>
      </c>
    </row>
    <row r="128" spans="2:5">
      <c r="B128" s="820"/>
      <c r="C128" s="139" t="s">
        <v>375</v>
      </c>
      <c r="D128" s="140">
        <v>78000</v>
      </c>
      <c r="E128" s="140">
        <v>85000</v>
      </c>
    </row>
    <row r="129" spans="2:22">
      <c r="B129" s="820"/>
      <c r="C129" s="719" t="s">
        <v>601</v>
      </c>
      <c r="D129" s="140">
        <v>22000</v>
      </c>
      <c r="E129" s="140">
        <v>27000</v>
      </c>
    </row>
    <row r="130" spans="2:22">
      <c r="B130" s="820"/>
      <c r="C130" s="142" t="s">
        <v>283</v>
      </c>
      <c r="D130" s="143">
        <v>1.5</v>
      </c>
      <c r="E130" s="144" t="s">
        <v>219</v>
      </c>
    </row>
    <row r="131" spans="2:22" ht="15" thickBot="1">
      <c r="B131" s="820"/>
      <c r="C131" s="145" t="s">
        <v>284</v>
      </c>
      <c r="D131" s="146">
        <v>0.5</v>
      </c>
      <c r="E131" s="147" t="s">
        <v>219</v>
      </c>
    </row>
    <row r="132" spans="2:22"/>
    <row r="133" spans="2:22">
      <c r="B133" s="96"/>
      <c r="C133" s="97"/>
      <c r="D133" s="98"/>
      <c r="E133" s="98"/>
      <c r="F133" s="98"/>
    </row>
    <row r="134" spans="2:22" ht="15" customHeight="1">
      <c r="B134" s="821" t="s">
        <v>422</v>
      </c>
      <c r="C134" s="822"/>
      <c r="D134" s="822"/>
      <c r="E134" s="822"/>
      <c r="F134" s="822"/>
      <c r="G134" s="822"/>
    </row>
    <row r="135" spans="2:22" ht="15" customHeight="1">
      <c r="B135" s="99" t="s">
        <v>423</v>
      </c>
      <c r="C135" s="100" t="s">
        <v>424</v>
      </c>
      <c r="D135" s="100" t="s">
        <v>425</v>
      </c>
      <c r="E135" s="101" t="s">
        <v>426</v>
      </c>
      <c r="F135" s="101" t="s">
        <v>427</v>
      </c>
      <c r="G135" s="101" t="s">
        <v>149</v>
      </c>
      <c r="H135" s="102"/>
      <c r="I135" s="102"/>
      <c r="J135" s="102"/>
      <c r="K135" s="102"/>
      <c r="L135" s="102"/>
      <c r="M135" s="102"/>
      <c r="N135" s="102"/>
      <c r="O135" s="102"/>
      <c r="P135" s="102"/>
      <c r="Q135" s="103"/>
      <c r="R135" s="103"/>
      <c r="S135" s="104"/>
      <c r="T135" s="103"/>
      <c r="U135" s="103"/>
      <c r="V135" s="104"/>
    </row>
    <row r="136" spans="2:22" ht="15" customHeight="1">
      <c r="B136" s="798" t="s">
        <v>428</v>
      </c>
      <c r="C136" s="799" t="s">
        <v>84</v>
      </c>
      <c r="D136" s="105" t="s">
        <v>429</v>
      </c>
      <c r="E136" s="106">
        <v>1</v>
      </c>
      <c r="F136" s="107">
        <v>1</v>
      </c>
      <c r="G136" s="107" t="s">
        <v>149</v>
      </c>
      <c r="H136" s="102"/>
      <c r="I136" s="102"/>
      <c r="Q136" s="108"/>
      <c r="R136" s="109"/>
      <c r="T136" s="108"/>
      <c r="U136" s="109"/>
    </row>
    <row r="137" spans="2:22" ht="15" customHeight="1">
      <c r="B137" s="798"/>
      <c r="C137" s="799"/>
      <c r="D137" s="105" t="s">
        <v>209</v>
      </c>
      <c r="E137" s="106">
        <v>1000</v>
      </c>
      <c r="F137" s="107">
        <v>1100</v>
      </c>
      <c r="G137" s="107" t="s">
        <v>513</v>
      </c>
      <c r="H137" s="102"/>
      <c r="I137" s="102"/>
      <c r="Q137" s="108"/>
      <c r="R137" s="109"/>
      <c r="T137" s="108"/>
      <c r="U137" s="109"/>
    </row>
    <row r="138" spans="2:22" ht="15" customHeight="1">
      <c r="B138" s="798"/>
      <c r="C138" s="799"/>
      <c r="D138" s="105" t="s">
        <v>214</v>
      </c>
      <c r="E138" s="106">
        <v>0.35</v>
      </c>
      <c r="F138" s="107">
        <v>0.25</v>
      </c>
      <c r="G138" s="107" t="s">
        <v>153</v>
      </c>
      <c r="Q138" s="108"/>
      <c r="R138" s="109"/>
      <c r="T138" s="108"/>
      <c r="U138" s="109"/>
    </row>
    <row r="139" spans="2:22" ht="15" customHeight="1">
      <c r="B139" s="798"/>
      <c r="C139" s="799"/>
      <c r="D139" s="105" t="s">
        <v>215</v>
      </c>
      <c r="E139" s="106">
        <v>0.06</v>
      </c>
      <c r="F139" s="107">
        <v>0.05</v>
      </c>
      <c r="G139" s="107" t="s">
        <v>153</v>
      </c>
      <c r="Q139" s="108"/>
      <c r="R139" s="110"/>
      <c r="T139" s="108"/>
      <c r="U139" s="110"/>
    </row>
    <row r="140" spans="2:22" ht="15" customHeight="1">
      <c r="B140" s="798"/>
      <c r="C140" s="799"/>
      <c r="D140" s="105" t="s">
        <v>226</v>
      </c>
      <c r="E140" s="111">
        <v>0.1</v>
      </c>
      <c r="F140" s="112">
        <v>0.1</v>
      </c>
      <c r="G140" s="112" t="s">
        <v>208</v>
      </c>
      <c r="Q140" s="108"/>
      <c r="R140" s="110"/>
      <c r="T140" s="108"/>
      <c r="U140" s="110"/>
    </row>
    <row r="141" spans="2:22" ht="15" customHeight="1">
      <c r="B141" s="798"/>
      <c r="C141" s="799"/>
      <c r="D141" s="105" t="s">
        <v>353</v>
      </c>
      <c r="E141" s="158">
        <v>0.01</v>
      </c>
      <c r="F141" s="159">
        <v>0.01</v>
      </c>
      <c r="G141" s="112" t="s">
        <v>208</v>
      </c>
      <c r="Q141" s="108"/>
      <c r="R141" s="110"/>
      <c r="T141" s="108"/>
      <c r="U141" s="110"/>
    </row>
    <row r="142" spans="2:22" ht="15" customHeight="1">
      <c r="B142" s="798"/>
      <c r="C142" s="799"/>
      <c r="D142" s="105" t="s">
        <v>430</v>
      </c>
      <c r="E142" s="106">
        <v>1</v>
      </c>
      <c r="F142" s="107">
        <v>1</v>
      </c>
      <c r="G142" s="107" t="s">
        <v>149</v>
      </c>
      <c r="Q142" s="108"/>
      <c r="R142" s="110"/>
      <c r="T142" s="108"/>
      <c r="U142" s="110"/>
    </row>
    <row r="143" spans="2:22" ht="15" customHeight="1">
      <c r="B143" s="798"/>
      <c r="C143" s="799"/>
      <c r="D143" s="105" t="s">
        <v>431</v>
      </c>
      <c r="E143" s="106">
        <v>1</v>
      </c>
      <c r="F143" s="107">
        <v>1</v>
      </c>
      <c r="G143" s="107" t="s">
        <v>149</v>
      </c>
      <c r="Q143" s="108"/>
      <c r="R143" s="110"/>
      <c r="T143" s="108"/>
      <c r="U143" s="110"/>
    </row>
    <row r="144" spans="2:22" ht="15" customHeight="1">
      <c r="B144" s="798"/>
      <c r="C144" s="799"/>
      <c r="D144" s="105" t="s">
        <v>432</v>
      </c>
      <c r="E144" s="106">
        <v>1</v>
      </c>
      <c r="F144" s="107">
        <v>1</v>
      </c>
      <c r="G144" s="107" t="s">
        <v>149</v>
      </c>
      <c r="Q144" s="108"/>
      <c r="R144" s="110"/>
      <c r="T144" s="108"/>
      <c r="U144" s="110"/>
    </row>
    <row r="145" spans="2:21" ht="15" customHeight="1">
      <c r="B145" s="798"/>
      <c r="C145" s="799"/>
      <c r="D145" s="105" t="s">
        <v>433</v>
      </c>
      <c r="E145" s="106">
        <v>1</v>
      </c>
      <c r="F145" s="107">
        <v>1</v>
      </c>
      <c r="G145" s="107" t="s">
        <v>149</v>
      </c>
      <c r="Q145" s="108"/>
      <c r="R145" s="110"/>
      <c r="T145" s="108"/>
      <c r="U145" s="110"/>
    </row>
    <row r="146" spans="2:21" ht="15" customHeight="1">
      <c r="B146" s="798"/>
      <c r="C146" s="799"/>
      <c r="D146" s="105" t="s">
        <v>434</v>
      </c>
      <c r="E146" s="111">
        <v>0.03</v>
      </c>
      <c r="F146" s="112">
        <v>0.03</v>
      </c>
      <c r="G146" s="112" t="s">
        <v>208</v>
      </c>
      <c r="Q146" s="108"/>
      <c r="R146" s="110"/>
      <c r="T146" s="108"/>
      <c r="U146" s="110"/>
    </row>
    <row r="147" spans="2:21" ht="15" customHeight="1">
      <c r="B147" s="798"/>
      <c r="C147" s="799"/>
      <c r="D147" s="105" t="s">
        <v>435</v>
      </c>
      <c r="E147" s="111">
        <v>0.05</v>
      </c>
      <c r="F147" s="112">
        <v>0.05</v>
      </c>
      <c r="G147" s="112" t="s">
        <v>208</v>
      </c>
      <c r="Q147" s="108"/>
      <c r="R147" s="110"/>
      <c r="T147" s="108"/>
      <c r="U147" s="110"/>
    </row>
    <row r="148" spans="2:21" ht="15" customHeight="1">
      <c r="B148" s="798"/>
      <c r="C148" s="799"/>
      <c r="D148" s="105" t="s">
        <v>436</v>
      </c>
      <c r="E148" s="111">
        <v>0.05</v>
      </c>
      <c r="F148" s="112">
        <v>0.05</v>
      </c>
      <c r="G148" s="112" t="s">
        <v>208</v>
      </c>
      <c r="Q148" s="108"/>
      <c r="R148" s="110"/>
      <c r="T148" s="108"/>
      <c r="U148" s="110"/>
    </row>
    <row r="149" spans="2:21" ht="15" customHeight="1" thickBot="1">
      <c r="B149" s="798"/>
      <c r="C149" s="800"/>
      <c r="D149" s="129" t="s">
        <v>437</v>
      </c>
      <c r="E149" s="130">
        <v>0.1</v>
      </c>
      <c r="F149" s="131">
        <v>0.1</v>
      </c>
      <c r="G149" s="131" t="s">
        <v>208</v>
      </c>
      <c r="Q149" s="108"/>
      <c r="R149" s="110"/>
      <c r="T149" s="108"/>
      <c r="U149" s="110"/>
    </row>
    <row r="150" spans="2:21" ht="15" customHeight="1">
      <c r="B150" s="798"/>
      <c r="C150" s="801" t="s">
        <v>66</v>
      </c>
      <c r="D150" s="132" t="s">
        <v>429</v>
      </c>
      <c r="E150" s="133">
        <v>1</v>
      </c>
      <c r="F150" s="134">
        <v>1</v>
      </c>
      <c r="G150" s="107" t="s">
        <v>149</v>
      </c>
      <c r="H150" s="113"/>
      <c r="I150" s="113"/>
      <c r="J150" s="113"/>
      <c r="K150" s="113"/>
      <c r="L150" s="113"/>
      <c r="M150" s="113"/>
      <c r="N150" s="113"/>
      <c r="O150" s="113"/>
      <c r="P150" s="113"/>
      <c r="Q150" s="108"/>
      <c r="R150" s="110"/>
      <c r="T150" s="108"/>
      <c r="U150" s="110"/>
    </row>
    <row r="151" spans="2:21" ht="15" customHeight="1">
      <c r="B151" s="798"/>
      <c r="C151" s="802"/>
      <c r="D151" s="105" t="s">
        <v>209</v>
      </c>
      <c r="E151" s="114">
        <v>850</v>
      </c>
      <c r="F151" s="115">
        <v>900</v>
      </c>
      <c r="G151" s="107" t="s">
        <v>513</v>
      </c>
      <c r="H151" s="116"/>
      <c r="I151" s="116"/>
      <c r="J151" s="116"/>
      <c r="K151" s="116"/>
      <c r="L151" s="116"/>
      <c r="M151" s="116"/>
      <c r="N151" s="116"/>
      <c r="O151" s="116"/>
      <c r="P151" s="116"/>
      <c r="Q151" s="108"/>
      <c r="R151" s="110"/>
      <c r="T151" s="108"/>
      <c r="U151" s="110"/>
    </row>
    <row r="152" spans="2:21" ht="15" customHeight="1">
      <c r="B152" s="798"/>
      <c r="C152" s="802"/>
      <c r="D152" s="105" t="s">
        <v>214</v>
      </c>
      <c r="E152" s="117">
        <v>0.35</v>
      </c>
      <c r="F152" s="118">
        <v>0.25</v>
      </c>
      <c r="G152" s="107" t="s">
        <v>153</v>
      </c>
      <c r="H152" s="119"/>
      <c r="I152" s="119"/>
      <c r="J152" s="120"/>
      <c r="K152" s="119"/>
      <c r="L152" s="119"/>
      <c r="M152" s="120"/>
      <c r="N152" s="119"/>
      <c r="O152" s="119"/>
      <c r="P152" s="120"/>
      <c r="Q152" s="108"/>
      <c r="R152" s="110"/>
      <c r="T152" s="108"/>
      <c r="U152" s="110"/>
    </row>
    <row r="153" spans="2:21" ht="15" customHeight="1">
      <c r="B153" s="798"/>
      <c r="C153" s="802"/>
      <c r="D153" s="105" t="s">
        <v>215</v>
      </c>
      <c r="E153" s="117">
        <v>0.06</v>
      </c>
      <c r="F153" s="118">
        <v>0.05</v>
      </c>
      <c r="G153" s="107" t="s">
        <v>153</v>
      </c>
      <c r="H153" s="108"/>
      <c r="I153" s="109"/>
      <c r="K153" s="108"/>
      <c r="L153" s="109"/>
      <c r="N153" s="108"/>
      <c r="O153" s="109"/>
      <c r="Q153" s="108"/>
      <c r="R153" s="110"/>
      <c r="T153" s="108"/>
      <c r="U153" s="110"/>
    </row>
    <row r="154" spans="2:21" ht="15" customHeight="1">
      <c r="B154" s="798"/>
      <c r="C154" s="802"/>
      <c r="D154" s="105" t="s">
        <v>353</v>
      </c>
      <c r="E154" s="158">
        <v>0.01</v>
      </c>
      <c r="F154" s="159">
        <v>0.01</v>
      </c>
      <c r="G154" s="112" t="s">
        <v>208</v>
      </c>
      <c r="H154" s="108"/>
      <c r="I154" s="109"/>
      <c r="K154" s="108"/>
      <c r="L154" s="109"/>
      <c r="N154" s="108"/>
      <c r="O154" s="109"/>
      <c r="Q154" s="108"/>
      <c r="R154" s="110"/>
      <c r="T154" s="108"/>
      <c r="U154" s="110"/>
    </row>
    <row r="155" spans="2:21" ht="15" customHeight="1">
      <c r="B155" s="798"/>
      <c r="C155" s="802"/>
      <c r="D155" s="105" t="s">
        <v>226</v>
      </c>
      <c r="E155" s="111">
        <v>0.1</v>
      </c>
      <c r="F155" s="112">
        <v>0.1</v>
      </c>
      <c r="G155" s="112" t="s">
        <v>208</v>
      </c>
      <c r="H155" s="108"/>
      <c r="I155" s="109"/>
      <c r="K155" s="108"/>
      <c r="L155" s="109"/>
      <c r="N155" s="108"/>
      <c r="O155" s="109"/>
      <c r="Q155" s="108"/>
      <c r="R155" s="110"/>
      <c r="T155" s="108"/>
      <c r="U155" s="110"/>
    </row>
    <row r="156" spans="2:21" ht="15" customHeight="1">
      <c r="B156" s="798"/>
      <c r="C156" s="802"/>
      <c r="D156" s="105" t="s">
        <v>430</v>
      </c>
      <c r="E156" s="106">
        <v>1</v>
      </c>
      <c r="F156" s="107">
        <v>1</v>
      </c>
      <c r="G156" s="107" t="s">
        <v>149</v>
      </c>
      <c r="H156" s="108"/>
      <c r="I156" s="109"/>
      <c r="K156" s="108"/>
      <c r="L156" s="109"/>
      <c r="N156" s="108"/>
      <c r="O156" s="109"/>
      <c r="Q156" s="108"/>
      <c r="R156" s="110"/>
      <c r="T156" s="108"/>
      <c r="U156" s="110"/>
    </row>
    <row r="157" spans="2:21" ht="15" customHeight="1">
      <c r="B157" s="798"/>
      <c r="C157" s="802"/>
      <c r="D157" s="105" t="s">
        <v>431</v>
      </c>
      <c r="E157" s="106">
        <v>1</v>
      </c>
      <c r="F157" s="107">
        <v>1</v>
      </c>
      <c r="G157" s="107" t="s">
        <v>149</v>
      </c>
      <c r="H157" s="108"/>
      <c r="I157" s="109"/>
      <c r="K157" s="108"/>
      <c r="L157" s="109"/>
      <c r="N157" s="108"/>
      <c r="O157" s="109"/>
      <c r="Q157" s="108"/>
      <c r="R157" s="110"/>
      <c r="T157" s="108"/>
      <c r="U157" s="110"/>
    </row>
    <row r="158" spans="2:21" ht="15" customHeight="1">
      <c r="B158" s="798"/>
      <c r="C158" s="802"/>
      <c r="D158" s="105" t="s">
        <v>432</v>
      </c>
      <c r="E158" s="106">
        <v>1</v>
      </c>
      <c r="F158" s="107">
        <v>2</v>
      </c>
      <c r="G158" s="107" t="s">
        <v>149</v>
      </c>
      <c r="H158" s="108"/>
      <c r="I158" s="109"/>
      <c r="K158" s="108"/>
      <c r="L158" s="109"/>
      <c r="N158" s="108"/>
      <c r="O158" s="109"/>
      <c r="Q158" s="108"/>
      <c r="R158" s="110"/>
      <c r="T158" s="108"/>
      <c r="U158" s="110"/>
    </row>
    <row r="159" spans="2:21" ht="15" customHeight="1">
      <c r="B159" s="798"/>
      <c r="C159" s="802"/>
      <c r="D159" s="105" t="s">
        <v>433</v>
      </c>
      <c r="E159" s="106">
        <v>1</v>
      </c>
      <c r="F159" s="107">
        <v>1</v>
      </c>
      <c r="G159" s="107" t="s">
        <v>149</v>
      </c>
      <c r="H159" s="108"/>
      <c r="I159" s="109"/>
      <c r="K159" s="108"/>
      <c r="L159" s="109"/>
      <c r="N159" s="108"/>
      <c r="O159" s="109"/>
      <c r="Q159" s="108"/>
      <c r="R159" s="110"/>
      <c r="T159" s="108"/>
      <c r="U159" s="110"/>
    </row>
    <row r="160" spans="2:21" ht="15" customHeight="1">
      <c r="B160" s="798"/>
      <c r="C160" s="802"/>
      <c r="D160" s="105" t="s">
        <v>434</v>
      </c>
      <c r="E160" s="111">
        <v>0.03</v>
      </c>
      <c r="F160" s="112">
        <v>0.03</v>
      </c>
      <c r="G160" s="112" t="s">
        <v>208</v>
      </c>
      <c r="H160" s="108"/>
      <c r="I160" s="109"/>
      <c r="K160" s="108"/>
      <c r="L160" s="109"/>
      <c r="N160" s="108"/>
      <c r="O160" s="109"/>
      <c r="Q160" s="108"/>
      <c r="R160" s="110"/>
      <c r="T160" s="108"/>
      <c r="U160" s="110"/>
    </row>
    <row r="161" spans="2:21" ht="15" customHeight="1">
      <c r="B161" s="798"/>
      <c r="C161" s="802"/>
      <c r="D161" s="105" t="s">
        <v>435</v>
      </c>
      <c r="E161" s="111">
        <v>0.05</v>
      </c>
      <c r="F161" s="112">
        <v>0.05</v>
      </c>
      <c r="G161" s="112" t="s">
        <v>208</v>
      </c>
      <c r="H161" s="108"/>
      <c r="I161" s="109"/>
      <c r="K161" s="108"/>
      <c r="L161" s="109"/>
      <c r="N161" s="108"/>
      <c r="O161" s="109"/>
      <c r="Q161" s="108"/>
      <c r="R161" s="110"/>
      <c r="T161" s="108"/>
      <c r="U161" s="110"/>
    </row>
    <row r="162" spans="2:21" ht="15" customHeight="1">
      <c r="B162" s="798"/>
      <c r="C162" s="802"/>
      <c r="D162" s="105" t="s">
        <v>436</v>
      </c>
      <c r="E162" s="111">
        <v>0.05</v>
      </c>
      <c r="F162" s="112">
        <v>0.05</v>
      </c>
      <c r="G162" s="112" t="s">
        <v>208</v>
      </c>
      <c r="H162" s="108"/>
      <c r="I162" s="109"/>
      <c r="K162" s="108"/>
      <c r="L162" s="109"/>
      <c r="N162" s="108"/>
      <c r="O162" s="109"/>
      <c r="Q162" s="108"/>
      <c r="R162" s="110"/>
      <c r="T162" s="108"/>
      <c r="U162" s="110"/>
    </row>
    <row r="163" spans="2:21" ht="15" customHeight="1" thickBot="1">
      <c r="B163" s="798"/>
      <c r="C163" s="803"/>
      <c r="D163" s="129" t="s">
        <v>437</v>
      </c>
      <c r="E163" s="130">
        <v>0.1</v>
      </c>
      <c r="F163" s="112">
        <v>0.1</v>
      </c>
      <c r="G163" s="131" t="s">
        <v>208</v>
      </c>
      <c r="H163" s="108"/>
      <c r="I163" s="109"/>
      <c r="K163" s="108"/>
      <c r="L163" s="109"/>
      <c r="N163" s="108"/>
      <c r="O163" s="109"/>
      <c r="Q163" s="108"/>
      <c r="R163" s="110"/>
      <c r="T163" s="108"/>
      <c r="U163" s="110"/>
    </row>
    <row r="164" spans="2:21" ht="15" customHeight="1">
      <c r="B164" s="798"/>
      <c r="C164" s="801" t="s">
        <v>546</v>
      </c>
      <c r="D164" s="132" t="s">
        <v>429</v>
      </c>
      <c r="E164" s="133">
        <v>1</v>
      </c>
      <c r="F164" s="134">
        <v>1</v>
      </c>
      <c r="G164" s="107" t="s">
        <v>149</v>
      </c>
      <c r="H164" s="108"/>
      <c r="I164" s="110"/>
      <c r="K164" s="108"/>
      <c r="L164" s="110"/>
      <c r="N164" s="108"/>
      <c r="O164" s="110"/>
      <c r="Q164" s="108"/>
      <c r="R164" s="110"/>
      <c r="T164" s="108"/>
      <c r="U164" s="110"/>
    </row>
    <row r="165" spans="2:21" ht="15" customHeight="1">
      <c r="B165" s="798"/>
      <c r="C165" s="802"/>
      <c r="D165" s="105" t="s">
        <v>209</v>
      </c>
      <c r="E165" s="114">
        <v>1000</v>
      </c>
      <c r="F165" s="115">
        <v>1100</v>
      </c>
      <c r="G165" s="107" t="s">
        <v>513</v>
      </c>
      <c r="H165" s="108"/>
      <c r="I165" s="110"/>
      <c r="K165" s="108"/>
      <c r="L165" s="110"/>
      <c r="N165" s="108"/>
      <c r="O165" s="110"/>
      <c r="Q165" s="108"/>
      <c r="R165" s="110"/>
      <c r="T165" s="108"/>
      <c r="U165" s="110"/>
    </row>
    <row r="166" spans="2:21" ht="15" customHeight="1">
      <c r="B166" s="798"/>
      <c r="C166" s="802"/>
      <c r="D166" s="105" t="s">
        <v>214</v>
      </c>
      <c r="E166" s="117">
        <v>0.4</v>
      </c>
      <c r="F166" s="118">
        <v>0.33</v>
      </c>
      <c r="G166" s="107" t="s">
        <v>153</v>
      </c>
      <c r="H166" s="108"/>
      <c r="I166" s="110"/>
      <c r="K166" s="108"/>
      <c r="L166" s="110"/>
      <c r="N166" s="108"/>
      <c r="O166" s="110"/>
      <c r="Q166" s="108"/>
      <c r="R166" s="110"/>
      <c r="T166" s="108"/>
      <c r="U166" s="110"/>
    </row>
    <row r="167" spans="2:21" ht="15" customHeight="1">
      <c r="B167" s="798"/>
      <c r="C167" s="802"/>
      <c r="D167" s="105" t="s">
        <v>215</v>
      </c>
      <c r="E167" s="117">
        <v>0.1</v>
      </c>
      <c r="F167" s="118">
        <v>7.0000000000000007E-2</v>
      </c>
      <c r="G167" s="107" t="s">
        <v>153</v>
      </c>
      <c r="H167" s="108"/>
      <c r="I167" s="110"/>
      <c r="K167" s="108"/>
      <c r="L167" s="110"/>
      <c r="N167" s="108"/>
      <c r="O167" s="110"/>
      <c r="Q167" s="108"/>
      <c r="R167" s="110"/>
      <c r="T167" s="108"/>
      <c r="U167" s="110"/>
    </row>
    <row r="168" spans="2:21" ht="15" customHeight="1">
      <c r="B168" s="798"/>
      <c r="C168" s="802"/>
      <c r="D168" s="105" t="s">
        <v>353</v>
      </c>
      <c r="E168" s="158">
        <v>0.01</v>
      </c>
      <c r="F168" s="159">
        <v>0.01</v>
      </c>
      <c r="G168" s="112" t="s">
        <v>208</v>
      </c>
      <c r="H168" s="108"/>
      <c r="I168" s="110"/>
      <c r="K168" s="108"/>
      <c r="L168" s="110"/>
      <c r="N168" s="108"/>
      <c r="O168" s="110"/>
      <c r="Q168" s="108"/>
      <c r="R168" s="110"/>
      <c r="T168" s="108"/>
      <c r="U168" s="110"/>
    </row>
    <row r="169" spans="2:21" ht="15" customHeight="1">
      <c r="B169" s="798"/>
      <c r="C169" s="802"/>
      <c r="D169" s="105" t="s">
        <v>226</v>
      </c>
      <c r="E169" s="111">
        <v>0.1</v>
      </c>
      <c r="F169" s="112">
        <v>0.1</v>
      </c>
      <c r="G169" s="112" t="s">
        <v>208</v>
      </c>
      <c r="H169" s="108"/>
      <c r="I169" s="110"/>
      <c r="K169" s="108"/>
      <c r="L169" s="110"/>
      <c r="N169" s="108"/>
      <c r="O169" s="110"/>
      <c r="Q169" s="108"/>
      <c r="R169" s="110"/>
      <c r="T169" s="108"/>
      <c r="U169" s="110"/>
    </row>
    <row r="170" spans="2:21" ht="15" customHeight="1">
      <c r="B170" s="798"/>
      <c r="C170" s="802"/>
      <c r="D170" s="105" t="s">
        <v>430</v>
      </c>
      <c r="E170" s="106">
        <v>1</v>
      </c>
      <c r="F170" s="107">
        <v>1</v>
      </c>
      <c r="G170" s="107" t="s">
        <v>149</v>
      </c>
      <c r="H170" s="108"/>
      <c r="I170" s="110"/>
      <c r="K170" s="108"/>
      <c r="L170" s="110"/>
      <c r="N170" s="108"/>
      <c r="O170" s="110"/>
      <c r="Q170" s="108"/>
      <c r="R170" s="110"/>
      <c r="T170" s="108"/>
      <c r="U170" s="110"/>
    </row>
    <row r="171" spans="2:21" ht="15" customHeight="1">
      <c r="B171" s="798"/>
      <c r="C171" s="802"/>
      <c r="D171" s="105" t="s">
        <v>431</v>
      </c>
      <c r="E171" s="106">
        <v>1</v>
      </c>
      <c r="F171" s="107">
        <v>1</v>
      </c>
      <c r="G171" s="107" t="s">
        <v>149</v>
      </c>
      <c r="H171" s="108"/>
      <c r="I171" s="110"/>
      <c r="K171" s="108"/>
      <c r="L171" s="110"/>
      <c r="N171" s="108"/>
      <c r="O171" s="110"/>
      <c r="Q171" s="108"/>
      <c r="R171" s="110"/>
      <c r="T171" s="108"/>
      <c r="U171" s="110"/>
    </row>
    <row r="172" spans="2:21" ht="15" customHeight="1">
      <c r="B172" s="798"/>
      <c r="C172" s="802"/>
      <c r="D172" s="105" t="s">
        <v>432</v>
      </c>
      <c r="E172" s="106">
        <v>1</v>
      </c>
      <c r="F172" s="107">
        <v>1</v>
      </c>
      <c r="G172" s="107" t="s">
        <v>149</v>
      </c>
      <c r="H172" s="108"/>
      <c r="I172" s="110"/>
      <c r="K172" s="108"/>
      <c r="L172" s="110"/>
      <c r="N172" s="108"/>
      <c r="O172" s="110"/>
      <c r="Q172" s="108"/>
      <c r="R172" s="110"/>
      <c r="T172" s="108"/>
      <c r="U172" s="110"/>
    </row>
    <row r="173" spans="2:21" ht="15" customHeight="1">
      <c r="B173" s="798"/>
      <c r="C173" s="802"/>
      <c r="D173" s="105" t="s">
        <v>433</v>
      </c>
      <c r="E173" s="106">
        <v>1</v>
      </c>
      <c r="F173" s="107">
        <v>1</v>
      </c>
      <c r="G173" s="107" t="s">
        <v>149</v>
      </c>
      <c r="H173" s="108"/>
      <c r="I173" s="110"/>
      <c r="K173" s="108"/>
      <c r="L173" s="110"/>
      <c r="N173" s="108"/>
      <c r="O173" s="110"/>
      <c r="Q173" s="108"/>
      <c r="R173" s="110"/>
      <c r="T173" s="108"/>
      <c r="U173" s="110"/>
    </row>
    <row r="174" spans="2:21" ht="15" customHeight="1">
      <c r="B174" s="798"/>
      <c r="C174" s="802"/>
      <c r="D174" s="105" t="s">
        <v>434</v>
      </c>
      <c r="E174" s="111">
        <v>0.03</v>
      </c>
      <c r="F174" s="112">
        <v>0.03</v>
      </c>
      <c r="G174" s="112" t="s">
        <v>208</v>
      </c>
      <c r="H174" s="108"/>
      <c r="I174" s="110"/>
      <c r="K174" s="108"/>
      <c r="L174" s="110"/>
      <c r="N174" s="108"/>
      <c r="O174" s="110"/>
      <c r="Q174" s="108"/>
      <c r="R174" s="110"/>
      <c r="T174" s="108"/>
      <c r="U174" s="110"/>
    </row>
    <row r="175" spans="2:21" ht="15" customHeight="1">
      <c r="B175" s="798"/>
      <c r="C175" s="802"/>
      <c r="D175" s="105" t="s">
        <v>435</v>
      </c>
      <c r="E175" s="111">
        <v>0.05</v>
      </c>
      <c r="F175" s="112">
        <v>0.05</v>
      </c>
      <c r="G175" s="112" t="s">
        <v>208</v>
      </c>
      <c r="H175" s="108"/>
      <c r="I175" s="110"/>
      <c r="K175" s="108"/>
      <c r="L175" s="110"/>
      <c r="N175" s="108"/>
      <c r="O175" s="110"/>
      <c r="Q175" s="108"/>
      <c r="R175" s="110"/>
      <c r="T175" s="108"/>
      <c r="U175" s="110"/>
    </row>
    <row r="176" spans="2:21" ht="15" customHeight="1">
      <c r="B176" s="798"/>
      <c r="C176" s="802"/>
      <c r="D176" s="105" t="s">
        <v>436</v>
      </c>
      <c r="E176" s="111">
        <v>0.05</v>
      </c>
      <c r="F176" s="112">
        <v>0.05</v>
      </c>
      <c r="G176" s="112" t="s">
        <v>208</v>
      </c>
      <c r="H176" s="108"/>
      <c r="I176" s="110"/>
      <c r="K176" s="108"/>
      <c r="L176" s="110"/>
      <c r="N176" s="108"/>
      <c r="O176" s="110"/>
      <c r="Q176" s="108"/>
      <c r="R176" s="110"/>
      <c r="T176" s="108"/>
      <c r="U176" s="110"/>
    </row>
    <row r="177" spans="2:21" ht="15" customHeight="1" thickBot="1">
      <c r="B177" s="798"/>
      <c r="C177" s="803"/>
      <c r="D177" s="129" t="s">
        <v>437</v>
      </c>
      <c r="E177" s="130">
        <v>0.1</v>
      </c>
      <c r="F177" s="131">
        <v>0.1</v>
      </c>
      <c r="G177" s="131" t="s">
        <v>208</v>
      </c>
      <c r="H177" s="108"/>
      <c r="I177" s="110"/>
      <c r="K177" s="108"/>
      <c r="L177" s="110"/>
      <c r="N177" s="108"/>
      <c r="O177" s="110"/>
      <c r="Q177" s="108"/>
      <c r="R177" s="110"/>
      <c r="T177" s="108"/>
      <c r="U177" s="110"/>
    </row>
    <row r="178" spans="2:21" ht="15" customHeight="1">
      <c r="B178" s="798"/>
      <c r="C178" s="804" t="s">
        <v>68</v>
      </c>
      <c r="D178" s="132" t="s">
        <v>429</v>
      </c>
      <c r="E178" s="133">
        <v>1</v>
      </c>
      <c r="F178" s="134">
        <v>1</v>
      </c>
      <c r="G178" s="107" t="s">
        <v>149</v>
      </c>
      <c r="H178" s="108"/>
      <c r="I178" s="110"/>
      <c r="K178" s="108"/>
      <c r="L178" s="110"/>
      <c r="N178" s="108"/>
      <c r="O178" s="110"/>
    </row>
    <row r="179" spans="2:21" ht="15" customHeight="1">
      <c r="B179" s="798"/>
      <c r="C179" s="805"/>
      <c r="D179" s="105" t="s">
        <v>209</v>
      </c>
      <c r="E179" s="121">
        <v>3800</v>
      </c>
      <c r="F179" s="122">
        <v>4000</v>
      </c>
      <c r="G179" s="107" t="s">
        <v>513</v>
      </c>
      <c r="H179" s="108"/>
      <c r="I179" s="110"/>
      <c r="K179" s="108"/>
      <c r="L179" s="110"/>
      <c r="N179" s="108"/>
      <c r="O179" s="110"/>
    </row>
    <row r="180" spans="2:21" ht="15" customHeight="1">
      <c r="B180" s="798"/>
      <c r="C180" s="805"/>
      <c r="D180" s="105" t="s">
        <v>214</v>
      </c>
      <c r="E180" s="123">
        <v>0.5</v>
      </c>
      <c r="F180" s="124">
        <v>0.17</v>
      </c>
      <c r="G180" s="107" t="s">
        <v>153</v>
      </c>
      <c r="H180" s="108"/>
      <c r="I180" s="110"/>
      <c r="K180" s="108"/>
      <c r="L180" s="110"/>
      <c r="N180" s="108"/>
      <c r="O180" s="110"/>
    </row>
    <row r="181" spans="2:21" ht="15" customHeight="1">
      <c r="B181" s="798"/>
      <c r="C181" s="805"/>
      <c r="D181" s="105" t="s">
        <v>215</v>
      </c>
      <c r="E181" s="123">
        <v>0.05</v>
      </c>
      <c r="F181" s="124">
        <v>0.03</v>
      </c>
      <c r="G181" s="107" t="s">
        <v>153</v>
      </c>
      <c r="H181" s="108"/>
      <c r="I181" s="110"/>
      <c r="K181" s="108"/>
      <c r="L181" s="110"/>
      <c r="N181" s="108"/>
      <c r="O181" s="110"/>
    </row>
    <row r="182" spans="2:21" ht="15" customHeight="1">
      <c r="B182" s="798"/>
      <c r="C182" s="805"/>
      <c r="D182" s="105" t="s">
        <v>353</v>
      </c>
      <c r="E182" s="158">
        <v>0.01</v>
      </c>
      <c r="F182" s="159">
        <v>0.01</v>
      </c>
      <c r="G182" s="112" t="s">
        <v>208</v>
      </c>
      <c r="H182" s="108"/>
      <c r="I182" s="110"/>
      <c r="K182" s="108"/>
      <c r="L182" s="110"/>
      <c r="N182" s="108"/>
      <c r="O182" s="110"/>
    </row>
    <row r="183" spans="2:21" ht="15" customHeight="1">
      <c r="B183" s="798"/>
      <c r="C183" s="805"/>
      <c r="D183" s="105" t="s">
        <v>226</v>
      </c>
      <c r="E183" s="111">
        <v>0.1</v>
      </c>
      <c r="F183" s="112">
        <v>0.1</v>
      </c>
      <c r="G183" s="112" t="s">
        <v>208</v>
      </c>
      <c r="H183" s="108"/>
      <c r="I183" s="110"/>
      <c r="K183" s="108"/>
      <c r="L183" s="110"/>
      <c r="N183" s="108"/>
      <c r="O183" s="110"/>
    </row>
    <row r="184" spans="2:21" ht="15" customHeight="1">
      <c r="B184" s="798"/>
      <c r="C184" s="805"/>
      <c r="D184" s="105" t="s">
        <v>430</v>
      </c>
      <c r="E184" s="106">
        <v>1</v>
      </c>
      <c r="F184" s="107">
        <v>1</v>
      </c>
      <c r="G184" s="107" t="s">
        <v>149</v>
      </c>
      <c r="H184" s="108"/>
      <c r="I184" s="110"/>
      <c r="K184" s="108"/>
      <c r="L184" s="110"/>
      <c r="N184" s="108"/>
      <c r="O184" s="110"/>
    </row>
    <row r="185" spans="2:21" ht="15" customHeight="1">
      <c r="B185" s="798"/>
      <c r="C185" s="805"/>
      <c r="D185" s="105" t="s">
        <v>431</v>
      </c>
      <c r="E185" s="106">
        <v>1</v>
      </c>
      <c r="F185" s="107">
        <v>1</v>
      </c>
      <c r="G185" s="107" t="s">
        <v>149</v>
      </c>
      <c r="H185" s="108"/>
      <c r="I185" s="110"/>
      <c r="K185" s="108"/>
      <c r="L185" s="110"/>
      <c r="N185" s="108"/>
      <c r="O185" s="110"/>
    </row>
    <row r="186" spans="2:21" ht="15" customHeight="1">
      <c r="B186" s="798"/>
      <c r="C186" s="805"/>
      <c r="D186" s="105" t="s">
        <v>432</v>
      </c>
      <c r="E186" s="106">
        <v>1</v>
      </c>
      <c r="F186" s="107">
        <v>1</v>
      </c>
      <c r="G186" s="107" t="s">
        <v>149</v>
      </c>
      <c r="H186" s="108"/>
      <c r="I186" s="110"/>
      <c r="K186" s="108"/>
      <c r="L186" s="110"/>
      <c r="N186" s="108"/>
      <c r="O186" s="110"/>
    </row>
    <row r="187" spans="2:21" ht="15" customHeight="1">
      <c r="B187" s="798"/>
      <c r="C187" s="805"/>
      <c r="D187" s="105" t="s">
        <v>433</v>
      </c>
      <c r="E187" s="106">
        <v>1</v>
      </c>
      <c r="F187" s="107">
        <v>1</v>
      </c>
      <c r="G187" s="107" t="s">
        <v>149</v>
      </c>
      <c r="H187" s="108"/>
      <c r="I187" s="110"/>
      <c r="K187" s="108"/>
      <c r="L187" s="110"/>
      <c r="N187" s="108"/>
      <c r="O187" s="110"/>
    </row>
    <row r="188" spans="2:21" ht="15" customHeight="1">
      <c r="B188" s="798"/>
      <c r="C188" s="805"/>
      <c r="D188" s="105" t="s">
        <v>434</v>
      </c>
      <c r="E188" s="111">
        <v>0.03</v>
      </c>
      <c r="F188" s="112">
        <v>0.03</v>
      </c>
      <c r="G188" s="112" t="s">
        <v>208</v>
      </c>
      <c r="H188" s="108"/>
      <c r="I188" s="110"/>
      <c r="K188" s="108"/>
      <c r="L188" s="110"/>
      <c r="N188" s="108"/>
      <c r="O188" s="110"/>
    </row>
    <row r="189" spans="2:21" ht="15" customHeight="1">
      <c r="B189" s="798"/>
      <c r="C189" s="805"/>
      <c r="D189" s="105" t="s">
        <v>435</v>
      </c>
      <c r="E189" s="111">
        <v>0.05</v>
      </c>
      <c r="F189" s="112">
        <v>0.05</v>
      </c>
      <c r="G189" s="112" t="s">
        <v>208</v>
      </c>
      <c r="H189" s="108"/>
      <c r="I189" s="110"/>
      <c r="K189" s="108"/>
      <c r="L189" s="110"/>
      <c r="N189" s="108"/>
      <c r="O189" s="110"/>
    </row>
    <row r="190" spans="2:21" ht="15" customHeight="1">
      <c r="B190" s="798"/>
      <c r="C190" s="805"/>
      <c r="D190" s="105" t="s">
        <v>436</v>
      </c>
      <c r="E190" s="111">
        <v>0.05</v>
      </c>
      <c r="F190" s="112">
        <v>0.05</v>
      </c>
      <c r="G190" s="112" t="s">
        <v>208</v>
      </c>
      <c r="H190" s="108"/>
      <c r="I190" s="110"/>
      <c r="K190" s="108"/>
      <c r="L190" s="110"/>
      <c r="N190" s="108"/>
      <c r="O190" s="110"/>
    </row>
    <row r="191" spans="2:21" ht="15" customHeight="1" thickBot="1">
      <c r="B191" s="798"/>
      <c r="C191" s="806"/>
      <c r="D191" s="129" t="s">
        <v>437</v>
      </c>
      <c r="E191" s="130">
        <v>0.1</v>
      </c>
      <c r="F191" s="131">
        <v>0.1</v>
      </c>
      <c r="G191" s="131" t="s">
        <v>208</v>
      </c>
      <c r="H191" s="108"/>
      <c r="I191" s="110"/>
      <c r="K191" s="108"/>
      <c r="L191" s="110"/>
      <c r="N191" s="108"/>
      <c r="O191" s="110"/>
    </row>
    <row r="192" spans="2:21" ht="15" customHeight="1">
      <c r="B192" s="798"/>
      <c r="C192" s="804" t="s">
        <v>545</v>
      </c>
      <c r="D192" s="132" t="s">
        <v>429</v>
      </c>
      <c r="E192" s="133">
        <v>1</v>
      </c>
      <c r="F192" s="134">
        <v>1</v>
      </c>
      <c r="G192" s="107" t="s">
        <v>149</v>
      </c>
      <c r="H192" s="108"/>
      <c r="I192" s="110"/>
      <c r="K192" s="108"/>
      <c r="L192" s="110"/>
      <c r="N192" s="108"/>
      <c r="O192" s="110"/>
    </row>
    <row r="193" spans="2:15" ht="15" customHeight="1">
      <c r="B193" s="798"/>
      <c r="C193" s="805"/>
      <c r="D193" s="105" t="s">
        <v>209</v>
      </c>
      <c r="E193" s="125">
        <v>1200</v>
      </c>
      <c r="F193" s="126">
        <v>1300</v>
      </c>
      <c r="G193" s="107" t="s">
        <v>513</v>
      </c>
      <c r="H193" s="108"/>
      <c r="I193" s="110"/>
      <c r="K193" s="108"/>
      <c r="L193" s="110"/>
      <c r="N193" s="108"/>
      <c r="O193" s="110"/>
    </row>
    <row r="194" spans="2:15" ht="15" customHeight="1">
      <c r="B194" s="798"/>
      <c r="C194" s="805"/>
      <c r="D194" s="105" t="s">
        <v>214</v>
      </c>
      <c r="E194" s="127">
        <v>0.88</v>
      </c>
      <c r="F194" s="128">
        <v>0.6</v>
      </c>
      <c r="G194" s="107" t="s">
        <v>153</v>
      </c>
      <c r="H194" s="108"/>
      <c r="I194" s="110"/>
      <c r="K194" s="108"/>
      <c r="L194" s="110"/>
      <c r="N194" s="108"/>
      <c r="O194" s="110"/>
    </row>
    <row r="195" spans="2:15" ht="15" customHeight="1">
      <c r="B195" s="798"/>
      <c r="C195" s="805"/>
      <c r="D195" s="105" t="s">
        <v>215</v>
      </c>
      <c r="E195" s="127">
        <v>0.08</v>
      </c>
      <c r="F195" s="128">
        <v>0.06</v>
      </c>
      <c r="G195" s="107" t="s">
        <v>153</v>
      </c>
      <c r="H195" s="108"/>
      <c r="I195" s="110"/>
      <c r="K195" s="108"/>
      <c r="L195" s="110"/>
      <c r="N195" s="108"/>
      <c r="O195" s="110"/>
    </row>
    <row r="196" spans="2:15" ht="15" customHeight="1">
      <c r="B196" s="798"/>
      <c r="C196" s="805"/>
      <c r="D196" s="105" t="s">
        <v>353</v>
      </c>
      <c r="E196" s="158">
        <v>0.01</v>
      </c>
      <c r="F196" s="159">
        <v>0.01</v>
      </c>
      <c r="G196" s="112" t="s">
        <v>208</v>
      </c>
      <c r="H196" s="108"/>
      <c r="I196" s="110"/>
      <c r="K196" s="108"/>
      <c r="L196" s="110"/>
      <c r="N196" s="108"/>
      <c r="O196" s="110"/>
    </row>
    <row r="197" spans="2:15" ht="15" customHeight="1">
      <c r="B197" s="798"/>
      <c r="C197" s="805"/>
      <c r="D197" s="105" t="s">
        <v>226</v>
      </c>
      <c r="E197" s="111">
        <v>0.1</v>
      </c>
      <c r="F197" s="112">
        <v>0.1</v>
      </c>
      <c r="G197" s="112" t="s">
        <v>208</v>
      </c>
      <c r="H197" s="108"/>
      <c r="I197" s="110"/>
      <c r="K197" s="108"/>
      <c r="L197" s="110"/>
      <c r="N197" s="108"/>
      <c r="O197" s="110"/>
    </row>
    <row r="198" spans="2:15" ht="15" customHeight="1">
      <c r="B198" s="798"/>
      <c r="C198" s="805"/>
      <c r="D198" s="105" t="s">
        <v>430</v>
      </c>
      <c r="E198" s="106">
        <v>1</v>
      </c>
      <c r="F198" s="107">
        <v>1</v>
      </c>
      <c r="G198" s="107" t="s">
        <v>149</v>
      </c>
      <c r="H198" s="108"/>
      <c r="I198" s="110"/>
      <c r="K198" s="108"/>
      <c r="L198" s="110"/>
      <c r="N198" s="108"/>
      <c r="O198" s="110"/>
    </row>
    <row r="199" spans="2:15" ht="15" customHeight="1">
      <c r="B199" s="798"/>
      <c r="C199" s="805"/>
      <c r="D199" s="105" t="s">
        <v>431</v>
      </c>
      <c r="E199" s="106">
        <v>1</v>
      </c>
      <c r="F199" s="107">
        <v>1</v>
      </c>
      <c r="G199" s="107" t="s">
        <v>149</v>
      </c>
      <c r="H199" s="108"/>
      <c r="I199" s="110"/>
      <c r="K199" s="108"/>
      <c r="L199" s="110"/>
      <c r="N199" s="108"/>
      <c r="O199" s="110"/>
    </row>
    <row r="200" spans="2:15" ht="15" customHeight="1">
      <c r="B200" s="798"/>
      <c r="C200" s="805"/>
      <c r="D200" s="105" t="s">
        <v>432</v>
      </c>
      <c r="E200" s="106">
        <v>1</v>
      </c>
      <c r="F200" s="107">
        <v>1</v>
      </c>
      <c r="G200" s="107" t="s">
        <v>149</v>
      </c>
      <c r="H200" s="108"/>
      <c r="I200" s="110"/>
      <c r="K200" s="108"/>
      <c r="L200" s="110"/>
      <c r="N200" s="108"/>
      <c r="O200" s="110"/>
    </row>
    <row r="201" spans="2:15" ht="15" customHeight="1">
      <c r="B201" s="798"/>
      <c r="C201" s="805"/>
      <c r="D201" s="105" t="s">
        <v>433</v>
      </c>
      <c r="E201" s="106">
        <v>1</v>
      </c>
      <c r="F201" s="107">
        <v>1</v>
      </c>
      <c r="G201" s="107" t="s">
        <v>149</v>
      </c>
      <c r="H201" s="108"/>
      <c r="I201" s="110"/>
      <c r="K201" s="108"/>
      <c r="L201" s="110"/>
      <c r="N201" s="108"/>
      <c r="O201" s="110"/>
    </row>
    <row r="202" spans="2:15" ht="15" customHeight="1">
      <c r="B202" s="798"/>
      <c r="C202" s="805"/>
      <c r="D202" s="105" t="s">
        <v>434</v>
      </c>
      <c r="E202" s="111">
        <v>0.03</v>
      </c>
      <c r="F202" s="112">
        <v>0.03</v>
      </c>
      <c r="G202" s="112" t="s">
        <v>208</v>
      </c>
      <c r="H202" s="108"/>
      <c r="I202" s="110"/>
      <c r="K202" s="108"/>
      <c r="L202" s="110"/>
      <c r="N202" s="108"/>
      <c r="O202" s="110"/>
    </row>
    <row r="203" spans="2:15" ht="15" customHeight="1">
      <c r="B203" s="798"/>
      <c r="C203" s="805"/>
      <c r="D203" s="105" t="s">
        <v>435</v>
      </c>
      <c r="E203" s="111">
        <v>0.05</v>
      </c>
      <c r="F203" s="112">
        <v>0.05</v>
      </c>
      <c r="G203" s="112" t="s">
        <v>208</v>
      </c>
      <c r="H203" s="108"/>
      <c r="I203" s="110"/>
      <c r="K203" s="108"/>
      <c r="L203" s="110"/>
      <c r="N203" s="108"/>
      <c r="O203" s="110"/>
    </row>
    <row r="204" spans="2:15" ht="15" customHeight="1">
      <c r="B204" s="798"/>
      <c r="C204" s="805"/>
      <c r="D204" s="105" t="s">
        <v>436</v>
      </c>
      <c r="E204" s="111">
        <v>0.05</v>
      </c>
      <c r="F204" s="112">
        <v>0.05</v>
      </c>
      <c r="G204" s="112" t="s">
        <v>208</v>
      </c>
      <c r="H204" s="108"/>
      <c r="I204" s="110"/>
      <c r="K204" s="108"/>
      <c r="L204" s="110"/>
      <c r="N204" s="108"/>
      <c r="O204" s="110"/>
    </row>
    <row r="205" spans="2:15" ht="15" customHeight="1" thickBot="1">
      <c r="B205" s="798"/>
      <c r="C205" s="806"/>
      <c r="D205" s="129" t="s">
        <v>437</v>
      </c>
      <c r="E205" s="130">
        <v>0.1</v>
      </c>
      <c r="F205" s="131">
        <v>0.1</v>
      </c>
      <c r="G205" s="131" t="s">
        <v>208</v>
      </c>
      <c r="H205" s="108"/>
      <c r="I205" s="110"/>
      <c r="K205" s="108"/>
      <c r="L205" s="110"/>
      <c r="N205" s="108"/>
      <c r="O205" s="110"/>
    </row>
    <row r="206" spans="2:15" ht="15" customHeight="1">
      <c r="B206" s="812" t="s">
        <v>438</v>
      </c>
      <c r="C206" s="815" t="s">
        <v>380</v>
      </c>
      <c r="D206" s="137" t="s">
        <v>429</v>
      </c>
      <c r="E206" s="133">
        <v>1</v>
      </c>
      <c r="F206" s="134">
        <v>1</v>
      </c>
      <c r="G206" s="134" t="s">
        <v>149</v>
      </c>
      <c r="H206" s="108"/>
      <c r="I206" s="110"/>
      <c r="K206" s="108"/>
      <c r="L206" s="110"/>
      <c r="N206" s="108"/>
      <c r="O206" s="110"/>
    </row>
    <row r="207" spans="2:15" ht="15" customHeight="1">
      <c r="B207" s="813"/>
      <c r="C207" s="816"/>
      <c r="D207" s="135" t="s">
        <v>209</v>
      </c>
      <c r="E207" s="150">
        <v>300</v>
      </c>
      <c r="F207" s="149">
        <v>360</v>
      </c>
      <c r="G207" s="149" t="s">
        <v>243</v>
      </c>
      <c r="H207" s="108"/>
      <c r="I207" s="110"/>
      <c r="K207" s="108"/>
      <c r="L207" s="110"/>
      <c r="N207" s="108"/>
      <c r="O207" s="110"/>
    </row>
    <row r="208" spans="2:15" ht="15" customHeight="1">
      <c r="B208" s="813"/>
      <c r="C208" s="816"/>
      <c r="D208" s="135" t="s">
        <v>523</v>
      </c>
      <c r="E208" s="153">
        <v>0.01</v>
      </c>
      <c r="F208" s="153">
        <v>7.4999999999999997E-3</v>
      </c>
      <c r="G208" s="106" t="s">
        <v>522</v>
      </c>
      <c r="H208" s="108"/>
      <c r="I208" s="110"/>
      <c r="J208" s="110"/>
      <c r="K208" s="152"/>
      <c r="L208" s="110"/>
      <c r="N208" s="108"/>
      <c r="O208" s="110"/>
    </row>
    <row r="209" spans="2:15" ht="15" customHeight="1">
      <c r="B209" s="813"/>
      <c r="C209" s="816"/>
      <c r="D209" s="135" t="s">
        <v>353</v>
      </c>
      <c r="E209" s="158">
        <v>0</v>
      </c>
      <c r="F209" s="159">
        <v>0</v>
      </c>
      <c r="G209" s="112" t="s">
        <v>208</v>
      </c>
      <c r="H209" s="108"/>
      <c r="I209" s="110"/>
      <c r="K209" s="108"/>
      <c r="L209" s="110"/>
      <c r="N209" s="108"/>
      <c r="O209" s="110"/>
    </row>
    <row r="210" spans="2:15" ht="15" customHeight="1">
      <c r="B210" s="813"/>
      <c r="C210" s="816"/>
      <c r="D210" s="135" t="s">
        <v>226</v>
      </c>
      <c r="E210" s="111">
        <v>0.1</v>
      </c>
      <c r="F210" s="112">
        <v>0.1</v>
      </c>
      <c r="G210" s="112" t="s">
        <v>208</v>
      </c>
      <c r="H210" s="108"/>
      <c r="I210" s="110"/>
      <c r="K210" s="108"/>
      <c r="L210" s="110"/>
      <c r="N210" s="108"/>
      <c r="O210" s="110"/>
    </row>
    <row r="211" spans="2:15" ht="15" customHeight="1">
      <c r="B211" s="813"/>
      <c r="C211" s="816"/>
      <c r="D211" s="135" t="s">
        <v>430</v>
      </c>
      <c r="E211" s="106">
        <v>1</v>
      </c>
      <c r="F211" s="107">
        <v>1</v>
      </c>
      <c r="G211" s="107" t="s">
        <v>149</v>
      </c>
      <c r="H211" s="108"/>
      <c r="I211" s="110"/>
      <c r="K211" s="108"/>
      <c r="L211" s="110"/>
      <c r="N211" s="108"/>
      <c r="O211" s="110"/>
    </row>
    <row r="212" spans="2:15" ht="15" customHeight="1">
      <c r="B212" s="813"/>
      <c r="C212" s="816"/>
      <c r="D212" s="135" t="s">
        <v>431</v>
      </c>
      <c r="E212" s="106">
        <v>1</v>
      </c>
      <c r="F212" s="107">
        <v>1</v>
      </c>
      <c r="G212" s="107" t="s">
        <v>149</v>
      </c>
      <c r="H212" s="108"/>
      <c r="I212" s="110"/>
      <c r="K212" s="108"/>
      <c r="L212" s="110"/>
      <c r="N212" s="108"/>
      <c r="O212" s="110"/>
    </row>
    <row r="213" spans="2:15" ht="15" customHeight="1">
      <c r="B213" s="813"/>
      <c r="C213" s="816"/>
      <c r="D213" s="135" t="s">
        <v>432</v>
      </c>
      <c r="E213" s="106">
        <v>1</v>
      </c>
      <c r="F213" s="107">
        <v>1</v>
      </c>
      <c r="G213" s="107" t="s">
        <v>149</v>
      </c>
      <c r="H213" s="108"/>
      <c r="I213" s="110"/>
      <c r="K213" s="108"/>
      <c r="L213" s="110"/>
      <c r="N213" s="108"/>
      <c r="O213" s="110"/>
    </row>
    <row r="214" spans="2:15" ht="15" customHeight="1">
      <c r="B214" s="813"/>
      <c r="C214" s="816"/>
      <c r="D214" s="135" t="s">
        <v>433</v>
      </c>
      <c r="E214" s="106">
        <v>1</v>
      </c>
      <c r="F214" s="107">
        <v>1</v>
      </c>
      <c r="G214" s="107" t="s">
        <v>149</v>
      </c>
      <c r="H214" s="108"/>
      <c r="I214" s="110"/>
      <c r="K214" s="108"/>
      <c r="L214" s="110"/>
      <c r="N214" s="108"/>
      <c r="O214" s="110"/>
    </row>
    <row r="215" spans="2:15" ht="15" customHeight="1">
      <c r="B215" s="813"/>
      <c r="C215" s="816"/>
      <c r="D215" s="135" t="s">
        <v>434</v>
      </c>
      <c r="E215" s="111">
        <v>0.03</v>
      </c>
      <c r="F215" s="112">
        <v>0.03</v>
      </c>
      <c r="G215" s="112" t="s">
        <v>208</v>
      </c>
      <c r="H215" s="108"/>
      <c r="I215" s="110"/>
      <c r="K215" s="108"/>
      <c r="L215" s="110"/>
      <c r="N215" s="108"/>
      <c r="O215" s="110"/>
    </row>
    <row r="216" spans="2:15" ht="15" customHeight="1">
      <c r="B216" s="813"/>
      <c r="C216" s="816"/>
      <c r="D216" s="135" t="s">
        <v>435</v>
      </c>
      <c r="E216" s="111">
        <v>0.05</v>
      </c>
      <c r="F216" s="112">
        <v>0.05</v>
      </c>
      <c r="G216" s="112" t="s">
        <v>208</v>
      </c>
      <c r="H216" s="108"/>
      <c r="I216" s="110"/>
      <c r="K216" s="108"/>
      <c r="L216" s="110"/>
      <c r="N216" s="108"/>
      <c r="O216" s="110"/>
    </row>
    <row r="217" spans="2:15" ht="15" customHeight="1">
      <c r="B217" s="813"/>
      <c r="C217" s="816"/>
      <c r="D217" s="135" t="s">
        <v>436</v>
      </c>
      <c r="E217" s="111">
        <v>0.05</v>
      </c>
      <c r="F217" s="112">
        <v>0.05</v>
      </c>
      <c r="G217" s="112" t="s">
        <v>208</v>
      </c>
      <c r="H217" s="108"/>
      <c r="I217" s="110"/>
      <c r="K217" s="108"/>
      <c r="L217" s="110"/>
      <c r="N217" s="108"/>
      <c r="O217" s="110"/>
    </row>
    <row r="218" spans="2:15" ht="15" customHeight="1" thickBot="1">
      <c r="B218" s="813"/>
      <c r="C218" s="817"/>
      <c r="D218" s="136" t="s">
        <v>437</v>
      </c>
      <c r="E218" s="130">
        <v>0.1</v>
      </c>
      <c r="F218" s="131">
        <v>0.1</v>
      </c>
      <c r="G218" s="131" t="s">
        <v>208</v>
      </c>
      <c r="H218" s="108"/>
      <c r="I218" s="110"/>
      <c r="K218" s="108"/>
      <c r="L218" s="110"/>
      <c r="N218" s="108"/>
      <c r="O218" s="110"/>
    </row>
    <row r="219" spans="2:15" ht="15" customHeight="1">
      <c r="B219" s="813"/>
      <c r="C219" s="818" t="s">
        <v>76</v>
      </c>
      <c r="D219" s="137" t="s">
        <v>429</v>
      </c>
      <c r="E219" s="133">
        <v>1</v>
      </c>
      <c r="F219" s="134">
        <v>1</v>
      </c>
      <c r="G219" s="134" t="s">
        <v>149</v>
      </c>
      <c r="H219" s="108"/>
      <c r="I219" s="110"/>
      <c r="K219" s="108"/>
      <c r="L219" s="110"/>
      <c r="N219" s="108"/>
      <c r="O219" s="110"/>
    </row>
    <row r="220" spans="2:15" ht="15" customHeight="1">
      <c r="B220" s="813"/>
      <c r="C220" s="808"/>
      <c r="D220" s="135" t="s">
        <v>209</v>
      </c>
      <c r="E220" s="150">
        <v>200</v>
      </c>
      <c r="F220" s="149">
        <v>250</v>
      </c>
      <c r="G220" s="149" t="s">
        <v>252</v>
      </c>
      <c r="H220" s="108"/>
      <c r="I220" s="110"/>
      <c r="K220" s="108"/>
      <c r="L220" s="110"/>
      <c r="N220" s="108"/>
      <c r="O220" s="110"/>
    </row>
    <row r="221" spans="2:15" ht="15" customHeight="1">
      <c r="B221" s="813"/>
      <c r="C221" s="808"/>
      <c r="D221" s="135" t="s">
        <v>523</v>
      </c>
      <c r="E221" s="153">
        <v>0.01</v>
      </c>
      <c r="F221" s="153">
        <v>7.4999999999999997E-3</v>
      </c>
      <c r="G221" s="106" t="s">
        <v>522</v>
      </c>
      <c r="H221" s="108"/>
      <c r="I221" s="110"/>
      <c r="K221" s="108"/>
      <c r="L221" s="110"/>
      <c r="N221" s="108"/>
      <c r="O221" s="110"/>
    </row>
    <row r="222" spans="2:15" ht="15" customHeight="1">
      <c r="B222" s="813"/>
      <c r="C222" s="808"/>
      <c r="D222" s="135" t="s">
        <v>353</v>
      </c>
      <c r="E222" s="160">
        <v>2E-3</v>
      </c>
      <c r="F222" s="161">
        <v>1.5E-3</v>
      </c>
      <c r="G222" s="112" t="s">
        <v>208</v>
      </c>
      <c r="H222" s="108"/>
      <c r="I222" s="110"/>
      <c r="K222" s="108"/>
      <c r="L222" s="110"/>
      <c r="N222" s="108"/>
      <c r="O222" s="110"/>
    </row>
    <row r="223" spans="2:15" ht="15" customHeight="1">
      <c r="B223" s="813"/>
      <c r="C223" s="808"/>
      <c r="D223" s="135" t="s">
        <v>226</v>
      </c>
      <c r="E223" s="111">
        <v>0.1</v>
      </c>
      <c r="F223" s="112">
        <v>0.1</v>
      </c>
      <c r="G223" s="112" t="s">
        <v>208</v>
      </c>
      <c r="H223" s="108"/>
      <c r="I223" s="110"/>
      <c r="K223" s="108"/>
      <c r="L223" s="110"/>
      <c r="N223" s="108"/>
      <c r="O223" s="110"/>
    </row>
    <row r="224" spans="2:15" ht="15" customHeight="1">
      <c r="B224" s="813"/>
      <c r="C224" s="808"/>
      <c r="D224" s="135" t="s">
        <v>430</v>
      </c>
      <c r="E224" s="106">
        <v>1</v>
      </c>
      <c r="F224" s="107">
        <v>1</v>
      </c>
      <c r="G224" s="107" t="s">
        <v>149</v>
      </c>
      <c r="H224" s="108"/>
      <c r="I224" s="110"/>
      <c r="K224" s="108"/>
      <c r="L224" s="110"/>
      <c r="N224" s="108"/>
      <c r="O224" s="110"/>
    </row>
    <row r="225" spans="2:15" ht="15" customHeight="1">
      <c r="B225" s="813"/>
      <c r="C225" s="808"/>
      <c r="D225" s="135" t="s">
        <v>431</v>
      </c>
      <c r="E225" s="106">
        <v>1</v>
      </c>
      <c r="F225" s="107">
        <v>1</v>
      </c>
      <c r="G225" s="107" t="s">
        <v>149</v>
      </c>
      <c r="H225" s="108"/>
      <c r="I225" s="110"/>
      <c r="K225" s="108"/>
      <c r="L225" s="110"/>
      <c r="N225" s="108"/>
      <c r="O225" s="110"/>
    </row>
    <row r="226" spans="2:15" ht="15" customHeight="1">
      <c r="B226" s="813"/>
      <c r="C226" s="808"/>
      <c r="D226" s="135" t="s">
        <v>432</v>
      </c>
      <c r="E226" s="106">
        <v>1</v>
      </c>
      <c r="F226" s="107">
        <v>1</v>
      </c>
      <c r="G226" s="107" t="s">
        <v>149</v>
      </c>
      <c r="H226" s="108"/>
      <c r="I226" s="110"/>
      <c r="K226" s="108"/>
      <c r="L226" s="110"/>
      <c r="N226" s="108"/>
      <c r="O226" s="110"/>
    </row>
    <row r="227" spans="2:15" ht="15" customHeight="1">
      <c r="B227" s="813"/>
      <c r="C227" s="808"/>
      <c r="D227" s="135" t="s">
        <v>433</v>
      </c>
      <c r="E227" s="106">
        <v>1</v>
      </c>
      <c r="F227" s="107">
        <v>1</v>
      </c>
      <c r="G227" s="107" t="s">
        <v>149</v>
      </c>
      <c r="H227" s="108"/>
      <c r="I227" s="110"/>
      <c r="K227" s="108"/>
      <c r="L227" s="110"/>
      <c r="N227" s="108"/>
      <c r="O227" s="110"/>
    </row>
    <row r="228" spans="2:15" ht="15" customHeight="1">
      <c r="B228" s="813"/>
      <c r="C228" s="808"/>
      <c r="D228" s="135" t="s">
        <v>434</v>
      </c>
      <c r="E228" s="111">
        <v>0.03</v>
      </c>
      <c r="F228" s="112">
        <v>0.03</v>
      </c>
      <c r="G228" s="112" t="s">
        <v>208</v>
      </c>
      <c r="H228" s="108"/>
      <c r="I228" s="110"/>
      <c r="K228" s="108"/>
      <c r="L228" s="110"/>
      <c r="N228" s="108"/>
      <c r="O228" s="110"/>
    </row>
    <row r="229" spans="2:15" ht="15" customHeight="1">
      <c r="B229" s="813"/>
      <c r="C229" s="808"/>
      <c r="D229" s="135" t="s">
        <v>435</v>
      </c>
      <c r="E229" s="111">
        <v>0.05</v>
      </c>
      <c r="F229" s="112">
        <v>0.05</v>
      </c>
      <c r="G229" s="112" t="s">
        <v>208</v>
      </c>
      <c r="H229" s="108"/>
      <c r="I229" s="110"/>
      <c r="K229" s="108"/>
      <c r="L229" s="110"/>
      <c r="N229" s="108"/>
      <c r="O229" s="110"/>
    </row>
    <row r="230" spans="2:15" ht="15" customHeight="1">
      <c r="B230" s="813"/>
      <c r="C230" s="808"/>
      <c r="D230" s="135" t="s">
        <v>436</v>
      </c>
      <c r="E230" s="111">
        <v>0.05</v>
      </c>
      <c r="F230" s="112">
        <v>0.05</v>
      </c>
      <c r="G230" s="112" t="s">
        <v>208</v>
      </c>
      <c r="H230" s="108"/>
      <c r="I230" s="110"/>
      <c r="K230" s="108"/>
      <c r="L230" s="110"/>
      <c r="N230" s="108"/>
      <c r="O230" s="110"/>
    </row>
    <row r="231" spans="2:15" ht="15" customHeight="1" thickBot="1">
      <c r="B231" s="813"/>
      <c r="C231" s="809"/>
      <c r="D231" s="136" t="s">
        <v>437</v>
      </c>
      <c r="E231" s="130">
        <v>0.1</v>
      </c>
      <c r="F231" s="131">
        <v>0.1</v>
      </c>
      <c r="G231" s="131" t="s">
        <v>208</v>
      </c>
      <c r="H231" s="108"/>
      <c r="I231" s="110"/>
      <c r="K231" s="108"/>
      <c r="L231" s="110"/>
      <c r="N231" s="108"/>
      <c r="O231" s="110"/>
    </row>
    <row r="232" spans="2:15">
      <c r="B232" s="813"/>
      <c r="C232" s="808" t="s">
        <v>381</v>
      </c>
      <c r="D232" s="135" t="s">
        <v>429</v>
      </c>
      <c r="E232" s="106">
        <v>1</v>
      </c>
      <c r="F232" s="107">
        <v>1</v>
      </c>
      <c r="G232" s="134" t="s">
        <v>149</v>
      </c>
    </row>
    <row r="233" spans="2:15">
      <c r="B233" s="813"/>
      <c r="C233" s="808"/>
      <c r="D233" s="135" t="s">
        <v>209</v>
      </c>
      <c r="E233" s="150">
        <v>300</v>
      </c>
      <c r="F233" s="149">
        <v>360</v>
      </c>
      <c r="G233" s="149" t="s">
        <v>252</v>
      </c>
    </row>
    <row r="234" spans="2:15">
      <c r="B234" s="813"/>
      <c r="C234" s="808"/>
      <c r="D234" s="135" t="s">
        <v>353</v>
      </c>
      <c r="E234" s="158">
        <v>5.0000000000000001E-3</v>
      </c>
      <c r="F234" s="159">
        <v>5.0000000000000001E-3</v>
      </c>
      <c r="G234" s="112" t="s">
        <v>208</v>
      </c>
    </row>
    <row r="235" spans="2:15">
      <c r="B235" s="813"/>
      <c r="C235" s="808"/>
      <c r="D235" s="135" t="s">
        <v>226</v>
      </c>
      <c r="E235" s="111">
        <v>0.1</v>
      </c>
      <c r="F235" s="112">
        <v>0.1</v>
      </c>
      <c r="G235" s="112" t="s">
        <v>208</v>
      </c>
    </row>
    <row r="236" spans="2:15">
      <c r="B236" s="813"/>
      <c r="C236" s="808"/>
      <c r="D236" s="135" t="s">
        <v>430</v>
      </c>
      <c r="E236" s="106">
        <v>1</v>
      </c>
      <c r="F236" s="107">
        <v>1</v>
      </c>
      <c r="G236" s="107" t="s">
        <v>149</v>
      </c>
    </row>
    <row r="237" spans="2:15">
      <c r="B237" s="813"/>
      <c r="C237" s="808"/>
      <c r="D237" s="135" t="s">
        <v>431</v>
      </c>
      <c r="E237" s="106">
        <v>1</v>
      </c>
      <c r="F237" s="107">
        <v>1</v>
      </c>
      <c r="G237" s="107" t="s">
        <v>149</v>
      </c>
    </row>
    <row r="238" spans="2:15">
      <c r="B238" s="813"/>
      <c r="C238" s="808"/>
      <c r="D238" s="135" t="s">
        <v>432</v>
      </c>
      <c r="E238" s="106">
        <v>1</v>
      </c>
      <c r="F238" s="107">
        <v>1</v>
      </c>
      <c r="G238" s="107" t="s">
        <v>149</v>
      </c>
    </row>
    <row r="239" spans="2:15">
      <c r="B239" s="813"/>
      <c r="C239" s="808"/>
      <c r="D239" s="135" t="s">
        <v>433</v>
      </c>
      <c r="E239" s="106">
        <v>1</v>
      </c>
      <c r="F239" s="107">
        <v>1</v>
      </c>
      <c r="G239" s="107" t="s">
        <v>149</v>
      </c>
    </row>
    <row r="240" spans="2:15">
      <c r="B240" s="813"/>
      <c r="C240" s="808"/>
      <c r="D240" s="135" t="s">
        <v>434</v>
      </c>
      <c r="E240" s="111">
        <v>0.03</v>
      </c>
      <c r="F240" s="112">
        <v>0.03</v>
      </c>
      <c r="G240" s="112" t="s">
        <v>208</v>
      </c>
    </row>
    <row r="241" spans="2:7">
      <c r="B241" s="813"/>
      <c r="C241" s="808"/>
      <c r="D241" s="135" t="s">
        <v>435</v>
      </c>
      <c r="E241" s="111">
        <v>0.05</v>
      </c>
      <c r="F241" s="112">
        <v>0.05</v>
      </c>
      <c r="G241" s="112" t="s">
        <v>208</v>
      </c>
    </row>
    <row r="242" spans="2:7">
      <c r="B242" s="813"/>
      <c r="C242" s="808"/>
      <c r="D242" s="135" t="s">
        <v>436</v>
      </c>
      <c r="E242" s="111">
        <v>0.05</v>
      </c>
      <c r="F242" s="112">
        <v>0.05</v>
      </c>
      <c r="G242" s="112" t="s">
        <v>208</v>
      </c>
    </row>
    <row r="243" spans="2:7" ht="15" thickBot="1">
      <c r="B243" s="813"/>
      <c r="C243" s="809"/>
      <c r="D243" s="136" t="s">
        <v>437</v>
      </c>
      <c r="E243" s="130">
        <v>0.1</v>
      </c>
      <c r="F243" s="131">
        <v>0.1</v>
      </c>
      <c r="G243" s="131" t="s">
        <v>208</v>
      </c>
    </row>
    <row r="244" spans="2:7">
      <c r="B244" s="813"/>
      <c r="C244" s="808" t="s">
        <v>367</v>
      </c>
      <c r="D244" s="135" t="s">
        <v>429</v>
      </c>
      <c r="E244" s="106">
        <v>1</v>
      </c>
      <c r="F244" s="107">
        <v>1</v>
      </c>
      <c r="G244" s="134" t="s">
        <v>149</v>
      </c>
    </row>
    <row r="245" spans="2:7">
      <c r="B245" s="813"/>
      <c r="C245" s="808"/>
      <c r="D245" s="135" t="s">
        <v>209</v>
      </c>
      <c r="E245" s="150">
        <v>300</v>
      </c>
      <c r="F245" s="149">
        <v>360</v>
      </c>
      <c r="G245" s="149" t="s">
        <v>368</v>
      </c>
    </row>
    <row r="246" spans="2:7">
      <c r="B246" s="813"/>
      <c r="C246" s="808"/>
      <c r="D246" s="135" t="s">
        <v>353</v>
      </c>
      <c r="E246" s="158">
        <v>0.02</v>
      </c>
      <c r="F246" s="159">
        <v>0.02</v>
      </c>
      <c r="G246" s="112" t="s">
        <v>208</v>
      </c>
    </row>
    <row r="247" spans="2:7">
      <c r="B247" s="813"/>
      <c r="C247" s="808"/>
      <c r="D247" s="135" t="s">
        <v>226</v>
      </c>
      <c r="E247" s="111">
        <v>0.1</v>
      </c>
      <c r="F247" s="112">
        <v>0.1</v>
      </c>
      <c r="G247" s="112" t="s">
        <v>208</v>
      </c>
    </row>
    <row r="248" spans="2:7">
      <c r="B248" s="813"/>
      <c r="C248" s="808"/>
      <c r="D248" s="135" t="s">
        <v>430</v>
      </c>
      <c r="E248" s="106">
        <v>1</v>
      </c>
      <c r="F248" s="107">
        <v>1</v>
      </c>
      <c r="G248" s="107" t="s">
        <v>149</v>
      </c>
    </row>
    <row r="249" spans="2:7">
      <c r="B249" s="813"/>
      <c r="C249" s="808"/>
      <c r="D249" s="135" t="s">
        <v>431</v>
      </c>
      <c r="E249" s="106">
        <v>1</v>
      </c>
      <c r="F249" s="107">
        <v>1</v>
      </c>
      <c r="G249" s="107" t="s">
        <v>149</v>
      </c>
    </row>
    <row r="250" spans="2:7">
      <c r="B250" s="813"/>
      <c r="C250" s="808"/>
      <c r="D250" s="135" t="s">
        <v>432</v>
      </c>
      <c r="E250" s="106">
        <v>1</v>
      </c>
      <c r="F250" s="107">
        <v>1</v>
      </c>
      <c r="G250" s="107" t="s">
        <v>149</v>
      </c>
    </row>
    <row r="251" spans="2:7">
      <c r="B251" s="813"/>
      <c r="C251" s="808"/>
      <c r="D251" s="135" t="s">
        <v>433</v>
      </c>
      <c r="E251" s="106">
        <v>1</v>
      </c>
      <c r="F251" s="107">
        <v>1</v>
      </c>
      <c r="G251" s="107" t="s">
        <v>149</v>
      </c>
    </row>
    <row r="252" spans="2:7">
      <c r="B252" s="813"/>
      <c r="C252" s="808"/>
      <c r="D252" s="135" t="s">
        <v>434</v>
      </c>
      <c r="E252" s="111">
        <v>0.03</v>
      </c>
      <c r="F252" s="112">
        <v>0.03</v>
      </c>
      <c r="G252" s="112" t="s">
        <v>208</v>
      </c>
    </row>
    <row r="253" spans="2:7">
      <c r="B253" s="813"/>
      <c r="C253" s="808"/>
      <c r="D253" s="135" t="s">
        <v>435</v>
      </c>
      <c r="E253" s="111">
        <v>0.05</v>
      </c>
      <c r="F253" s="112">
        <v>0.05</v>
      </c>
      <c r="G253" s="112" t="s">
        <v>208</v>
      </c>
    </row>
    <row r="254" spans="2:7">
      <c r="B254" s="813"/>
      <c r="C254" s="808"/>
      <c r="D254" s="135" t="s">
        <v>436</v>
      </c>
      <c r="E254" s="111">
        <v>0.05</v>
      </c>
      <c r="F254" s="112">
        <v>0.05</v>
      </c>
      <c r="G254" s="112" t="s">
        <v>208</v>
      </c>
    </row>
    <row r="255" spans="2:7" ht="15" thickBot="1">
      <c r="B255" s="813"/>
      <c r="C255" s="809"/>
      <c r="D255" s="136" t="s">
        <v>437</v>
      </c>
      <c r="E255" s="130">
        <v>0.1</v>
      </c>
      <c r="F255" s="131">
        <v>0.1</v>
      </c>
      <c r="G255" s="131" t="s">
        <v>208</v>
      </c>
    </row>
    <row r="256" spans="2:7">
      <c r="B256" s="813"/>
      <c r="C256" s="808" t="s">
        <v>382</v>
      </c>
      <c r="D256" s="135" t="s">
        <v>429</v>
      </c>
      <c r="E256" s="106">
        <v>1</v>
      </c>
      <c r="F256" s="107">
        <v>1</v>
      </c>
      <c r="G256" s="134" t="s">
        <v>149</v>
      </c>
    </row>
    <row r="257" spans="2:7">
      <c r="B257" s="813"/>
      <c r="C257" s="808"/>
      <c r="D257" s="135" t="s">
        <v>209</v>
      </c>
      <c r="E257" s="150">
        <v>345</v>
      </c>
      <c r="F257" s="149">
        <v>390</v>
      </c>
      <c r="G257" s="149" t="s">
        <v>252</v>
      </c>
    </row>
    <row r="258" spans="2:7">
      <c r="B258" s="813"/>
      <c r="C258" s="808"/>
      <c r="D258" s="135" t="s">
        <v>353</v>
      </c>
      <c r="E258" s="158">
        <v>0.02</v>
      </c>
      <c r="F258" s="159">
        <v>0.02</v>
      </c>
      <c r="G258" s="112" t="s">
        <v>208</v>
      </c>
    </row>
    <row r="259" spans="2:7">
      <c r="B259" s="813"/>
      <c r="C259" s="808"/>
      <c r="D259" s="135" t="s">
        <v>226</v>
      </c>
      <c r="E259" s="111">
        <v>0.1</v>
      </c>
      <c r="F259" s="112">
        <v>0.1</v>
      </c>
      <c r="G259" s="112" t="s">
        <v>208</v>
      </c>
    </row>
    <row r="260" spans="2:7">
      <c r="B260" s="813"/>
      <c r="C260" s="808"/>
      <c r="D260" s="135" t="s">
        <v>430</v>
      </c>
      <c r="E260" s="106">
        <v>1</v>
      </c>
      <c r="F260" s="107">
        <v>1</v>
      </c>
      <c r="G260" s="107" t="s">
        <v>149</v>
      </c>
    </row>
    <row r="261" spans="2:7">
      <c r="B261" s="813"/>
      <c r="C261" s="808"/>
      <c r="D261" s="135" t="s">
        <v>431</v>
      </c>
      <c r="E261" s="106">
        <v>1</v>
      </c>
      <c r="F261" s="107">
        <v>1</v>
      </c>
      <c r="G261" s="107" t="s">
        <v>149</v>
      </c>
    </row>
    <row r="262" spans="2:7">
      <c r="B262" s="813"/>
      <c r="C262" s="808"/>
      <c r="D262" s="135" t="s">
        <v>432</v>
      </c>
      <c r="E262" s="106">
        <v>1</v>
      </c>
      <c r="F262" s="107">
        <v>1</v>
      </c>
      <c r="G262" s="107" t="s">
        <v>149</v>
      </c>
    </row>
    <row r="263" spans="2:7">
      <c r="B263" s="813"/>
      <c r="C263" s="808"/>
      <c r="D263" s="135" t="s">
        <v>433</v>
      </c>
      <c r="E263" s="106">
        <v>1</v>
      </c>
      <c r="F263" s="107">
        <v>1</v>
      </c>
      <c r="G263" s="107" t="s">
        <v>149</v>
      </c>
    </row>
    <row r="264" spans="2:7">
      <c r="B264" s="813"/>
      <c r="C264" s="808"/>
      <c r="D264" s="135" t="s">
        <v>434</v>
      </c>
      <c r="E264" s="111">
        <v>0.03</v>
      </c>
      <c r="F264" s="112">
        <v>0.03</v>
      </c>
      <c r="G264" s="112" t="s">
        <v>208</v>
      </c>
    </row>
    <row r="265" spans="2:7">
      <c r="B265" s="813"/>
      <c r="C265" s="808"/>
      <c r="D265" s="135" t="s">
        <v>435</v>
      </c>
      <c r="E265" s="111">
        <v>0.05</v>
      </c>
      <c r="F265" s="112">
        <v>0.05</v>
      </c>
      <c r="G265" s="112" t="s">
        <v>208</v>
      </c>
    </row>
    <row r="266" spans="2:7">
      <c r="B266" s="813"/>
      <c r="C266" s="808"/>
      <c r="D266" s="135" t="s">
        <v>436</v>
      </c>
      <c r="E266" s="111">
        <v>0.05</v>
      </c>
      <c r="F266" s="112">
        <v>0.05</v>
      </c>
      <c r="G266" s="112" t="s">
        <v>208</v>
      </c>
    </row>
    <row r="267" spans="2:7" ht="15" thickBot="1">
      <c r="B267" s="813"/>
      <c r="C267" s="809"/>
      <c r="D267" s="136" t="s">
        <v>437</v>
      </c>
      <c r="E267" s="130">
        <v>0.1</v>
      </c>
      <c r="F267" s="131">
        <v>0.1</v>
      </c>
      <c r="G267" s="131" t="s">
        <v>208</v>
      </c>
    </row>
    <row r="268" spans="2:7">
      <c r="B268" s="813"/>
      <c r="C268" s="808" t="s">
        <v>505</v>
      </c>
      <c r="D268" s="135" t="s">
        <v>429</v>
      </c>
      <c r="E268" s="106">
        <v>1</v>
      </c>
      <c r="F268" s="107">
        <v>1</v>
      </c>
      <c r="G268" s="134" t="s">
        <v>149</v>
      </c>
    </row>
    <row r="269" spans="2:7" ht="24" customHeight="1">
      <c r="B269" s="813"/>
      <c r="C269" s="808"/>
      <c r="D269" s="135" t="s">
        <v>209</v>
      </c>
      <c r="E269" s="150">
        <v>345</v>
      </c>
      <c r="F269" s="149">
        <v>390</v>
      </c>
      <c r="G269" s="149" t="s">
        <v>514</v>
      </c>
    </row>
    <row r="270" spans="2:7">
      <c r="B270" s="813"/>
      <c r="C270" s="808"/>
      <c r="D270" s="135" t="s">
        <v>353</v>
      </c>
      <c r="E270" s="158">
        <v>0</v>
      </c>
      <c r="F270" s="159">
        <v>0</v>
      </c>
      <c r="G270" s="112" t="s">
        <v>208</v>
      </c>
    </row>
    <row r="271" spans="2:7">
      <c r="B271" s="813"/>
      <c r="C271" s="808"/>
      <c r="D271" s="135" t="s">
        <v>226</v>
      </c>
      <c r="E271" s="111">
        <v>0.1</v>
      </c>
      <c r="F271" s="112">
        <v>0.1</v>
      </c>
      <c r="G271" s="112" t="s">
        <v>208</v>
      </c>
    </row>
    <row r="272" spans="2:7">
      <c r="B272" s="813"/>
      <c r="C272" s="808"/>
      <c r="D272" s="135" t="s">
        <v>430</v>
      </c>
      <c r="E272" s="106">
        <v>1</v>
      </c>
      <c r="F272" s="107">
        <v>1</v>
      </c>
      <c r="G272" s="107" t="s">
        <v>149</v>
      </c>
    </row>
    <row r="273" spans="2:7">
      <c r="B273" s="813"/>
      <c r="C273" s="808"/>
      <c r="D273" s="135" t="s">
        <v>431</v>
      </c>
      <c r="E273" s="106">
        <v>1</v>
      </c>
      <c r="F273" s="107">
        <v>1</v>
      </c>
      <c r="G273" s="107" t="s">
        <v>149</v>
      </c>
    </row>
    <row r="274" spans="2:7">
      <c r="B274" s="813"/>
      <c r="C274" s="808"/>
      <c r="D274" s="135" t="s">
        <v>432</v>
      </c>
      <c r="E274" s="106">
        <v>1</v>
      </c>
      <c r="F274" s="107">
        <v>1</v>
      </c>
      <c r="G274" s="107" t="s">
        <v>149</v>
      </c>
    </row>
    <row r="275" spans="2:7">
      <c r="B275" s="813"/>
      <c r="C275" s="808"/>
      <c r="D275" s="135" t="s">
        <v>433</v>
      </c>
      <c r="E275" s="106">
        <v>1</v>
      </c>
      <c r="F275" s="107">
        <v>1</v>
      </c>
      <c r="G275" s="107" t="s">
        <v>149</v>
      </c>
    </row>
    <row r="276" spans="2:7">
      <c r="B276" s="813"/>
      <c r="C276" s="808"/>
      <c r="D276" s="135" t="s">
        <v>434</v>
      </c>
      <c r="E276" s="111">
        <v>0.03</v>
      </c>
      <c r="F276" s="112">
        <v>0.03</v>
      </c>
      <c r="G276" s="112" t="s">
        <v>208</v>
      </c>
    </row>
    <row r="277" spans="2:7">
      <c r="B277" s="813"/>
      <c r="C277" s="808"/>
      <c r="D277" s="135" t="s">
        <v>435</v>
      </c>
      <c r="E277" s="111">
        <v>0.05</v>
      </c>
      <c r="F277" s="112">
        <v>0.05</v>
      </c>
      <c r="G277" s="112" t="s">
        <v>208</v>
      </c>
    </row>
    <row r="278" spans="2:7">
      <c r="B278" s="813"/>
      <c r="C278" s="808"/>
      <c r="D278" s="135" t="s">
        <v>436</v>
      </c>
      <c r="E278" s="111">
        <v>0.05</v>
      </c>
      <c r="F278" s="112">
        <v>0.05</v>
      </c>
      <c r="G278" s="112" t="s">
        <v>208</v>
      </c>
    </row>
    <row r="279" spans="2:7" ht="15" thickBot="1">
      <c r="B279" s="813"/>
      <c r="C279" s="809"/>
      <c r="D279" s="136" t="s">
        <v>437</v>
      </c>
      <c r="E279" s="130">
        <v>0.1</v>
      </c>
      <c r="F279" s="131">
        <v>0.1</v>
      </c>
      <c r="G279" s="131" t="s">
        <v>208</v>
      </c>
    </row>
    <row r="280" spans="2:7">
      <c r="B280" s="813"/>
      <c r="C280" s="808" t="s">
        <v>548</v>
      </c>
      <c r="D280" s="135" t="s">
        <v>429</v>
      </c>
      <c r="E280" s="106">
        <v>1</v>
      </c>
      <c r="F280" s="107">
        <v>1</v>
      </c>
      <c r="G280" s="134" t="s">
        <v>149</v>
      </c>
    </row>
    <row r="281" spans="2:7">
      <c r="B281" s="813"/>
      <c r="C281" s="808"/>
      <c r="D281" s="135" t="s">
        <v>209</v>
      </c>
      <c r="E281" s="150">
        <v>300</v>
      </c>
      <c r="F281" s="149">
        <v>360</v>
      </c>
      <c r="G281" s="149" t="s">
        <v>368</v>
      </c>
    </row>
    <row r="282" spans="2:7">
      <c r="B282" s="813"/>
      <c r="C282" s="808"/>
      <c r="D282" s="135" t="s">
        <v>353</v>
      </c>
      <c r="E282" s="158">
        <v>0</v>
      </c>
      <c r="F282" s="159">
        <v>0</v>
      </c>
      <c r="G282" s="112" t="s">
        <v>208</v>
      </c>
    </row>
    <row r="283" spans="2:7">
      <c r="B283" s="813"/>
      <c r="C283" s="808"/>
      <c r="D283" s="135" t="s">
        <v>226</v>
      </c>
      <c r="E283" s="111">
        <v>0.1</v>
      </c>
      <c r="F283" s="112">
        <v>0.1</v>
      </c>
      <c r="G283" s="112" t="s">
        <v>208</v>
      </c>
    </row>
    <row r="284" spans="2:7">
      <c r="B284" s="813"/>
      <c r="C284" s="808"/>
      <c r="D284" s="135" t="s">
        <v>430</v>
      </c>
      <c r="E284" s="106">
        <v>1</v>
      </c>
      <c r="F284" s="107">
        <v>1</v>
      </c>
      <c r="G284" s="107" t="s">
        <v>149</v>
      </c>
    </row>
    <row r="285" spans="2:7">
      <c r="B285" s="813"/>
      <c r="C285" s="808"/>
      <c r="D285" s="135" t="s">
        <v>431</v>
      </c>
      <c r="E285" s="106">
        <v>1</v>
      </c>
      <c r="F285" s="107">
        <v>1</v>
      </c>
      <c r="G285" s="107" t="s">
        <v>149</v>
      </c>
    </row>
    <row r="286" spans="2:7">
      <c r="B286" s="813"/>
      <c r="C286" s="808"/>
      <c r="D286" s="135" t="s">
        <v>432</v>
      </c>
      <c r="E286" s="106">
        <v>1</v>
      </c>
      <c r="F286" s="107">
        <v>1</v>
      </c>
      <c r="G286" s="107" t="s">
        <v>149</v>
      </c>
    </row>
    <row r="287" spans="2:7">
      <c r="B287" s="813"/>
      <c r="C287" s="808"/>
      <c r="D287" s="135" t="s">
        <v>433</v>
      </c>
      <c r="E287" s="106">
        <v>1</v>
      </c>
      <c r="F287" s="107">
        <v>1</v>
      </c>
      <c r="G287" s="107" t="s">
        <v>149</v>
      </c>
    </row>
    <row r="288" spans="2:7">
      <c r="B288" s="813"/>
      <c r="C288" s="808"/>
      <c r="D288" s="135" t="s">
        <v>434</v>
      </c>
      <c r="E288" s="111">
        <v>0.03</v>
      </c>
      <c r="F288" s="112">
        <v>0.03</v>
      </c>
      <c r="G288" s="112" t="s">
        <v>208</v>
      </c>
    </row>
    <row r="289" spans="2:7">
      <c r="B289" s="813"/>
      <c r="C289" s="808"/>
      <c r="D289" s="135" t="s">
        <v>435</v>
      </c>
      <c r="E289" s="111">
        <v>0.05</v>
      </c>
      <c r="F289" s="112">
        <v>0.05</v>
      </c>
      <c r="G289" s="112" t="s">
        <v>208</v>
      </c>
    </row>
    <row r="290" spans="2:7">
      <c r="B290" s="813"/>
      <c r="C290" s="808"/>
      <c r="D290" s="135" t="s">
        <v>436</v>
      </c>
      <c r="E290" s="111">
        <v>0.05</v>
      </c>
      <c r="F290" s="112">
        <v>0.05</v>
      </c>
      <c r="G290" s="112" t="s">
        <v>208</v>
      </c>
    </row>
    <row r="291" spans="2:7" ht="15" thickBot="1">
      <c r="B291" s="813"/>
      <c r="C291" s="809"/>
      <c r="D291" s="136" t="s">
        <v>437</v>
      </c>
      <c r="E291" s="130">
        <v>0.1</v>
      </c>
      <c r="F291" s="131">
        <v>0.1</v>
      </c>
      <c r="G291" s="131" t="s">
        <v>208</v>
      </c>
    </row>
    <row r="292" spans="2:7">
      <c r="B292" s="813"/>
      <c r="C292" s="808" t="s">
        <v>383</v>
      </c>
      <c r="D292" s="135" t="s">
        <v>429</v>
      </c>
      <c r="E292" s="106">
        <v>1</v>
      </c>
      <c r="F292" s="107">
        <v>1</v>
      </c>
      <c r="G292" s="134" t="s">
        <v>149</v>
      </c>
    </row>
    <row r="293" spans="2:7" ht="18.75" customHeight="1">
      <c r="B293" s="813"/>
      <c r="C293" s="808"/>
      <c r="D293" s="135" t="s">
        <v>209</v>
      </c>
      <c r="E293" s="150">
        <v>300</v>
      </c>
      <c r="F293" s="149">
        <v>360</v>
      </c>
      <c r="G293" s="149" t="s">
        <v>252</v>
      </c>
    </row>
    <row r="294" spans="2:7">
      <c r="B294" s="813"/>
      <c r="C294" s="808"/>
      <c r="D294" s="135" t="s">
        <v>353</v>
      </c>
      <c r="E294" s="158">
        <v>0.01</v>
      </c>
      <c r="F294" s="159">
        <v>0.01</v>
      </c>
      <c r="G294" s="112" t="s">
        <v>208</v>
      </c>
    </row>
    <row r="295" spans="2:7">
      <c r="B295" s="813"/>
      <c r="C295" s="808"/>
      <c r="D295" s="135" t="s">
        <v>226</v>
      </c>
      <c r="E295" s="111">
        <v>0.1</v>
      </c>
      <c r="F295" s="112">
        <v>0.1</v>
      </c>
      <c r="G295" s="112" t="s">
        <v>208</v>
      </c>
    </row>
    <row r="296" spans="2:7">
      <c r="B296" s="813"/>
      <c r="C296" s="808"/>
      <c r="D296" s="135" t="s">
        <v>430</v>
      </c>
      <c r="E296" s="106">
        <v>1</v>
      </c>
      <c r="F296" s="107">
        <v>1</v>
      </c>
      <c r="G296" s="107" t="s">
        <v>149</v>
      </c>
    </row>
    <row r="297" spans="2:7">
      <c r="B297" s="813"/>
      <c r="C297" s="808"/>
      <c r="D297" s="135" t="s">
        <v>431</v>
      </c>
      <c r="E297" s="106">
        <v>1</v>
      </c>
      <c r="F297" s="107">
        <v>1</v>
      </c>
      <c r="G297" s="107" t="s">
        <v>149</v>
      </c>
    </row>
    <row r="298" spans="2:7">
      <c r="B298" s="813"/>
      <c r="C298" s="808"/>
      <c r="D298" s="135" t="s">
        <v>432</v>
      </c>
      <c r="E298" s="106">
        <v>1</v>
      </c>
      <c r="F298" s="107">
        <v>1</v>
      </c>
      <c r="G298" s="107" t="s">
        <v>149</v>
      </c>
    </row>
    <row r="299" spans="2:7">
      <c r="B299" s="813"/>
      <c r="C299" s="808"/>
      <c r="D299" s="135" t="s">
        <v>433</v>
      </c>
      <c r="E299" s="106">
        <v>1</v>
      </c>
      <c r="F299" s="107">
        <v>1</v>
      </c>
      <c r="G299" s="107" t="s">
        <v>149</v>
      </c>
    </row>
    <row r="300" spans="2:7">
      <c r="B300" s="813"/>
      <c r="C300" s="808"/>
      <c r="D300" s="135" t="s">
        <v>434</v>
      </c>
      <c r="E300" s="111">
        <v>0.03</v>
      </c>
      <c r="F300" s="112">
        <v>0.03</v>
      </c>
      <c r="G300" s="112" t="s">
        <v>208</v>
      </c>
    </row>
    <row r="301" spans="2:7">
      <c r="B301" s="813"/>
      <c r="C301" s="808"/>
      <c r="D301" s="135" t="s">
        <v>435</v>
      </c>
      <c r="E301" s="111">
        <v>0.05</v>
      </c>
      <c r="F301" s="112">
        <v>0.05</v>
      </c>
      <c r="G301" s="112" t="s">
        <v>208</v>
      </c>
    </row>
    <row r="302" spans="2:7">
      <c r="B302" s="813"/>
      <c r="C302" s="808"/>
      <c r="D302" s="135" t="s">
        <v>436</v>
      </c>
      <c r="E302" s="111">
        <v>0.05</v>
      </c>
      <c r="F302" s="112">
        <v>0.05</v>
      </c>
      <c r="G302" s="112" t="s">
        <v>208</v>
      </c>
    </row>
    <row r="303" spans="2:7" ht="15" thickBot="1">
      <c r="B303" s="813"/>
      <c r="C303" s="809"/>
      <c r="D303" s="136" t="s">
        <v>437</v>
      </c>
      <c r="E303" s="130">
        <v>0.1</v>
      </c>
      <c r="F303" s="131">
        <v>0.1</v>
      </c>
      <c r="G303" s="131" t="s">
        <v>208</v>
      </c>
    </row>
    <row r="304" spans="2:7">
      <c r="B304" s="813"/>
      <c r="C304" s="808" t="s">
        <v>77</v>
      </c>
      <c r="D304" s="135" t="s">
        <v>429</v>
      </c>
      <c r="E304" s="106">
        <v>1</v>
      </c>
      <c r="F304" s="107">
        <v>1</v>
      </c>
      <c r="G304" s="107" t="s">
        <v>149</v>
      </c>
    </row>
    <row r="305" spans="2:7">
      <c r="B305" s="813"/>
      <c r="C305" s="808"/>
      <c r="D305" s="135" t="s">
        <v>353</v>
      </c>
      <c r="E305" s="158">
        <v>0.01</v>
      </c>
      <c r="F305" s="159">
        <v>0.01</v>
      </c>
      <c r="G305" s="112" t="s">
        <v>208</v>
      </c>
    </row>
    <row r="306" spans="2:7">
      <c r="B306" s="813"/>
      <c r="C306" s="808"/>
      <c r="D306" s="135" t="s">
        <v>226</v>
      </c>
      <c r="E306" s="111">
        <v>0.1</v>
      </c>
      <c r="F306" s="112">
        <v>0.1</v>
      </c>
      <c r="G306" s="112" t="s">
        <v>208</v>
      </c>
    </row>
    <row r="307" spans="2:7">
      <c r="B307" s="813"/>
      <c r="C307" s="808"/>
      <c r="D307" s="135" t="s">
        <v>430</v>
      </c>
      <c r="E307" s="106">
        <v>1</v>
      </c>
      <c r="F307" s="107">
        <v>1</v>
      </c>
      <c r="G307" s="107" t="s">
        <v>149</v>
      </c>
    </row>
    <row r="308" spans="2:7">
      <c r="B308" s="813"/>
      <c r="C308" s="808"/>
      <c r="D308" s="135" t="s">
        <v>431</v>
      </c>
      <c r="E308" s="106">
        <v>1</v>
      </c>
      <c r="F308" s="107">
        <v>1</v>
      </c>
      <c r="G308" s="107" t="s">
        <v>149</v>
      </c>
    </row>
    <row r="309" spans="2:7">
      <c r="B309" s="813"/>
      <c r="C309" s="808"/>
      <c r="D309" s="135" t="s">
        <v>432</v>
      </c>
      <c r="E309" s="106">
        <v>1</v>
      </c>
      <c r="F309" s="107">
        <v>1</v>
      </c>
      <c r="G309" s="107" t="s">
        <v>149</v>
      </c>
    </row>
    <row r="310" spans="2:7">
      <c r="B310" s="813"/>
      <c r="C310" s="808"/>
      <c r="D310" s="135" t="s">
        <v>433</v>
      </c>
      <c r="E310" s="106">
        <v>1</v>
      </c>
      <c r="F310" s="107">
        <v>1</v>
      </c>
      <c r="G310" s="107" t="s">
        <v>149</v>
      </c>
    </row>
    <row r="311" spans="2:7">
      <c r="B311" s="813"/>
      <c r="C311" s="808"/>
      <c r="D311" s="135" t="s">
        <v>434</v>
      </c>
      <c r="E311" s="111">
        <v>0.03</v>
      </c>
      <c r="F311" s="112">
        <v>0.03</v>
      </c>
      <c r="G311" s="112" t="s">
        <v>208</v>
      </c>
    </row>
    <row r="312" spans="2:7">
      <c r="B312" s="813"/>
      <c r="C312" s="808"/>
      <c r="D312" s="135" t="s">
        <v>435</v>
      </c>
      <c r="E312" s="111">
        <v>0.05</v>
      </c>
      <c r="F312" s="112">
        <v>0.05</v>
      </c>
      <c r="G312" s="112" t="s">
        <v>208</v>
      </c>
    </row>
    <row r="313" spans="2:7">
      <c r="B313" s="813"/>
      <c r="C313" s="808"/>
      <c r="D313" s="135" t="s">
        <v>436</v>
      </c>
      <c r="E313" s="111">
        <v>0.05</v>
      </c>
      <c r="F313" s="112">
        <v>0.05</v>
      </c>
      <c r="G313" s="112" t="s">
        <v>208</v>
      </c>
    </row>
    <row r="314" spans="2:7" ht="15" thickBot="1">
      <c r="B314" s="813"/>
      <c r="C314" s="809"/>
      <c r="D314" s="136" t="s">
        <v>437</v>
      </c>
      <c r="E314" s="130">
        <v>0.1</v>
      </c>
      <c r="F314" s="131">
        <v>0.1</v>
      </c>
      <c r="G314" s="131" t="s">
        <v>208</v>
      </c>
    </row>
    <row r="315" spans="2:7">
      <c r="B315" s="813"/>
      <c r="C315" s="808" t="s">
        <v>78</v>
      </c>
      <c r="D315" s="135" t="s">
        <v>429</v>
      </c>
      <c r="E315" s="106">
        <v>1</v>
      </c>
      <c r="F315" s="107">
        <v>1</v>
      </c>
      <c r="G315" s="134" t="s">
        <v>149</v>
      </c>
    </row>
    <row r="316" spans="2:7">
      <c r="B316" s="813"/>
      <c r="C316" s="808"/>
      <c r="D316" s="135" t="s">
        <v>209</v>
      </c>
      <c r="E316" s="106">
        <v>20</v>
      </c>
      <c r="F316" s="107">
        <v>24</v>
      </c>
      <c r="G316" s="149" t="s">
        <v>268</v>
      </c>
    </row>
    <row r="317" spans="2:7">
      <c r="B317" s="813"/>
      <c r="C317" s="808"/>
      <c r="D317" s="135" t="s">
        <v>353</v>
      </c>
      <c r="E317" s="158">
        <v>0.01</v>
      </c>
      <c r="F317" s="159">
        <v>0.01</v>
      </c>
      <c r="G317" s="112" t="s">
        <v>208</v>
      </c>
    </row>
    <row r="318" spans="2:7">
      <c r="B318" s="813"/>
      <c r="C318" s="808"/>
      <c r="D318" s="135" t="s">
        <v>226</v>
      </c>
      <c r="E318" s="111">
        <v>0.1</v>
      </c>
      <c r="F318" s="112">
        <v>0.1</v>
      </c>
      <c r="G318" s="112" t="s">
        <v>208</v>
      </c>
    </row>
    <row r="319" spans="2:7">
      <c r="B319" s="813"/>
      <c r="C319" s="808"/>
      <c r="D319" s="135" t="s">
        <v>430</v>
      </c>
      <c r="E319" s="106">
        <v>1</v>
      </c>
      <c r="F319" s="107">
        <v>1</v>
      </c>
      <c r="G319" s="107" t="s">
        <v>149</v>
      </c>
    </row>
    <row r="320" spans="2:7">
      <c r="B320" s="813"/>
      <c r="C320" s="808"/>
      <c r="D320" s="135" t="s">
        <v>431</v>
      </c>
      <c r="E320" s="106">
        <v>1</v>
      </c>
      <c r="F320" s="107">
        <v>1</v>
      </c>
      <c r="G320" s="107" t="s">
        <v>149</v>
      </c>
    </row>
    <row r="321" spans="2:7">
      <c r="B321" s="813"/>
      <c r="C321" s="808"/>
      <c r="D321" s="135" t="s">
        <v>432</v>
      </c>
      <c r="E321" s="106">
        <v>1</v>
      </c>
      <c r="F321" s="107">
        <v>1</v>
      </c>
      <c r="G321" s="107" t="s">
        <v>149</v>
      </c>
    </row>
    <row r="322" spans="2:7">
      <c r="B322" s="813"/>
      <c r="C322" s="808"/>
      <c r="D322" s="135" t="s">
        <v>433</v>
      </c>
      <c r="E322" s="106">
        <v>1</v>
      </c>
      <c r="F322" s="107">
        <v>1</v>
      </c>
      <c r="G322" s="107" t="s">
        <v>149</v>
      </c>
    </row>
    <row r="323" spans="2:7">
      <c r="B323" s="813"/>
      <c r="C323" s="808"/>
      <c r="D323" s="135" t="s">
        <v>434</v>
      </c>
      <c r="E323" s="111">
        <v>0.03</v>
      </c>
      <c r="F323" s="112">
        <v>0.03</v>
      </c>
      <c r="G323" s="112" t="s">
        <v>208</v>
      </c>
    </row>
    <row r="324" spans="2:7">
      <c r="B324" s="813"/>
      <c r="C324" s="808"/>
      <c r="D324" s="135" t="s">
        <v>435</v>
      </c>
      <c r="E324" s="111">
        <v>0.05</v>
      </c>
      <c r="F324" s="112">
        <v>0.05</v>
      </c>
      <c r="G324" s="112" t="s">
        <v>208</v>
      </c>
    </row>
    <row r="325" spans="2:7">
      <c r="B325" s="813"/>
      <c r="C325" s="808"/>
      <c r="D325" s="135" t="s">
        <v>436</v>
      </c>
      <c r="E325" s="111">
        <v>0.05</v>
      </c>
      <c r="F325" s="112">
        <v>0.05</v>
      </c>
      <c r="G325" s="112" t="s">
        <v>208</v>
      </c>
    </row>
    <row r="326" spans="2:7" ht="15" thickBot="1">
      <c r="B326" s="813"/>
      <c r="C326" s="809"/>
      <c r="D326" s="136" t="s">
        <v>437</v>
      </c>
      <c r="E326" s="130">
        <v>0.1</v>
      </c>
      <c r="F326" s="131">
        <v>0.1</v>
      </c>
      <c r="G326" s="131" t="s">
        <v>208</v>
      </c>
    </row>
    <row r="327" spans="2:7" ht="15" thickBot="1">
      <c r="B327" s="813"/>
      <c r="C327" s="808" t="s">
        <v>547</v>
      </c>
      <c r="D327" s="135" t="s">
        <v>429</v>
      </c>
      <c r="E327" s="106">
        <v>1</v>
      </c>
      <c r="F327" s="107">
        <v>1</v>
      </c>
      <c r="G327" s="107" t="s">
        <v>149</v>
      </c>
    </row>
    <row r="328" spans="2:7">
      <c r="B328" s="813"/>
      <c r="C328" s="808"/>
      <c r="D328" s="135" t="s">
        <v>209</v>
      </c>
      <c r="E328" s="106">
        <v>45</v>
      </c>
      <c r="F328" s="107">
        <v>50</v>
      </c>
      <c r="G328" s="134" t="s">
        <v>268</v>
      </c>
    </row>
    <row r="329" spans="2:7">
      <c r="B329" s="813"/>
      <c r="C329" s="808"/>
      <c r="D329" s="135" t="s">
        <v>274</v>
      </c>
      <c r="E329" s="106">
        <v>600</v>
      </c>
      <c r="F329" s="107">
        <v>600</v>
      </c>
      <c r="G329" s="149" t="s">
        <v>515</v>
      </c>
    </row>
    <row r="330" spans="2:7">
      <c r="B330" s="813"/>
      <c r="C330" s="808"/>
      <c r="D330" s="135" t="s">
        <v>524</v>
      </c>
      <c r="E330" s="106">
        <v>5.0000000000000001E-3</v>
      </c>
      <c r="F330" s="106">
        <v>2.5000000000000001E-3</v>
      </c>
      <c r="G330" s="107" t="s">
        <v>522</v>
      </c>
    </row>
    <row r="331" spans="2:7">
      <c r="B331" s="813"/>
      <c r="C331" s="808"/>
      <c r="D331" s="135" t="s">
        <v>353</v>
      </c>
      <c r="E331" s="158">
        <v>0.01</v>
      </c>
      <c r="F331" s="159">
        <v>0.01</v>
      </c>
      <c r="G331" s="112" t="s">
        <v>208</v>
      </c>
    </row>
    <row r="332" spans="2:7">
      <c r="B332" s="813"/>
      <c r="C332" s="808"/>
      <c r="D332" s="135" t="s">
        <v>226</v>
      </c>
      <c r="E332" s="111">
        <v>0.1</v>
      </c>
      <c r="F332" s="112">
        <v>0.1</v>
      </c>
      <c r="G332" s="112" t="s">
        <v>208</v>
      </c>
    </row>
    <row r="333" spans="2:7">
      <c r="B333" s="813"/>
      <c r="C333" s="808"/>
      <c r="D333" s="135" t="s">
        <v>430</v>
      </c>
      <c r="E333" s="106">
        <v>1</v>
      </c>
      <c r="F333" s="107">
        <v>1</v>
      </c>
      <c r="G333" s="107" t="s">
        <v>149</v>
      </c>
    </row>
    <row r="334" spans="2:7">
      <c r="B334" s="813"/>
      <c r="C334" s="808"/>
      <c r="D334" s="135" t="s">
        <v>431</v>
      </c>
      <c r="E334" s="106">
        <v>1</v>
      </c>
      <c r="F334" s="107">
        <v>1</v>
      </c>
      <c r="G334" s="107" t="s">
        <v>149</v>
      </c>
    </row>
    <row r="335" spans="2:7">
      <c r="B335" s="813"/>
      <c r="C335" s="808"/>
      <c r="D335" s="135" t="s">
        <v>432</v>
      </c>
      <c r="E335" s="106">
        <v>1</v>
      </c>
      <c r="F335" s="107">
        <v>1</v>
      </c>
      <c r="G335" s="107" t="s">
        <v>149</v>
      </c>
    </row>
    <row r="336" spans="2:7">
      <c r="B336" s="813"/>
      <c r="C336" s="808"/>
      <c r="D336" s="135" t="s">
        <v>433</v>
      </c>
      <c r="E336" s="106">
        <v>1</v>
      </c>
      <c r="F336" s="107">
        <v>1</v>
      </c>
      <c r="G336" s="107" t="s">
        <v>149</v>
      </c>
    </row>
    <row r="337" spans="2:7">
      <c r="B337" s="813"/>
      <c r="C337" s="808"/>
      <c r="D337" s="135" t="s">
        <v>434</v>
      </c>
      <c r="E337" s="111">
        <v>0.03</v>
      </c>
      <c r="F337" s="112">
        <v>0.03</v>
      </c>
      <c r="G337" s="112" t="s">
        <v>208</v>
      </c>
    </row>
    <row r="338" spans="2:7">
      <c r="B338" s="813"/>
      <c r="C338" s="808"/>
      <c r="D338" s="135" t="s">
        <v>435</v>
      </c>
      <c r="E338" s="111">
        <v>0.05</v>
      </c>
      <c r="F338" s="112">
        <v>0.05</v>
      </c>
      <c r="G338" s="112" t="s">
        <v>208</v>
      </c>
    </row>
    <row r="339" spans="2:7">
      <c r="B339" s="813"/>
      <c r="C339" s="808"/>
      <c r="D339" s="135" t="s">
        <v>436</v>
      </c>
      <c r="E339" s="111">
        <v>0.05</v>
      </c>
      <c r="F339" s="112">
        <v>0.05</v>
      </c>
      <c r="G339" s="112" t="s">
        <v>208</v>
      </c>
    </row>
    <row r="340" spans="2:7" ht="15" thickBot="1">
      <c r="B340" s="814"/>
      <c r="C340" s="809"/>
      <c r="D340" s="136" t="s">
        <v>437</v>
      </c>
      <c r="E340" s="130">
        <v>0.1</v>
      </c>
      <c r="F340" s="131">
        <v>0.1</v>
      </c>
      <c r="G340" s="131" t="s">
        <v>208</v>
      </c>
    </row>
    <row r="341" spans="2:7"/>
    <row r="342" spans="2:7"/>
    <row r="343" spans="2:7"/>
    <row r="344" spans="2:7"/>
  </sheetData>
  <mergeCells count="29">
    <mergeCell ref="F9:F10"/>
    <mergeCell ref="C315:C326"/>
    <mergeCell ref="C327:C340"/>
    <mergeCell ref="B66:B110"/>
    <mergeCell ref="B206:B340"/>
    <mergeCell ref="C268:C279"/>
    <mergeCell ref="C280:C291"/>
    <mergeCell ref="C292:C303"/>
    <mergeCell ref="C304:C314"/>
    <mergeCell ref="C206:C218"/>
    <mergeCell ref="C219:C231"/>
    <mergeCell ref="C232:C243"/>
    <mergeCell ref="C244:C255"/>
    <mergeCell ref="C256:C267"/>
    <mergeCell ref="B112:B131"/>
    <mergeCell ref="B134:G134"/>
    <mergeCell ref="B60:B62"/>
    <mergeCell ref="B136:B205"/>
    <mergeCell ref="C136:C149"/>
    <mergeCell ref="C150:C163"/>
    <mergeCell ref="C164:C177"/>
    <mergeCell ref="C178:C191"/>
    <mergeCell ref="C192:C205"/>
    <mergeCell ref="B57:B59"/>
    <mergeCell ref="B5:E5"/>
    <mergeCell ref="B8:B19"/>
    <mergeCell ref="B20:B28"/>
    <mergeCell ref="B29:B52"/>
    <mergeCell ref="B53:B56"/>
  </mergeCells>
  <dataValidations count="1">
    <dataValidation type="whole" allowBlank="1" showInputMessage="1" showErrorMessage="1" sqref="D130" xr:uid="{9204BE57-953A-405A-865C-2D3052A38BBD}">
      <formula1>1</formula1>
      <formula2>10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76B4C-997D-448B-AAE6-ED10B9EF220C}">
  <sheetPr codeName="Sheet5"/>
  <dimension ref="A1:V47"/>
  <sheetViews>
    <sheetView showGridLines="0" zoomScale="85" zoomScaleNormal="85" workbookViewId="0"/>
  </sheetViews>
  <sheetFormatPr defaultColWidth="0" defaultRowHeight="14.5" customHeight="1" zeroHeight="1"/>
  <cols>
    <col min="1" max="19" width="9" style="7" customWidth="1"/>
    <col min="20" max="22" width="9" style="7" hidden="1" customWidth="1"/>
    <col min="23" max="16384" width="8" style="7"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sheetData>
  <pageMargins left="0.7" right="0.7" top="0.75" bottom="0.75" header="0.3" footer="0.3"/>
  <pageSetup paperSize="9"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20AC7-5A55-454B-984A-61ECDC61AB76}">
  <sheetPr codeName="Sheet6">
    <tabColor theme="5"/>
  </sheetPr>
  <dimension ref="A1:AM369"/>
  <sheetViews>
    <sheetView showGridLines="0" zoomScale="85" zoomScaleNormal="85" workbookViewId="0"/>
  </sheetViews>
  <sheetFormatPr defaultColWidth="0" defaultRowHeight="0" customHeight="1" zeroHeight="1"/>
  <cols>
    <col min="1" max="1" width="7.58203125" style="264" customWidth="1"/>
    <col min="2" max="2" width="73.33203125" style="264" customWidth="1"/>
    <col min="3" max="3" width="31.58203125" style="264" customWidth="1"/>
    <col min="4" max="4" width="25.58203125" style="264" customWidth="1"/>
    <col min="5" max="5" width="25.08203125" style="264" customWidth="1"/>
    <col min="6" max="6" width="23.25" style="264" customWidth="1"/>
    <col min="7" max="7" width="28.25" style="264" customWidth="1"/>
    <col min="8" max="8" width="36.5" style="264" customWidth="1"/>
    <col min="9" max="9" width="19" style="264" customWidth="1"/>
    <col min="10" max="10" width="17.33203125" style="264" customWidth="1"/>
    <col min="11" max="11" width="26.08203125" style="264" customWidth="1"/>
    <col min="12" max="12" width="21.58203125" style="264" customWidth="1"/>
    <col min="13" max="13" width="21.58203125" style="264" hidden="1" customWidth="1"/>
    <col min="14" max="14" width="9.33203125" style="264" hidden="1" customWidth="1"/>
    <col min="15" max="15" width="15.5" style="264" hidden="1" customWidth="1"/>
    <col min="16" max="16" width="11.33203125" style="275" hidden="1" customWidth="1"/>
    <col min="17" max="20" width="11.33203125" style="264" hidden="1" customWidth="1"/>
    <col min="21" max="22" width="11.33203125" style="265" hidden="1" customWidth="1"/>
    <col min="23" max="23" width="8" style="265" hidden="1" customWidth="1"/>
    <col min="24" max="39" width="8" style="264" hidden="1" customWidth="1"/>
    <col min="40" max="16384" width="11.33203125" style="264" hidden="1"/>
  </cols>
  <sheetData>
    <row r="1" spans="1:27" ht="15" customHeight="1">
      <c r="D1" s="265"/>
      <c r="E1" s="265"/>
      <c r="F1" s="265"/>
      <c r="G1" s="265"/>
      <c r="H1" s="267"/>
      <c r="I1" s="266"/>
      <c r="J1" s="266"/>
      <c r="K1" s="266"/>
      <c r="L1" s="267"/>
      <c r="M1" s="268"/>
      <c r="N1" s="268"/>
      <c r="P1" s="269"/>
    </row>
    <row r="2" spans="1:27" ht="15" customHeight="1">
      <c r="A2" s="268"/>
      <c r="B2" s="270"/>
      <c r="C2" s="268"/>
      <c r="D2" s="266"/>
      <c r="E2" s="266" t="s">
        <v>8</v>
      </c>
      <c r="F2" s="265" t="s">
        <v>9</v>
      </c>
      <c r="G2" s="265" t="s">
        <v>10</v>
      </c>
      <c r="H2" s="266" t="s">
        <v>11</v>
      </c>
      <c r="I2" s="266" t="s">
        <v>12</v>
      </c>
      <c r="J2" s="265" t="s">
        <v>13</v>
      </c>
      <c r="K2" s="265" t="s">
        <v>14</v>
      </c>
      <c r="L2" s="271"/>
      <c r="M2" s="272"/>
      <c r="P2" s="264"/>
    </row>
    <row r="3" spans="1:27" ht="20.149999999999999" customHeight="1">
      <c r="A3" s="268"/>
      <c r="B3" s="270"/>
      <c r="C3" s="268"/>
      <c r="D3" s="266"/>
      <c r="E3" s="265">
        <v>0.25</v>
      </c>
      <c r="F3" s="265">
        <v>4</v>
      </c>
      <c r="G3" s="265">
        <v>12</v>
      </c>
      <c r="H3" s="265" t="s">
        <v>15</v>
      </c>
      <c r="I3" s="265" t="s">
        <v>16</v>
      </c>
      <c r="J3" s="265" t="s">
        <v>17</v>
      </c>
      <c r="K3" s="265" t="s">
        <v>18</v>
      </c>
      <c r="L3" s="271"/>
      <c r="M3" s="272"/>
      <c r="P3" s="264"/>
    </row>
    <row r="4" spans="1:27" ht="15" customHeight="1">
      <c r="A4" s="268"/>
      <c r="B4" s="270"/>
      <c r="C4" s="268"/>
      <c r="D4" s="266"/>
      <c r="E4" s="266">
        <v>0.33</v>
      </c>
      <c r="F4" s="265">
        <v>6</v>
      </c>
      <c r="G4" s="265">
        <v>24</v>
      </c>
      <c r="H4" s="265" t="s">
        <v>19</v>
      </c>
      <c r="I4" s="265" t="s">
        <v>20</v>
      </c>
      <c r="J4" s="265" t="s">
        <v>21</v>
      </c>
      <c r="K4" s="265" t="s">
        <v>22</v>
      </c>
      <c r="L4" s="271"/>
      <c r="M4" s="273"/>
      <c r="P4" s="264"/>
    </row>
    <row r="5" spans="1:27" ht="20.149999999999999" customHeight="1" thickBot="1">
      <c r="B5" s="187" t="s">
        <v>23</v>
      </c>
      <c r="C5" s="187"/>
      <c r="D5" s="266"/>
      <c r="E5" s="266">
        <v>0.5</v>
      </c>
      <c r="F5" s="265">
        <v>8</v>
      </c>
      <c r="G5" s="265"/>
      <c r="H5" s="265" t="s">
        <v>526</v>
      </c>
      <c r="J5" s="265"/>
      <c r="L5" s="271"/>
      <c r="M5" s="273"/>
      <c r="O5" s="274"/>
      <c r="W5" s="276"/>
      <c r="AA5" s="277"/>
    </row>
    <row r="6" spans="1:27" ht="15.75" customHeight="1" thickTop="1">
      <c r="D6" s="265"/>
      <c r="E6" s="278">
        <v>1</v>
      </c>
      <c r="F6" s="265">
        <v>12</v>
      </c>
      <c r="G6" s="265"/>
      <c r="H6" s="265" t="s">
        <v>24</v>
      </c>
      <c r="J6" s="265"/>
      <c r="L6" s="271"/>
      <c r="M6" s="273"/>
      <c r="W6" s="276"/>
      <c r="AA6" s="277"/>
    </row>
    <row r="7" spans="1:27" ht="19.899999999999999" customHeight="1">
      <c r="B7" s="279" t="s">
        <v>25</v>
      </c>
      <c r="C7" s="280" t="s">
        <v>26</v>
      </c>
      <c r="D7" s="265"/>
      <c r="E7" s="265">
        <v>1.5</v>
      </c>
      <c r="F7" s="265"/>
      <c r="G7" s="265"/>
      <c r="H7" s="281"/>
      <c r="I7" s="461"/>
      <c r="J7" s="281"/>
      <c r="K7" s="461"/>
      <c r="L7" s="271"/>
      <c r="M7" s="282"/>
      <c r="P7" s="264"/>
      <c r="R7" s="265" t="s">
        <v>27</v>
      </c>
      <c r="S7" s="283"/>
      <c r="T7" s="265"/>
      <c r="U7" s="264"/>
      <c r="V7" s="264"/>
      <c r="W7" s="264"/>
      <c r="X7" s="277"/>
    </row>
    <row r="8" spans="1:27" ht="20.5" customHeight="1">
      <c r="B8" s="284" t="s">
        <v>28</v>
      </c>
      <c r="C8" s="285" t="s">
        <v>29</v>
      </c>
      <c r="D8" s="265"/>
      <c r="E8" s="278">
        <v>2</v>
      </c>
      <c r="F8" s="265"/>
      <c r="G8" s="265"/>
      <c r="H8" s="281"/>
      <c r="I8" s="461"/>
      <c r="J8" s="281"/>
      <c r="K8" s="461"/>
      <c r="L8" s="271"/>
      <c r="M8" s="282"/>
      <c r="P8" s="264"/>
      <c r="R8" s="276"/>
      <c r="S8" s="265"/>
      <c r="T8" s="265"/>
      <c r="U8" s="264"/>
      <c r="V8" s="264"/>
      <c r="W8" s="264"/>
      <c r="X8" s="286"/>
      <c r="Y8" s="286"/>
    </row>
    <row r="9" spans="1:27" ht="20.149999999999999" customHeight="1">
      <c r="B9" s="284" t="s">
        <v>30</v>
      </c>
      <c r="C9" s="287" t="s">
        <v>19</v>
      </c>
      <c r="D9" s="288"/>
      <c r="E9" s="303"/>
      <c r="F9" s="265"/>
      <c r="G9" s="265"/>
      <c r="H9" s="757"/>
      <c r="I9" s="756"/>
      <c r="J9" s="289"/>
      <c r="K9" s="755"/>
      <c r="L9" s="271"/>
      <c r="M9" s="282"/>
      <c r="P9" s="264"/>
      <c r="R9" s="276"/>
      <c r="S9" s="265"/>
      <c r="T9" s="265"/>
      <c r="U9" s="264"/>
      <c r="V9" s="264"/>
      <c r="W9" s="264"/>
      <c r="X9" s="286"/>
      <c r="Y9" s="286"/>
    </row>
    <row r="10" spans="1:27" ht="20.149999999999999" customHeight="1">
      <c r="B10" s="284" t="s">
        <v>31</v>
      </c>
      <c r="C10" s="285" t="s">
        <v>570</v>
      </c>
      <c r="D10" s="290"/>
      <c r="E10" s="303"/>
      <c r="F10" s="265"/>
      <c r="G10" s="265"/>
      <c r="H10" s="305"/>
      <c r="I10" s="461"/>
      <c r="J10" s="281"/>
      <c r="K10" s="286"/>
      <c r="L10" s="271"/>
      <c r="M10" s="282"/>
      <c r="P10" s="264"/>
      <c r="R10" s="276"/>
      <c r="S10" s="265"/>
      <c r="T10" s="265"/>
      <c r="U10" s="264"/>
      <c r="V10" s="264"/>
      <c r="W10" s="264"/>
      <c r="X10" s="286"/>
      <c r="Y10" s="286"/>
    </row>
    <row r="11" spans="1:27" ht="20.149999999999999" customHeight="1">
      <c r="B11" s="284" t="s">
        <v>32</v>
      </c>
      <c r="C11" s="285" t="s">
        <v>33</v>
      </c>
      <c r="D11" s="291"/>
      <c r="E11" s="303"/>
      <c r="F11" s="265"/>
      <c r="G11" s="265"/>
      <c r="H11" s="305"/>
      <c r="I11" s="281"/>
      <c r="J11" s="281"/>
      <c r="K11" s="286"/>
      <c r="L11" s="292"/>
      <c r="M11" s="293"/>
      <c r="P11" s="264"/>
      <c r="R11" s="276"/>
      <c r="S11" s="265"/>
      <c r="T11" s="265"/>
      <c r="U11" s="264"/>
      <c r="V11" s="264"/>
      <c r="W11" s="264"/>
      <c r="X11" s="286"/>
      <c r="Y11" s="286"/>
    </row>
    <row r="12" spans="1:27" ht="19.899999999999999" customHeight="1">
      <c r="B12" s="284" t="s">
        <v>34</v>
      </c>
      <c r="C12" s="294" t="s">
        <v>636</v>
      </c>
      <c r="D12" s="288" t="s">
        <v>35</v>
      </c>
      <c r="E12" s="295" t="s">
        <v>36</v>
      </c>
      <c r="F12" s="265"/>
      <c r="G12" s="265" t="s">
        <v>9</v>
      </c>
      <c r="H12" s="281" t="s">
        <v>20</v>
      </c>
      <c r="I12" s="281"/>
      <c r="J12" s="281"/>
      <c r="K12" s="286"/>
      <c r="L12" s="292"/>
      <c r="M12" s="282"/>
      <c r="P12" s="264"/>
      <c r="R12" s="276"/>
      <c r="S12" s="265"/>
      <c r="T12" s="265"/>
      <c r="U12" s="264"/>
      <c r="V12" s="264"/>
      <c r="W12" s="264"/>
      <c r="X12" s="286"/>
      <c r="Y12" s="286"/>
    </row>
    <row r="13" spans="1:27" ht="19.899999999999999" customHeight="1">
      <c r="B13" s="284" t="s">
        <v>37</v>
      </c>
      <c r="C13" s="287" t="s">
        <v>637</v>
      </c>
      <c r="D13" s="288" t="s">
        <v>38</v>
      </c>
      <c r="E13" s="295" t="s">
        <v>36</v>
      </c>
      <c r="F13" s="265"/>
      <c r="G13" s="265" t="s">
        <v>10</v>
      </c>
      <c r="H13" s="281"/>
      <c r="I13" s="281"/>
      <c r="J13" s="281"/>
      <c r="K13" s="286"/>
      <c r="L13" s="292"/>
      <c r="M13" s="282"/>
      <c r="P13" s="264"/>
      <c r="R13" s="276"/>
      <c r="S13" s="265"/>
      <c r="T13" s="265"/>
      <c r="U13" s="264"/>
      <c r="V13" s="264"/>
      <c r="W13" s="264"/>
      <c r="X13" s="286"/>
      <c r="Y13" s="286"/>
    </row>
    <row r="14" spans="1:27" ht="19.899999999999999" customHeight="1">
      <c r="B14" s="284" t="s">
        <v>39</v>
      </c>
      <c r="C14" s="294" t="s">
        <v>22</v>
      </c>
      <c r="D14" s="288" t="s">
        <v>40</v>
      </c>
      <c r="E14" s="265"/>
      <c r="F14" s="265"/>
      <c r="G14" s="265"/>
      <c r="H14" s="281"/>
      <c r="I14" s="281"/>
      <c r="J14" s="265"/>
      <c r="K14" s="461"/>
      <c r="L14" s="292"/>
      <c r="M14" s="282"/>
      <c r="P14" s="264"/>
      <c r="R14" s="276"/>
      <c r="S14" s="265"/>
      <c r="T14" s="265"/>
      <c r="U14" s="264"/>
      <c r="V14" s="264"/>
      <c r="W14" s="264"/>
      <c r="X14" s="286"/>
      <c r="Y14" s="286"/>
    </row>
    <row r="15" spans="1:27" ht="19.899999999999999" customHeight="1">
      <c r="B15" s="284" t="s">
        <v>41</v>
      </c>
      <c r="C15" s="287" t="s">
        <v>16</v>
      </c>
      <c r="D15" s="288" t="s">
        <v>42</v>
      </c>
      <c r="E15" s="295"/>
      <c r="F15" s="265"/>
      <c r="G15" s="265"/>
      <c r="H15" s="281"/>
      <c r="I15" s="281">
        <v>4</v>
      </c>
      <c r="J15" s="296" t="s">
        <v>359</v>
      </c>
      <c r="K15" s="286"/>
      <c r="L15" s="292"/>
      <c r="M15" s="282"/>
      <c r="P15" s="264"/>
      <c r="R15" s="276"/>
      <c r="S15" s="265"/>
      <c r="T15" s="265"/>
      <c r="U15" s="264"/>
      <c r="V15" s="264"/>
      <c r="W15" s="264"/>
      <c r="X15" s="286"/>
      <c r="Y15" s="286"/>
    </row>
    <row r="16" spans="1:27" ht="19.899999999999999" customHeight="1">
      <c r="B16" s="284" t="s">
        <v>244</v>
      </c>
      <c r="C16" s="287">
        <v>2</v>
      </c>
      <c r="D16" s="288" t="s">
        <v>490</v>
      </c>
      <c r="E16" s="297"/>
      <c r="F16" s="265"/>
      <c r="G16" s="265"/>
      <c r="H16" s="281"/>
      <c r="I16" s="281"/>
      <c r="J16" s="296"/>
      <c r="K16" s="286"/>
      <c r="L16" s="292"/>
      <c r="M16" s="298"/>
      <c r="P16" s="264"/>
      <c r="R16" s="276"/>
      <c r="S16" s="265"/>
      <c r="T16" s="265"/>
      <c r="U16" s="264"/>
      <c r="V16" s="264"/>
      <c r="W16" s="264"/>
      <c r="X16" s="286"/>
      <c r="Y16" s="286"/>
    </row>
    <row r="17" spans="2:28" ht="19.899999999999999" customHeight="1">
      <c r="B17" s="299" t="s">
        <v>345</v>
      </c>
      <c r="C17" s="294">
        <v>6</v>
      </c>
      <c r="D17" s="288" t="s">
        <v>43</v>
      </c>
      <c r="E17" s="295"/>
      <c r="F17" s="265"/>
      <c r="G17" s="265"/>
      <c r="H17" s="281" t="s">
        <v>358</v>
      </c>
      <c r="I17" s="281">
        <v>8</v>
      </c>
      <c r="J17" s="296" t="s">
        <v>360</v>
      </c>
      <c r="K17" s="286"/>
      <c r="L17" s="292"/>
      <c r="M17" s="282"/>
      <c r="P17" s="264"/>
      <c r="R17" s="276"/>
      <c r="S17" s="265"/>
      <c r="T17" s="265"/>
      <c r="U17" s="264"/>
      <c r="V17" s="264"/>
      <c r="W17" s="264"/>
      <c r="X17" s="286"/>
      <c r="Y17" s="286"/>
    </row>
    <row r="18" spans="2:28" ht="19.899999999999999" customHeight="1">
      <c r="B18" s="284" t="s">
        <v>346</v>
      </c>
      <c r="C18" s="300" t="str">
        <f>IF(C17=4,"4*6",IF(C17=6,"6*4",IF(C17=8,"8*3",IF(C17=12,"12*2","24*1"))))</f>
        <v>6*4</v>
      </c>
      <c r="D18" s="288" t="s">
        <v>362</v>
      </c>
      <c r="E18" s="295"/>
      <c r="F18" s="265"/>
      <c r="G18" s="265"/>
      <c r="H18" s="281" t="s">
        <v>21</v>
      </c>
      <c r="I18" s="281">
        <v>12</v>
      </c>
      <c r="J18" s="296" t="s">
        <v>361</v>
      </c>
      <c r="K18" s="276"/>
      <c r="L18" s="292"/>
      <c r="M18" s="282"/>
      <c r="P18" s="264"/>
      <c r="R18" s="276"/>
      <c r="S18" s="265"/>
      <c r="T18" s="265"/>
      <c r="U18" s="264"/>
      <c r="V18" s="264"/>
      <c r="W18" s="264"/>
      <c r="X18" s="286"/>
      <c r="Y18" s="286"/>
    </row>
    <row r="19" spans="2:28" ht="19.899999999999999" customHeight="1">
      <c r="B19" s="301" t="s">
        <v>504</v>
      </c>
      <c r="C19" s="294" t="s">
        <v>358</v>
      </c>
      <c r="D19" s="288" t="s">
        <v>389</v>
      </c>
      <c r="E19" s="265"/>
      <c r="F19" s="265"/>
      <c r="G19" s="265"/>
      <c r="H19" s="778" t="s">
        <v>363</v>
      </c>
      <c r="I19" s="281"/>
      <c r="J19" s="281"/>
      <c r="K19" s="276"/>
      <c r="L19" s="292"/>
      <c r="M19" s="282"/>
      <c r="P19" s="264"/>
      <c r="R19" s="276"/>
      <c r="S19" s="265"/>
      <c r="T19" s="265"/>
      <c r="U19" s="264"/>
      <c r="V19" s="264"/>
      <c r="W19" s="264"/>
      <c r="X19" s="286"/>
      <c r="Y19" s="286"/>
    </row>
    <row r="20" spans="2:28" ht="14">
      <c r="B20" s="284" t="s">
        <v>44</v>
      </c>
      <c r="C20" s="294" t="s">
        <v>45</v>
      </c>
      <c r="F20" s="265"/>
      <c r="G20" s="265"/>
      <c r="H20" s="265"/>
      <c r="I20" s="265"/>
      <c r="J20" s="265"/>
      <c r="K20" s="265"/>
      <c r="M20" s="275"/>
      <c r="P20" s="264"/>
      <c r="R20" s="265"/>
      <c r="S20" s="265"/>
      <c r="T20" s="265"/>
      <c r="U20" s="264"/>
      <c r="V20" s="264"/>
      <c r="W20" s="264"/>
    </row>
    <row r="21" spans="2:28" ht="19.899999999999999" customHeight="1">
      <c r="B21" s="284" t="s">
        <v>46</v>
      </c>
      <c r="C21" s="287" t="s">
        <v>47</v>
      </c>
      <c r="D21" s="288" t="s">
        <v>48</v>
      </c>
      <c r="E21" s="295" t="s">
        <v>36</v>
      </c>
      <c r="F21" s="265"/>
      <c r="G21" s="281"/>
      <c r="H21" s="271"/>
      <c r="I21" s="281"/>
      <c r="J21" s="281"/>
      <c r="K21" s="281"/>
      <c r="L21" s="302"/>
      <c r="M21" s="282"/>
      <c r="P21" s="264"/>
      <c r="R21" s="276"/>
      <c r="S21" s="265"/>
      <c r="T21" s="265"/>
      <c r="U21" s="264"/>
      <c r="V21" s="264"/>
      <c r="W21" s="264"/>
      <c r="X21" s="286"/>
      <c r="Y21" s="286"/>
    </row>
    <row r="22" spans="2:28" ht="20.149999999999999" customHeight="1">
      <c r="D22" s="288"/>
      <c r="E22" s="303"/>
      <c r="F22" s="265"/>
      <c r="G22" s="265"/>
      <c r="H22" s="305"/>
      <c r="I22" s="281"/>
      <c r="J22" s="281"/>
      <c r="K22" s="281"/>
      <c r="L22" s="304"/>
      <c r="M22" s="273"/>
      <c r="N22" s="286"/>
      <c r="O22" s="302"/>
      <c r="P22" s="282"/>
      <c r="U22" s="276"/>
      <c r="AA22" s="286"/>
      <c r="AB22" s="286"/>
    </row>
    <row r="23" spans="2:28" ht="20.149999999999999" customHeight="1">
      <c r="D23" s="288"/>
      <c r="E23" s="303"/>
      <c r="F23" s="303"/>
      <c r="G23" s="305"/>
      <c r="H23" s="281"/>
      <c r="I23" s="281"/>
      <c r="J23" s="281"/>
      <c r="K23" s="281"/>
      <c r="L23" s="304"/>
      <c r="M23" s="273"/>
      <c r="N23" s="306"/>
      <c r="O23" s="307"/>
      <c r="P23" s="282"/>
      <c r="U23" s="276"/>
      <c r="AA23" s="286"/>
      <c r="AB23" s="286"/>
    </row>
    <row r="24" spans="2:28" ht="20.149999999999999" customHeight="1">
      <c r="D24" s="308"/>
      <c r="E24" s="308"/>
      <c r="F24" s="303"/>
      <c r="G24" s="165"/>
      <c r="H24" s="165"/>
      <c r="J24" s="165"/>
      <c r="M24" s="303"/>
      <c r="N24" s="303"/>
      <c r="O24" s="303"/>
      <c r="P24" s="282"/>
      <c r="AA24" s="277"/>
    </row>
    <row r="25" spans="2:28" ht="15" customHeight="1" thickBot="1">
      <c r="B25" s="309" t="s">
        <v>49</v>
      </c>
      <c r="C25" s="310"/>
      <c r="D25" s="311"/>
      <c r="E25" s="312"/>
      <c r="F25" s="313"/>
      <c r="G25" s="314"/>
      <c r="J25" s="165"/>
      <c r="M25" s="303"/>
      <c r="N25" s="303"/>
      <c r="O25" s="315"/>
      <c r="P25" s="282"/>
      <c r="U25" s="276"/>
      <c r="AA25" s="277"/>
    </row>
    <row r="26" spans="2:28" ht="16" thickBot="1">
      <c r="B26" s="316"/>
      <c r="C26" s="316"/>
      <c r="D26" s="316"/>
      <c r="E26" s="316"/>
      <c r="G26" s="828" t="str">
        <f>B25</f>
        <v>Cost Structure Summary – RTD Ice Tea</v>
      </c>
      <c r="H26" s="828"/>
      <c r="I26" s="828"/>
      <c r="J26" s="165"/>
      <c r="N26" s="265"/>
      <c r="O26" s="317"/>
      <c r="P26" s="282"/>
      <c r="U26" s="276"/>
      <c r="AA26" s="277"/>
    </row>
    <row r="27" spans="2:28" ht="36.65" customHeight="1" thickTop="1">
      <c r="B27" s="318" t="s">
        <v>50</v>
      </c>
      <c r="C27" s="318" t="s">
        <v>51</v>
      </c>
      <c r="D27" s="783" t="s">
        <v>52</v>
      </c>
      <c r="E27" s="783" t="s">
        <v>638</v>
      </c>
      <c r="G27" s="314"/>
      <c r="N27" s="265"/>
      <c r="O27" s="317"/>
      <c r="P27" s="282"/>
      <c r="U27" s="276"/>
      <c r="AA27" s="277"/>
    </row>
    <row r="28" spans="2:28" ht="20.149999999999999" customHeight="1">
      <c r="B28" s="320" t="s">
        <v>53</v>
      </c>
      <c r="C28" s="321">
        <f>D28/$D$32</f>
        <v>2.3571087597065259E-2</v>
      </c>
      <c r="D28" s="784">
        <f>'1.1 Summary'!D45+'1.1 Summary'!D77</f>
        <v>2.5086823707373811</v>
      </c>
      <c r="E28" s="784">
        <f>D28/(1000/$C$16)</f>
        <v>5.0173647414747625E-3</v>
      </c>
      <c r="G28" s="314"/>
      <c r="M28" s="323"/>
      <c r="P28" s="282"/>
    </row>
    <row r="29" spans="2:28" ht="20.149999999999999" customHeight="1">
      <c r="B29" s="324" t="s">
        <v>54</v>
      </c>
      <c r="C29" s="321">
        <f t="shared" ref="C29:C31" si="0">D29/$D$32</f>
        <v>0.20057098384054989</v>
      </c>
      <c r="D29" s="784">
        <f>'1.1 Summary'!D46+'1.1 Summary'!D78</f>
        <v>21.346867817201918</v>
      </c>
      <c r="E29" s="784">
        <f t="shared" ref="E29:E30" si="1">D29/(1000/$C$16)</f>
        <v>4.2693735634403839E-2</v>
      </c>
      <c r="G29" s="314"/>
      <c r="H29" s="830"/>
      <c r="I29" s="831"/>
      <c r="J29" s="831"/>
      <c r="K29" s="325"/>
      <c r="L29" s="326"/>
      <c r="M29" s="323"/>
      <c r="O29" s="327"/>
      <c r="P29" s="282"/>
    </row>
    <row r="30" spans="2:28" ht="20.149999999999999" customHeight="1">
      <c r="B30" s="324" t="s">
        <v>55</v>
      </c>
      <c r="C30" s="321">
        <f t="shared" si="0"/>
        <v>0.10901248972271529</v>
      </c>
      <c r="D30" s="784">
        <f>'1.1 Summary'!D79+'1.1 Summary'!D47</f>
        <v>11.602252549076921</v>
      </c>
      <c r="E30" s="784">
        <f t="shared" si="1"/>
        <v>2.3204505098153843E-2</v>
      </c>
      <c r="G30" s="314"/>
      <c r="H30" s="830"/>
      <c r="K30" s="276"/>
      <c r="L30" s="276"/>
      <c r="O30" s="327"/>
      <c r="P30" s="282"/>
    </row>
    <row r="31" spans="2:28" ht="20.149999999999999" customHeight="1">
      <c r="B31" s="324" t="s">
        <v>56</v>
      </c>
      <c r="C31" s="321">
        <f t="shared" si="0"/>
        <v>0.66684543883966951</v>
      </c>
      <c r="D31" s="784">
        <f>D49+D81</f>
        <v>70.972685903216359</v>
      </c>
      <c r="E31" s="784">
        <f>D31/(1000/$C$16)</f>
        <v>0.14194537180643271</v>
      </c>
      <c r="G31" s="314"/>
      <c r="K31" s="276"/>
      <c r="L31" s="276"/>
      <c r="M31" s="303"/>
      <c r="N31" s="303"/>
      <c r="P31" s="264"/>
    </row>
    <row r="32" spans="2:28" ht="20.149999999999999" customHeight="1" thickBot="1">
      <c r="B32" s="328" t="s">
        <v>57</v>
      </c>
      <c r="C32" s="329">
        <f>SUM(C28:C31)</f>
        <v>1</v>
      </c>
      <c r="D32" s="785">
        <f>SUM(D28:D31)</f>
        <v>106.43048864023258</v>
      </c>
      <c r="E32" s="785">
        <f>D32/(1000/C16)</f>
        <v>0.21286097728046516</v>
      </c>
      <c r="G32" s="314"/>
      <c r="K32" s="276"/>
      <c r="L32" s="276"/>
      <c r="M32" s="303"/>
      <c r="N32" s="303"/>
      <c r="O32" s="331"/>
      <c r="P32" s="332"/>
    </row>
    <row r="33" spans="1:16" ht="20.149999999999999" customHeight="1">
      <c r="B33" s="333"/>
      <c r="C33" s="333"/>
      <c r="D33" s="333"/>
      <c r="K33" s="276"/>
      <c r="L33" s="276"/>
      <c r="M33" s="303"/>
      <c r="N33" s="303"/>
      <c r="O33" s="331"/>
      <c r="P33" s="332"/>
    </row>
    <row r="34" spans="1:16" ht="20.149999999999999" customHeight="1">
      <c r="B34" s="333"/>
      <c r="C34" s="333"/>
      <c r="D34" s="333"/>
      <c r="K34" s="276"/>
      <c r="L34" s="276"/>
      <c r="M34" s="303"/>
      <c r="N34" s="303"/>
      <c r="O34" s="331"/>
      <c r="P34" s="332"/>
    </row>
    <row r="35" spans="1:16" ht="20.149999999999999" customHeight="1" thickBot="1">
      <c r="B35" s="328" t="s">
        <v>58</v>
      </c>
      <c r="C35" s="829" t="s">
        <v>59</v>
      </c>
      <c r="D35" s="334">
        <f>IF(C35="High",20%,IF(C35="Medium",15%,10%))</f>
        <v>0.2</v>
      </c>
      <c r="E35" s="297" t="s">
        <v>36</v>
      </c>
      <c r="G35" s="824"/>
      <c r="H35" s="824"/>
      <c r="I35" s="824"/>
      <c r="K35" s="276"/>
      <c r="L35" s="276"/>
      <c r="M35" s="303"/>
      <c r="N35" s="303"/>
      <c r="O35" s="331"/>
      <c r="P35" s="332"/>
    </row>
    <row r="36" spans="1:16" ht="20.149999999999999" customHeight="1" thickBot="1">
      <c r="B36" s="328" t="s">
        <v>60</v>
      </c>
      <c r="C36" s="829"/>
      <c r="D36" s="335">
        <f>(D35*D32)+D32</f>
        <v>127.7165863682791</v>
      </c>
      <c r="E36" s="165"/>
      <c r="G36" s="314"/>
      <c r="K36" s="276"/>
      <c r="L36" s="276"/>
      <c r="M36" s="303"/>
      <c r="N36" s="303"/>
      <c r="O36" s="331"/>
      <c r="P36" s="332"/>
    </row>
    <row r="37" spans="1:16" ht="20.149999999999999" customHeight="1">
      <c r="B37" s="336"/>
      <c r="C37" s="336"/>
      <c r="D37" s="337"/>
      <c r="E37" s="165"/>
      <c r="F37" s="338"/>
      <c r="G37" s="314"/>
      <c r="K37" s="276"/>
      <c r="L37" s="276"/>
      <c r="M37" s="303"/>
      <c r="N37" s="303"/>
      <c r="O37" s="331"/>
      <c r="P37" s="332"/>
    </row>
    <row r="38" spans="1:16" ht="20.149999999999999" customHeight="1" thickBot="1">
      <c r="B38" s="339" t="s">
        <v>61</v>
      </c>
      <c r="C38" s="340"/>
      <c r="D38" s="341"/>
      <c r="G38" s="314"/>
      <c r="K38" s="276"/>
      <c r="L38" s="276"/>
      <c r="M38" s="303"/>
      <c r="N38" s="303"/>
      <c r="O38" s="331"/>
      <c r="P38" s="332"/>
    </row>
    <row r="39" spans="1:16" ht="20.149999999999999" customHeight="1">
      <c r="B39" s="342"/>
      <c r="C39" s="343"/>
      <c r="D39" s="344"/>
      <c r="G39" s="314"/>
      <c r="K39" s="276"/>
      <c r="L39" s="276"/>
      <c r="M39" s="303"/>
      <c r="N39" s="303"/>
      <c r="O39" s="331"/>
      <c r="P39" s="332"/>
    </row>
    <row r="40" spans="1:16" ht="29.5" customHeight="1" thickBot="1">
      <c r="B40" s="832" t="s">
        <v>62</v>
      </c>
      <c r="C40" s="832"/>
      <c r="D40" s="330" t="str">
        <f>IF(D38="","Please enter purchase price in cell D35",D38-D36)</f>
        <v>Please enter purchase price in cell D35</v>
      </c>
      <c r="M40" s="303"/>
      <c r="N40" s="303"/>
      <c r="O40" s="345"/>
      <c r="P40" s="317"/>
    </row>
    <row r="41" spans="1:16" ht="14.5" customHeight="1">
      <c r="B41" s="333"/>
      <c r="C41" s="333"/>
      <c r="D41" s="333"/>
      <c r="M41" s="303"/>
      <c r="N41" s="303"/>
      <c r="O41" s="345"/>
      <c r="P41" s="317"/>
    </row>
    <row r="42" spans="1:16" ht="18.75" customHeight="1" thickBot="1">
      <c r="A42" s="346"/>
      <c r="B42" s="824" t="s">
        <v>63</v>
      </c>
      <c r="C42" s="824"/>
      <c r="D42" s="824"/>
      <c r="G42" s="824" t="s">
        <v>64</v>
      </c>
      <c r="H42" s="824"/>
      <c r="I42" s="824"/>
      <c r="M42" s="303"/>
      <c r="N42" s="303"/>
      <c r="O42" s="345"/>
      <c r="P42" s="317"/>
    </row>
    <row r="43" spans="1:16" ht="14.5" customHeight="1" thickTop="1">
      <c r="A43" s="346"/>
      <c r="B43" s="347"/>
      <c r="C43" s="347"/>
      <c r="D43" s="347"/>
      <c r="G43" s="346"/>
      <c r="H43" s="346"/>
      <c r="I43" s="346"/>
      <c r="N43" s="303"/>
      <c r="O43" s="345"/>
      <c r="P43" s="317"/>
    </row>
    <row r="44" spans="1:16" ht="36" customHeight="1">
      <c r="A44" s="346"/>
      <c r="B44" s="348" t="s">
        <v>50</v>
      </c>
      <c r="C44" s="348" t="s">
        <v>51</v>
      </c>
      <c r="D44" s="319" t="s">
        <v>52</v>
      </c>
      <c r="G44" s="348" t="s">
        <v>50</v>
      </c>
      <c r="H44" s="348" t="s">
        <v>51</v>
      </c>
      <c r="I44" s="319" t="s">
        <v>52</v>
      </c>
      <c r="N44" s="303"/>
      <c r="O44" s="345"/>
      <c r="P44" s="317"/>
    </row>
    <row r="45" spans="1:16" ht="19.899999999999999" customHeight="1">
      <c r="A45" s="346"/>
      <c r="B45" s="320" t="s">
        <v>65</v>
      </c>
      <c r="C45" s="349">
        <f>D45/$D$48</f>
        <v>7.4455554101472185E-2</v>
      </c>
      <c r="D45" s="322">
        <f>IF('1.1 Summary'!C12="Semi-Automated",SUM('2.1 Cost Model Processes'!E12+'2.1 Cost Model Processes'!E30+'2.1 Cost Model Processes'!E48+'2.1 Cost Model Processes'!E67+'2.1 Cost Model Processes'!E86),SUM('2.1 Cost Model Processes'!I12+'2.1 Cost Model Processes'!I30+'2.1 Cost Model Processes'!I48+'2.1 Cost Model Processes'!I67+'2.1 Cost Model Processes'!I86))</f>
        <v>2.301223171440185</v>
      </c>
      <c r="G45" s="320" t="s">
        <v>84</v>
      </c>
      <c r="H45" s="350">
        <f>I45/$I$50</f>
        <v>0.1707529696887348</v>
      </c>
      <c r="I45" s="322">
        <f>IF(C12="Semi-Automated",'2.1 Cost Model Processes'!E25,'2.1 Cost Model Processes'!I25)</f>
        <v>5.2775201955305917</v>
      </c>
      <c r="N45" s="303"/>
      <c r="O45" s="345"/>
      <c r="P45" s="317"/>
    </row>
    <row r="46" spans="1:16" ht="19.899999999999999" customHeight="1">
      <c r="A46" s="346"/>
      <c r="B46" s="324" t="s">
        <v>67</v>
      </c>
      <c r="C46" s="349">
        <f>D46/$D$48</f>
        <v>0.61799170228651013</v>
      </c>
      <c r="D46" s="322">
        <f>IF('1.1 Summary'!C12="Semi-Automated",SUM('2.1 Cost Model Processes'!E17+'2.1 Cost Model Processes'!E35+'2.1 Cost Model Processes'!E53+'2.1 Cost Model Processes'!E72+'2.1 Cost Model Processes'!E91),SUM('2.1 Cost Model Processes'!I17+'2.1 Cost Model Processes'!I35+'2.1 Cost Model Processes'!I53+'2.1 Cost Model Processes'!I72+'2.1 Cost Model Processes'!I91))</f>
        <v>19.100480041036484</v>
      </c>
      <c r="E46" s="333"/>
      <c r="F46" s="827"/>
      <c r="G46" s="320" t="s">
        <v>66</v>
      </c>
      <c r="H46" s="350">
        <f>I46/$I$50</f>
        <v>0.25464720824181697</v>
      </c>
      <c r="I46" s="322">
        <f>IF(C12="Semi-Automated",'2.1 Cost Model Processes'!E43,'2.1 Cost Model Processes'!I43)</f>
        <v>7.8704680022928795</v>
      </c>
      <c r="N46" s="303"/>
      <c r="O46" s="345"/>
      <c r="P46" s="317"/>
    </row>
    <row r="47" spans="1:16" ht="19.899999999999999" customHeight="1">
      <c r="A47" s="346"/>
      <c r="B47" s="324" t="s">
        <v>69</v>
      </c>
      <c r="C47" s="349">
        <f>D47/$D$48</f>
        <v>0.30755274361201762</v>
      </c>
      <c r="D47" s="322">
        <f>IF('1.1 Summary'!C12="Semi-Automated",SUM('2.1 Cost Model Processes'!E24+'2.1 Cost Model Processes'!E42+'2.1 Cost Model Processes'!E60+'2.1 Cost Model Processes'!E79+'2.1 Cost Model Processes'!E98),SUM('2.1 Cost Model Processes'!I24+'2.1 Cost Model Processes'!I42+'2.1 Cost Model Processes'!I60+'2.1 Cost Model Processes'!I79+'2.1 Cost Model Processes'!I98))</f>
        <v>9.5056374045033571</v>
      </c>
      <c r="E47" s="333"/>
      <c r="F47" s="827"/>
      <c r="G47" s="324" t="s">
        <v>613</v>
      </c>
      <c r="H47" s="350">
        <f>I47/$I$50</f>
        <v>0</v>
      </c>
      <c r="I47" s="322">
        <f>IF(C12="Semi-Automated",'2.1 Cost Model Processes'!E100,'2.1 Cost Model Processes'!I100)</f>
        <v>0</v>
      </c>
      <c r="N47" s="303"/>
      <c r="O47" s="345"/>
      <c r="P47" s="317"/>
    </row>
    <row r="48" spans="1:16" ht="19.899999999999999" customHeight="1" thickBot="1">
      <c r="A48" s="346"/>
      <c r="B48" s="351" t="s">
        <v>57</v>
      </c>
      <c r="C48" s="352">
        <f>SUM(C45:C47)</f>
        <v>1</v>
      </c>
      <c r="D48" s="353">
        <f>SUM(D45:D47)</f>
        <v>30.907340616980026</v>
      </c>
      <c r="E48" s="333"/>
      <c r="F48" s="354"/>
      <c r="G48" s="324" t="s">
        <v>68</v>
      </c>
      <c r="H48" s="350">
        <f>I48/$I$50</f>
        <v>2.3815630509829929E-2</v>
      </c>
      <c r="I48" s="322">
        <f>IF(C12="Semi-Automated",'2.1 Cost Model Processes'!E62,'2.1 Cost Model Processes'!I62)</f>
        <v>0.73607780417545521</v>
      </c>
      <c r="N48" s="303"/>
      <c r="O48" s="345"/>
      <c r="P48" s="317"/>
    </row>
    <row r="49" spans="1:16" ht="19.899999999999999" customHeight="1" thickBot="1">
      <c r="A49" s="346"/>
      <c r="B49" s="826" t="s">
        <v>70</v>
      </c>
      <c r="C49" s="826"/>
      <c r="D49" s="355">
        <f>IF(C12="Semi-Automated",'2.1 Cost Model Processes'!E115,'2.1 Cost Model Processes'!I115)</f>
        <v>58.8520596049323</v>
      </c>
      <c r="E49" s="333"/>
      <c r="F49" s="354"/>
      <c r="G49" s="324" t="s">
        <v>614</v>
      </c>
      <c r="H49" s="350">
        <f>I49/$I$50</f>
        <v>0.55078419155961833</v>
      </c>
      <c r="I49" s="322">
        <f>IF($C$12="Semi-Automated",'2.1 Cost Model Processes'!E81,'2.1 Cost Model Processes'!I81)</f>
        <v>17.023274614981098</v>
      </c>
      <c r="N49" s="303"/>
      <c r="O49" s="345"/>
      <c r="P49" s="317"/>
    </row>
    <row r="50" spans="1:16" ht="19.899999999999999" customHeight="1" thickBot="1">
      <c r="A50" s="346"/>
      <c r="B50" s="823" t="s">
        <v>71</v>
      </c>
      <c r="C50" s="823"/>
      <c r="D50" s="356">
        <f>D48+D49</f>
        <v>89.75940022191233</v>
      </c>
      <c r="E50" s="333"/>
      <c r="F50" s="354"/>
      <c r="G50" s="351" t="s">
        <v>57</v>
      </c>
      <c r="H50" s="352">
        <f>SUM(H45:H49)</f>
        <v>1</v>
      </c>
      <c r="I50" s="353">
        <f>SUM(I45:I49)</f>
        <v>30.907340616980022</v>
      </c>
      <c r="N50" s="303"/>
      <c r="O50" s="345"/>
      <c r="P50" s="317"/>
    </row>
    <row r="51" spans="1:16" ht="19.899999999999999" customHeight="1" thickBot="1">
      <c r="A51" s="346"/>
      <c r="B51" s="357" t="s">
        <v>72</v>
      </c>
      <c r="C51" s="346"/>
      <c r="D51" s="346"/>
      <c r="E51" s="333"/>
      <c r="F51" s="354"/>
      <c r="G51" s="826" t="s">
        <v>70</v>
      </c>
      <c r="H51" s="826"/>
      <c r="I51" s="355">
        <f>IF(C12="Semi-Automated",'2.1 Cost Model Processes'!E115,'2.1 Cost Model Processes'!I115)</f>
        <v>58.8520596049323</v>
      </c>
      <c r="N51" s="303"/>
      <c r="O51" s="345"/>
      <c r="P51" s="317"/>
    </row>
    <row r="52" spans="1:16" ht="19.899999999999999" customHeight="1">
      <c r="A52" s="346"/>
      <c r="E52" s="333"/>
      <c r="F52" s="346"/>
      <c r="G52" s="823" t="s">
        <v>71</v>
      </c>
      <c r="H52" s="823"/>
      <c r="I52" s="356">
        <f>I50+I51</f>
        <v>89.75940022191233</v>
      </c>
      <c r="N52" s="303"/>
      <c r="O52" s="345"/>
      <c r="P52" s="317"/>
    </row>
    <row r="53" spans="1:16" ht="19.899999999999999" customHeight="1">
      <c r="A53" s="346"/>
      <c r="E53" s="333"/>
      <c r="F53" s="346"/>
      <c r="N53" s="303"/>
      <c r="O53" s="345"/>
      <c r="P53" s="317"/>
    </row>
    <row r="54" spans="1:16" ht="19.899999999999999" customHeight="1">
      <c r="A54" s="346"/>
      <c r="E54" s="333"/>
      <c r="F54" s="346"/>
      <c r="G54" s="357" t="s">
        <v>72</v>
      </c>
      <c r="H54" s="346"/>
      <c r="I54" s="346" t="s">
        <v>73</v>
      </c>
      <c r="N54" s="303"/>
      <c r="O54" s="345"/>
      <c r="P54" s="317"/>
    </row>
    <row r="55" spans="1:16" ht="19.899999999999999" customHeight="1" thickBot="1">
      <c r="A55" s="346"/>
      <c r="B55" s="824" t="str">
        <f>B42</f>
        <v>Cost Breakdown – Processes – By Cost Type</v>
      </c>
      <c r="C55" s="824"/>
      <c r="D55" s="824"/>
      <c r="E55" s="346"/>
      <c r="F55" s="346"/>
      <c r="G55" s="346"/>
      <c r="H55" s="346"/>
      <c r="I55" s="346"/>
      <c r="N55" s="303"/>
      <c r="O55" s="345"/>
      <c r="P55" s="317"/>
    </row>
    <row r="56" spans="1:16" ht="19.899999999999999" customHeight="1" thickTop="1" thickBot="1">
      <c r="A56" s="346"/>
      <c r="B56" s="346"/>
      <c r="C56" s="346"/>
      <c r="D56" s="346"/>
      <c r="E56" s="346"/>
      <c r="F56" s="346"/>
      <c r="G56" s="824" t="s">
        <v>64</v>
      </c>
      <c r="H56" s="824"/>
      <c r="I56" s="824"/>
      <c r="N56" s="303"/>
      <c r="O56" s="345"/>
      <c r="P56" s="317"/>
    </row>
    <row r="57" spans="1:16" ht="14.5" customHeight="1" thickTop="1">
      <c r="A57" s="346"/>
      <c r="B57" s="358"/>
      <c r="C57" s="359"/>
      <c r="D57" s="360"/>
      <c r="E57" s="346"/>
      <c r="F57" s="346"/>
      <c r="G57" s="346"/>
      <c r="H57" s="346"/>
      <c r="I57" s="346"/>
      <c r="N57" s="303"/>
      <c r="O57" s="345"/>
      <c r="P57" s="317"/>
    </row>
    <row r="58" spans="1:16" ht="14.5" customHeight="1">
      <c r="A58" s="346"/>
      <c r="E58" s="361"/>
      <c r="F58" s="346"/>
      <c r="G58" s="346"/>
      <c r="H58" s="362"/>
      <c r="I58" s="362"/>
      <c r="N58" s="303"/>
      <c r="O58" s="345"/>
      <c r="P58" s="317"/>
    </row>
    <row r="59" spans="1:16" ht="22.5" customHeight="1">
      <c r="A59" s="346"/>
      <c r="B59" s="358"/>
      <c r="C59" s="359"/>
      <c r="D59" s="360"/>
      <c r="E59" s="361"/>
      <c r="F59" s="346"/>
      <c r="G59" s="346"/>
      <c r="H59" s="362"/>
      <c r="I59" s="362"/>
      <c r="N59" s="303"/>
      <c r="O59" s="345"/>
      <c r="P59" s="317"/>
    </row>
    <row r="60" spans="1:16" ht="14.5" customHeight="1">
      <c r="A60" s="346"/>
      <c r="B60" s="358"/>
      <c r="C60" s="359"/>
      <c r="D60" s="360"/>
      <c r="E60" s="361"/>
      <c r="F60" s="346"/>
      <c r="G60" s="346"/>
      <c r="H60" s="362"/>
      <c r="I60" s="362"/>
      <c r="M60" s="303"/>
      <c r="N60" s="303"/>
      <c r="O60" s="345"/>
      <c r="P60" s="317"/>
    </row>
    <row r="61" spans="1:16" ht="14.5" customHeight="1">
      <c r="A61" s="346"/>
      <c r="B61" s="358"/>
      <c r="C61" s="359"/>
      <c r="D61" s="360"/>
      <c r="E61" s="361"/>
      <c r="F61" s="346"/>
      <c r="G61" s="346"/>
      <c r="H61" s="362"/>
      <c r="I61" s="362"/>
      <c r="M61" s="303"/>
      <c r="N61" s="303"/>
      <c r="O61" s="345"/>
      <c r="P61" s="317"/>
    </row>
    <row r="62" spans="1:16" ht="14.5" customHeight="1">
      <c r="A62" s="346"/>
      <c r="B62" s="358"/>
      <c r="C62" s="359"/>
      <c r="D62" s="360"/>
      <c r="E62" s="361"/>
      <c r="F62" s="346"/>
      <c r="G62" s="346"/>
      <c r="H62" s="362"/>
      <c r="I62" s="362"/>
      <c r="M62" s="303"/>
      <c r="N62" s="303"/>
      <c r="O62" s="345"/>
      <c r="P62" s="317"/>
    </row>
    <row r="63" spans="1:16" ht="14.5" customHeight="1">
      <c r="A63" s="346"/>
      <c r="B63" s="358"/>
      <c r="C63" s="359"/>
      <c r="D63" s="360"/>
      <c r="E63" s="361"/>
      <c r="F63" s="346"/>
      <c r="G63" s="346"/>
      <c r="H63" s="362"/>
      <c r="I63" s="362"/>
      <c r="M63" s="303"/>
      <c r="N63" s="303"/>
      <c r="O63" s="345"/>
      <c r="P63" s="317"/>
    </row>
    <row r="64" spans="1:16" ht="14.5" customHeight="1">
      <c r="A64" s="346"/>
      <c r="B64" s="358"/>
      <c r="C64" s="359"/>
      <c r="D64" s="360"/>
      <c r="E64" s="361"/>
      <c r="F64" s="346"/>
      <c r="G64" s="346"/>
      <c r="H64" s="362"/>
      <c r="I64" s="362"/>
      <c r="M64" s="303"/>
      <c r="N64" s="303"/>
      <c r="O64" s="345"/>
      <c r="P64" s="317"/>
    </row>
    <row r="65" spans="1:16" ht="14.5" customHeight="1">
      <c r="A65" s="346"/>
      <c r="B65" s="165"/>
      <c r="C65" s="165"/>
      <c r="D65" s="165"/>
      <c r="E65" s="361"/>
      <c r="F65" s="346"/>
      <c r="G65" s="346"/>
      <c r="H65" s="362"/>
      <c r="I65" s="362"/>
      <c r="M65" s="303"/>
      <c r="N65" s="303"/>
      <c r="O65" s="345"/>
      <c r="P65" s="317"/>
    </row>
    <row r="66" spans="1:16" ht="14.5" customHeight="1">
      <c r="A66" s="346"/>
      <c r="B66" s="165"/>
      <c r="C66" s="165"/>
      <c r="D66" s="165"/>
      <c r="E66" s="361"/>
      <c r="F66" s="346"/>
      <c r="M66" s="303"/>
      <c r="N66" s="303"/>
      <c r="O66" s="345"/>
      <c r="P66" s="317"/>
    </row>
    <row r="67" spans="1:16" ht="14.5" customHeight="1">
      <c r="A67" s="346"/>
      <c r="B67" s="346"/>
      <c r="C67" s="363"/>
      <c r="D67" s="364"/>
      <c r="E67" s="361"/>
      <c r="F67" s="365"/>
      <c r="G67" s="366"/>
      <c r="H67" s="366"/>
      <c r="I67" s="366"/>
      <c r="M67" s="303"/>
      <c r="N67" s="303"/>
      <c r="O67" s="345"/>
      <c r="P67" s="317"/>
    </row>
    <row r="68" spans="1:16" ht="14.5" customHeight="1">
      <c r="A68" s="346"/>
      <c r="E68" s="361"/>
      <c r="F68" s="346"/>
      <c r="M68" s="303"/>
      <c r="N68" s="303"/>
      <c r="O68" s="345"/>
      <c r="P68" s="317"/>
    </row>
    <row r="69" spans="1:16" ht="14.5" customHeight="1" thickBot="1">
      <c r="B69" s="346"/>
      <c r="C69" s="346"/>
      <c r="D69" s="346"/>
      <c r="F69" s="346"/>
      <c r="G69" s="824"/>
      <c r="H69" s="824"/>
      <c r="I69" s="824"/>
      <c r="M69" s="303"/>
      <c r="N69" s="303"/>
      <c r="O69" s="345"/>
      <c r="P69" s="317"/>
    </row>
    <row r="70" spans="1:16" ht="14.5" customHeight="1" thickTop="1" thickBot="1">
      <c r="A70" s="346"/>
      <c r="B70" s="824"/>
      <c r="C70" s="824"/>
      <c r="D70" s="824"/>
      <c r="E70" s="361"/>
      <c r="F70" s="366"/>
      <c r="M70" s="303"/>
      <c r="N70" s="303"/>
      <c r="O70" s="345"/>
      <c r="P70" s="317"/>
    </row>
    <row r="71" spans="1:16" ht="14.5" customHeight="1" thickTop="1">
      <c r="A71" s="346"/>
      <c r="B71" s="367"/>
      <c r="C71" s="367"/>
      <c r="D71" s="367"/>
      <c r="E71" s="361"/>
      <c r="F71" s="366"/>
      <c r="M71" s="303"/>
      <c r="N71" s="303"/>
      <c r="O71" s="345"/>
      <c r="P71" s="317"/>
    </row>
    <row r="72" spans="1:16" ht="14.5" customHeight="1">
      <c r="A72" s="346"/>
      <c r="E72" s="361"/>
      <c r="F72" s="366"/>
      <c r="M72" s="303"/>
      <c r="N72" s="303"/>
      <c r="O72" s="345"/>
      <c r="P72" s="317"/>
    </row>
    <row r="73" spans="1:16" ht="14.5" customHeight="1">
      <c r="A73" s="346"/>
      <c r="E73" s="361"/>
      <c r="F73" s="366"/>
      <c r="M73" s="303"/>
      <c r="N73" s="303"/>
      <c r="O73" s="345"/>
      <c r="P73" s="317"/>
    </row>
    <row r="74" spans="1:16" ht="14.5" customHeight="1" thickBot="1">
      <c r="A74" s="346"/>
      <c r="B74" s="825" t="s">
        <v>74</v>
      </c>
      <c r="C74" s="825"/>
      <c r="D74" s="825"/>
      <c r="E74" s="368"/>
      <c r="F74" s="346"/>
      <c r="G74" s="346"/>
      <c r="H74" s="346"/>
      <c r="I74" s="346"/>
      <c r="M74" s="303"/>
      <c r="N74" s="303"/>
      <c r="O74" s="345"/>
      <c r="P74" s="317"/>
    </row>
    <row r="75" spans="1:16" ht="24.75" customHeight="1" thickTop="1" thickBot="1">
      <c r="A75" s="346"/>
      <c r="B75" s="347"/>
      <c r="C75" s="347"/>
      <c r="D75" s="347"/>
      <c r="E75" s="368"/>
      <c r="F75" s="346"/>
      <c r="G75" s="824" t="s">
        <v>75</v>
      </c>
      <c r="H75" s="824"/>
      <c r="I75" s="824"/>
      <c r="M75" s="303"/>
      <c r="N75" s="303"/>
      <c r="O75" s="345"/>
      <c r="P75" s="317"/>
    </row>
    <row r="76" spans="1:16" ht="14.5" customHeight="1" thickTop="1">
      <c r="A76" s="346"/>
      <c r="B76" s="348" t="s">
        <v>50</v>
      </c>
      <c r="C76" s="348" t="s">
        <v>51</v>
      </c>
      <c r="D76" s="319" t="s">
        <v>52</v>
      </c>
      <c r="E76" s="368"/>
      <c r="F76" s="346"/>
      <c r="G76" s="165"/>
      <c r="H76" s="165"/>
      <c r="I76" s="165"/>
      <c r="M76" s="303"/>
      <c r="N76" s="303"/>
      <c r="O76" s="345"/>
      <c r="P76" s="317"/>
    </row>
    <row r="77" spans="1:16" ht="36" customHeight="1">
      <c r="A77" s="346"/>
      <c r="B77" s="320" t="s">
        <v>65</v>
      </c>
      <c r="C77" s="369">
        <f>D77/$D$80</f>
        <v>4.5590797994720156E-2</v>
      </c>
      <c r="D77" s="370">
        <f>IF($C$12="Semi-Automated",SUM('2.2 Cost Model Packing'!E12,'2.2 Cost Model Packing'!E32,'2.2 Cost Model Packing'!E51,'2.2 Cost Model Packing'!E70,'2.2 Cost Model Packing'!E89,'2.2 Cost Model Packing'!E108,'2.2 Cost Model Packing'!E127,'2.2 Cost Model Packing'!E146,'2.2 Cost Model Packing'!E165,'2.2 Cost Model Packing'!E184,'2.2 Cost Model Packing'!E203),SUM('2.2 Cost Model Packing'!I12,'2.2 Cost Model Packing'!I32,'2.2 Cost Model Packing'!I51,'2.2 Cost Model Packing'!I70,'2.2 Cost Model Packing'!I89,'2.2 Cost Model Packing'!I108,'2.2 Cost Model Packing'!I127,'2.2 Cost Model Packing'!I146,'2.2 Cost Model Packing'!I165,'2.2 Cost Model Packing'!I184,'2.2 Cost Model Packing'!I203))</f>
        <v>0.20745919929719608</v>
      </c>
      <c r="E77" s="346"/>
      <c r="F77" s="346"/>
      <c r="G77" s="348" t="s">
        <v>50</v>
      </c>
      <c r="H77" s="348" t="s">
        <v>51</v>
      </c>
      <c r="I77" s="319" t="s">
        <v>52</v>
      </c>
      <c r="M77" s="303"/>
      <c r="N77" s="303"/>
      <c r="O77" s="345"/>
      <c r="P77" s="317"/>
    </row>
    <row r="78" spans="1:16" ht="19.899999999999999" customHeight="1">
      <c r="A78" s="346"/>
      <c r="B78" s="324" t="s">
        <v>67</v>
      </c>
      <c r="C78" s="369">
        <f>D78/$D$80</f>
        <v>0.49366146050844745</v>
      </c>
      <c r="D78" s="370">
        <f>IF(C12="Semi-Automated",('2.2 Cost Model Packing'!E17+'2.2 Cost Model Packing'!E37+'2.2 Cost Model Packing'!E56+'2.2 Cost Model Packing'!E75+'2.2 Cost Model Packing'!E94+'2.2 Cost Model Packing'!E113+'2.2 Cost Model Packing'!E132+'2.2 Cost Model Packing'!E151+'2.2 Cost Model Packing'!E170+'2.2 Cost Model Packing'!E189+'2.2 Cost Model Packing'!E208),('2.2 Cost Model Packing'!I17+'2.2 Cost Model Packing'!I37+'2.2 Cost Model Packing'!I56+'2.2 Cost Model Packing'!I75+'2.2 Cost Model Packing'!I94+'2.2 Cost Model Packing'!I113+'2.2 Cost Model Packing'!I132+'2.2 Cost Model Packing'!I151+'2.2 Cost Model Packing'!I170+'2.2 Cost Model Packing'!I189+'2.2 Cost Model Packing'!I208))</f>
        <v>2.2463877761654332</v>
      </c>
      <c r="E78" s="346"/>
      <c r="F78" s="827"/>
      <c r="G78" s="320" t="s">
        <v>380</v>
      </c>
      <c r="H78" s="371">
        <f>I78/$I$89</f>
        <v>0.13414721202877511</v>
      </c>
      <c r="I78" s="322">
        <f>IF($C$12="Semi-Automated",'2.2 Cost Model Packing'!$E$26,'2.2 Cost Model Packing'!$I$26)</f>
        <v>0.61043180684540466</v>
      </c>
      <c r="J78" s="372"/>
      <c r="K78" s="346"/>
      <c r="M78" s="303"/>
      <c r="N78" s="303"/>
      <c r="O78" s="345"/>
      <c r="P78" s="317"/>
    </row>
    <row r="79" spans="1:16" ht="19.899999999999999" customHeight="1">
      <c r="A79" s="346"/>
      <c r="B79" s="324" t="s">
        <v>69</v>
      </c>
      <c r="C79" s="369">
        <f>D79/$D$80</f>
        <v>0.4607477414968324</v>
      </c>
      <c r="D79" s="373">
        <f>IF(C12="Semi-Automated",'2.2 Cost Model Packing'!E25+'2.2 Cost Model Packing'!E45+'2.2 Cost Model Packing'!E64+'2.2 Cost Model Packing'!E83+'2.2 Cost Model Packing'!E102+'2.2 Cost Model Packing'!E121+'2.2 Cost Model Packing'!E140+'2.2 Cost Model Packing'!E159+'2.2 Cost Model Packing'!E178+'2.2 Cost Model Packing'!E197+'2.2 Cost Model Packing'!E216,'2.2 Cost Model Packing'!I25+'2.2 Cost Model Packing'!I45+'2.2 Cost Model Packing'!I64+'2.2 Cost Model Packing'!I83+'2.2 Cost Model Packing'!I102+'2.2 Cost Model Packing'!I121+'2.2 Cost Model Packing'!I140+'2.2 Cost Model Packing'!I159+'2.2 Cost Model Packing'!I178+'2.2 Cost Model Packing'!I197+'2.2 Cost Model Packing'!I216)</f>
        <v>2.0966151445735637</v>
      </c>
      <c r="E79" s="346"/>
      <c r="F79" s="827"/>
      <c r="G79" s="320" t="s">
        <v>76</v>
      </c>
      <c r="H79" s="371">
        <f t="shared" ref="H79:H87" si="2">I79/$I$89</f>
        <v>0.29514834433483855</v>
      </c>
      <c r="I79" s="322">
        <f>IF($C$12="Semi-Automated",'2.2 Cost Model Packing'!$E$46,'2.2 Cost Model Packing'!$I$46)</f>
        <v>1.3430613606870818</v>
      </c>
      <c r="J79" s="372"/>
      <c r="K79" s="346"/>
      <c r="M79" s="303"/>
      <c r="N79" s="303"/>
      <c r="O79" s="345"/>
      <c r="P79" s="317"/>
    </row>
    <row r="80" spans="1:16" ht="19.899999999999999" customHeight="1" thickBot="1">
      <c r="A80" s="346"/>
      <c r="B80" s="351" t="s">
        <v>57</v>
      </c>
      <c r="C80" s="352">
        <f>SUM(C77:C79)</f>
        <v>1</v>
      </c>
      <c r="D80" s="374">
        <f>SUM(D77:D79)</f>
        <v>4.550462120036193</v>
      </c>
      <c r="E80" s="346"/>
      <c r="F80" s="346"/>
      <c r="G80" s="375" t="s">
        <v>381</v>
      </c>
      <c r="H80" s="371">
        <f t="shared" si="2"/>
        <v>0</v>
      </c>
      <c r="I80" s="322">
        <f>IF($C$12="Semi-Automated",'2.2 Cost Model Packing'!$E$65,'2.2 Cost Model Packing'!$I$65)</f>
        <v>0</v>
      </c>
      <c r="J80" s="372"/>
      <c r="K80" s="346"/>
      <c r="M80" s="303"/>
      <c r="N80" s="303"/>
      <c r="O80" s="345"/>
      <c r="P80" s="317"/>
    </row>
    <row r="81" spans="1:16" ht="19.899999999999999" customHeight="1" thickBot="1">
      <c r="A81" s="346"/>
      <c r="B81" s="826" t="s">
        <v>79</v>
      </c>
      <c r="C81" s="826"/>
      <c r="D81" s="355">
        <f>IF(C12="Semi-Automated",'2.2 Cost Model Packing'!E232,'2.2 Cost Model Packing'!I232)</f>
        <v>12.120626298284057</v>
      </c>
      <c r="E81" s="346"/>
      <c r="F81" s="346"/>
      <c r="G81" s="375" t="s">
        <v>367</v>
      </c>
      <c r="H81" s="371">
        <f t="shared" si="2"/>
        <v>0</v>
      </c>
      <c r="I81" s="322">
        <f>IF($C$12="Semi-Automated",'2.2 Cost Model Packing'!$E$84,'2.2 Cost Model Packing'!$I$84)</f>
        <v>0</v>
      </c>
      <c r="J81" s="372"/>
      <c r="K81" s="346"/>
      <c r="M81" s="303"/>
      <c r="N81" s="303"/>
      <c r="O81" s="345"/>
      <c r="P81" s="317"/>
    </row>
    <row r="82" spans="1:16" ht="19.899999999999999" customHeight="1">
      <c r="A82" s="346"/>
      <c r="B82" s="823" t="s">
        <v>71</v>
      </c>
      <c r="C82" s="823"/>
      <c r="D82" s="356">
        <f>D81+D80</f>
        <v>16.671088418320249</v>
      </c>
      <c r="E82" s="346"/>
      <c r="F82" s="346"/>
      <c r="G82" s="375" t="s">
        <v>382</v>
      </c>
      <c r="H82" s="371">
        <f t="shared" si="2"/>
        <v>9.3347111621513351E-2</v>
      </c>
      <c r="I82" s="322">
        <f>IF($C$12="Semi-Automated",'2.2 Cost Model Packing'!$E$103,'2.2 Cost Model Packing'!$I$103)</f>
        <v>0.42477249544848678</v>
      </c>
      <c r="J82" s="372"/>
      <c r="K82" s="346"/>
      <c r="M82" s="303"/>
      <c r="N82" s="303"/>
      <c r="O82" s="345"/>
      <c r="P82" s="317"/>
    </row>
    <row r="83" spans="1:16" ht="19.899999999999999" customHeight="1">
      <c r="A83" s="346"/>
      <c r="B83" s="357" t="s">
        <v>72</v>
      </c>
      <c r="C83" s="376"/>
      <c r="D83" s="377"/>
      <c r="E83" s="346"/>
      <c r="F83" s="365"/>
      <c r="G83" s="375" t="s">
        <v>505</v>
      </c>
      <c r="H83" s="371">
        <f t="shared" si="2"/>
        <v>8.8122110804997433E-2</v>
      </c>
      <c r="I83" s="322">
        <f>IF($C$12="Semi-Automated",'2.2 Cost Model Packing'!$E$122,'2.2 Cost Model Packing'!$I$122)</f>
        <v>0.40099632715577294</v>
      </c>
      <c r="J83" s="372"/>
      <c r="K83" s="346"/>
      <c r="M83" s="303"/>
      <c r="N83" s="303"/>
      <c r="O83" s="345"/>
      <c r="P83" s="317"/>
    </row>
    <row r="84" spans="1:16" ht="14.5" customHeight="1">
      <c r="A84" s="346"/>
      <c r="E84" s="165"/>
      <c r="F84" s="346"/>
      <c r="G84" s="375" t="s">
        <v>548</v>
      </c>
      <c r="H84" s="371">
        <f t="shared" si="2"/>
        <v>0</v>
      </c>
      <c r="I84" s="322">
        <f>IF($C$12="Semi-Automated",'2.2 Cost Model Packing'!$E$141,'2.2 Cost Model Packing'!$I$141)</f>
        <v>0</v>
      </c>
      <c r="J84" s="372"/>
      <c r="K84" s="346"/>
      <c r="M84" s="303"/>
      <c r="N84" s="303"/>
      <c r="O84" s="345"/>
      <c r="P84" s="317"/>
    </row>
    <row r="85" spans="1:16" ht="14.5" customHeight="1">
      <c r="A85" s="346"/>
      <c r="E85" s="361"/>
      <c r="F85" s="346"/>
      <c r="G85" s="375" t="s">
        <v>383</v>
      </c>
      <c r="H85" s="371">
        <f t="shared" si="2"/>
        <v>8.1383737504586745E-2</v>
      </c>
      <c r="I85" s="322">
        <f>IF($C$12="Semi-Automated",'2.2 Cost Model Packing'!$E$160,'2.2 Cost Model Packing'!$I$160)</f>
        <v>0.37033361470159082</v>
      </c>
      <c r="J85" s="372"/>
      <c r="K85" s="346"/>
      <c r="M85" s="303"/>
      <c r="N85" s="303"/>
      <c r="O85" s="345"/>
      <c r="P85" s="317"/>
    </row>
    <row r="86" spans="1:16" ht="14.5" customHeight="1">
      <c r="A86" s="346"/>
      <c r="E86" s="361"/>
      <c r="F86" s="346"/>
      <c r="G86" s="375" t="s">
        <v>77</v>
      </c>
      <c r="H86" s="371">
        <f t="shared" si="2"/>
        <v>0.17840413354114876</v>
      </c>
      <c r="I86" s="322">
        <f>IF($C$12="Semi-Automated",'2.2 Cost Model Packing'!$E$179,'2.2 Cost Model Packing'!$I$179)</f>
        <v>0.81182125173687592</v>
      </c>
      <c r="J86" s="372"/>
      <c r="K86" s="346"/>
      <c r="M86" s="303"/>
      <c r="N86" s="303"/>
      <c r="O86" s="345"/>
      <c r="P86" s="317"/>
    </row>
    <row r="87" spans="1:16" ht="14.5" customHeight="1" thickBot="1">
      <c r="A87" s="346"/>
      <c r="B87" s="824" t="str">
        <f>B74</f>
        <v>Cost Breakdown – Packing – By Cost Type</v>
      </c>
      <c r="C87" s="824"/>
      <c r="D87" s="824"/>
      <c r="E87" s="361"/>
      <c r="F87" s="346"/>
      <c r="G87" s="375" t="s">
        <v>78</v>
      </c>
      <c r="H87" s="371">
        <f t="shared" si="2"/>
        <v>9.0231726942056487E-2</v>
      </c>
      <c r="I87" s="322">
        <f>IF($C$12="Semi-Automated",'2.2 Cost Model Packing'!$E$198,'2.2 Cost Model Packing'!$I$198)</f>
        <v>0.41059605547527722</v>
      </c>
      <c r="J87" s="372"/>
      <c r="K87" s="346"/>
      <c r="M87" s="303"/>
      <c r="N87" s="303"/>
      <c r="O87" s="345"/>
      <c r="P87" s="317"/>
    </row>
    <row r="88" spans="1:16" ht="24.75" customHeight="1" thickTop="1">
      <c r="A88" s="346"/>
      <c r="E88" s="361"/>
      <c r="F88" s="346"/>
      <c r="G88" s="375" t="s">
        <v>547</v>
      </c>
      <c r="H88" s="371">
        <f>I88/$I$89</f>
        <v>3.9215623222083489E-2</v>
      </c>
      <c r="I88" s="322">
        <f>IF($C$12="Semi-Automated",'2.2 Cost Model Packing'!$E$217,'2.2 Cost Model Packing'!$I$217)</f>
        <v>0.1784492079857026</v>
      </c>
      <c r="J88" s="372"/>
      <c r="K88" s="346"/>
      <c r="M88" s="303"/>
      <c r="N88" s="303"/>
      <c r="O88" s="345"/>
      <c r="P88" s="317"/>
    </row>
    <row r="89" spans="1:16" ht="14.5" customHeight="1" thickBot="1">
      <c r="A89" s="346"/>
      <c r="E89" s="361"/>
      <c r="F89" s="346"/>
      <c r="G89" s="351" t="s">
        <v>57</v>
      </c>
      <c r="H89" s="352">
        <f>SUM(H79:H88)</f>
        <v>0.86585278797122478</v>
      </c>
      <c r="I89" s="353">
        <f>SUM(I78:I88)</f>
        <v>4.550462120036193</v>
      </c>
      <c r="M89" s="303"/>
      <c r="N89" s="303"/>
      <c r="O89" s="345"/>
      <c r="P89" s="317"/>
    </row>
    <row r="90" spans="1:16" ht="14.5" customHeight="1" thickBot="1">
      <c r="A90" s="346"/>
      <c r="E90" s="361"/>
      <c r="F90" s="346"/>
      <c r="G90" s="826" t="s">
        <v>70</v>
      </c>
      <c r="H90" s="826"/>
      <c r="I90" s="355">
        <f>IF($C$12="Semi-Automated",'2.2 Cost Model Packing'!$E$232,'2.2 Cost Model Packing'!$I$232)</f>
        <v>12.120626298284057</v>
      </c>
      <c r="M90" s="303"/>
      <c r="N90" s="303"/>
      <c r="O90" s="345"/>
      <c r="P90" s="317"/>
    </row>
    <row r="91" spans="1:16" ht="14.5" customHeight="1">
      <c r="A91" s="346"/>
      <c r="E91" s="361"/>
      <c r="F91" s="346"/>
      <c r="G91" s="823" t="s">
        <v>71</v>
      </c>
      <c r="H91" s="823"/>
      <c r="I91" s="356">
        <f>I89+I90</f>
        <v>16.671088418320249</v>
      </c>
      <c r="M91" s="303"/>
      <c r="N91" s="303"/>
      <c r="O91" s="345"/>
      <c r="P91" s="317"/>
    </row>
    <row r="92" spans="1:16" ht="14.5" customHeight="1">
      <c r="A92" s="346"/>
      <c r="E92" s="361"/>
      <c r="F92" s="346"/>
      <c r="G92" s="346"/>
      <c r="H92" s="346"/>
      <c r="I92" s="346"/>
      <c r="M92" s="303"/>
      <c r="N92" s="303"/>
      <c r="O92" s="345"/>
      <c r="P92" s="317"/>
    </row>
    <row r="93" spans="1:16" ht="14.5" customHeight="1">
      <c r="A93" s="346"/>
      <c r="E93" s="361"/>
      <c r="F93" s="346"/>
      <c r="G93" s="346"/>
      <c r="H93" s="346"/>
      <c r="I93" s="346"/>
      <c r="M93" s="303"/>
      <c r="N93" s="303"/>
      <c r="O93" s="345"/>
      <c r="P93" s="317"/>
    </row>
    <row r="94" spans="1:16" ht="14.5" customHeight="1" thickBot="1">
      <c r="A94" s="346"/>
      <c r="E94" s="361"/>
      <c r="F94" s="346"/>
      <c r="G94" s="824" t="str">
        <f>G75</f>
        <v>Cost Breakdown – Packing – By Packing Step</v>
      </c>
      <c r="H94" s="824"/>
      <c r="I94" s="824"/>
      <c r="M94" s="303"/>
      <c r="N94" s="303"/>
      <c r="O94" s="345"/>
      <c r="P94" s="317"/>
    </row>
    <row r="95" spans="1:16" ht="14.5" customHeight="1" thickTop="1">
      <c r="A95" s="346"/>
      <c r="E95" s="361"/>
      <c r="F95" s="346"/>
      <c r="M95" s="303"/>
      <c r="N95" s="303"/>
      <c r="O95" s="345"/>
      <c r="P95" s="317"/>
    </row>
    <row r="96" spans="1:16" ht="14.5" customHeight="1">
      <c r="A96" s="346"/>
      <c r="E96" s="361"/>
      <c r="F96" s="346"/>
      <c r="M96" s="303"/>
      <c r="N96" s="303"/>
      <c r="O96" s="345"/>
      <c r="P96" s="317"/>
    </row>
    <row r="97" spans="1:16" ht="14.5" customHeight="1">
      <c r="A97" s="346"/>
      <c r="E97" s="361"/>
      <c r="F97" s="346"/>
      <c r="M97" s="303"/>
      <c r="N97" s="303"/>
      <c r="O97" s="345"/>
      <c r="P97" s="317"/>
    </row>
    <row r="98" spans="1:16" ht="14.5" customHeight="1">
      <c r="A98" s="346"/>
      <c r="B98" s="346"/>
      <c r="C98" s="346"/>
      <c r="D98" s="346"/>
      <c r="F98" s="346"/>
      <c r="M98" s="303"/>
      <c r="N98" s="303"/>
      <c r="O98" s="345"/>
      <c r="P98" s="317"/>
    </row>
    <row r="99" spans="1:16" ht="14.25" customHeight="1">
      <c r="A99" s="346"/>
      <c r="B99" s="346"/>
      <c r="C99" s="346"/>
      <c r="D99" s="346"/>
      <c r="E99" s="361"/>
      <c r="F99" s="346"/>
      <c r="M99" s="303"/>
      <c r="N99" s="303"/>
      <c r="O99" s="345"/>
      <c r="P99" s="317"/>
    </row>
    <row r="100" spans="1:16" ht="14.25" customHeight="1" thickBot="1">
      <c r="A100" s="346"/>
      <c r="B100" s="824"/>
      <c r="C100" s="824"/>
      <c r="D100" s="824"/>
      <c r="E100" s="361"/>
      <c r="F100" s="346"/>
      <c r="M100" s="303"/>
      <c r="N100" s="303"/>
      <c r="O100" s="345"/>
      <c r="P100" s="317"/>
    </row>
    <row r="101" spans="1:16" ht="14.5" customHeight="1" thickTop="1">
      <c r="A101" s="378"/>
      <c r="B101" s="379"/>
      <c r="C101" s="379"/>
      <c r="D101" s="379"/>
      <c r="E101" s="361"/>
      <c r="F101" s="346"/>
      <c r="M101" s="303"/>
      <c r="N101" s="303"/>
      <c r="O101" s="345"/>
      <c r="P101" s="317"/>
    </row>
    <row r="102" spans="1:16" ht="14.5" customHeight="1">
      <c r="A102" s="380"/>
      <c r="B102" s="379"/>
      <c r="C102" s="379"/>
      <c r="D102" s="379"/>
      <c r="E102" s="361"/>
      <c r="F102" s="346"/>
      <c r="M102" s="303"/>
      <c r="N102" s="303"/>
      <c r="O102" s="345"/>
      <c r="P102" s="317"/>
    </row>
    <row r="103" spans="1:16" ht="14.5" customHeight="1">
      <c r="A103" s="380"/>
      <c r="B103" s="379"/>
      <c r="C103" s="379"/>
      <c r="D103" s="379"/>
      <c r="E103" s="361"/>
      <c r="F103" s="346"/>
      <c r="M103" s="303"/>
      <c r="N103" s="303"/>
      <c r="O103" s="345"/>
      <c r="P103" s="317"/>
    </row>
    <row r="104" spans="1:16" ht="14.5" customHeight="1">
      <c r="A104" s="380"/>
      <c r="B104" s="379"/>
      <c r="C104" s="379"/>
      <c r="D104" s="379"/>
      <c r="E104" s="361"/>
      <c r="F104" s="346"/>
      <c r="M104" s="303"/>
      <c r="N104" s="303"/>
      <c r="O104" s="345"/>
      <c r="P104" s="317"/>
    </row>
    <row r="105" spans="1:16" ht="14.5" customHeight="1">
      <c r="A105" s="380"/>
      <c r="B105" s="379"/>
      <c r="C105" s="379"/>
      <c r="D105" s="379"/>
      <c r="E105" s="361"/>
      <c r="F105" s="346"/>
      <c r="M105" s="303"/>
      <c r="N105" s="303"/>
      <c r="O105" s="345"/>
      <c r="P105" s="317"/>
    </row>
    <row r="106" spans="1:16" ht="14.5" customHeight="1">
      <c r="A106" s="380"/>
      <c r="B106" s="379"/>
      <c r="C106" s="379"/>
      <c r="D106" s="379"/>
      <c r="E106" s="361"/>
      <c r="F106" s="346"/>
      <c r="M106" s="303"/>
      <c r="N106" s="303"/>
      <c r="O106" s="345"/>
      <c r="P106" s="317"/>
    </row>
    <row r="107" spans="1:16" ht="14.5" customHeight="1">
      <c r="A107" s="380"/>
      <c r="B107" s="379"/>
      <c r="C107" s="379"/>
      <c r="D107" s="379"/>
      <c r="E107" s="361"/>
      <c r="F107" s="346"/>
      <c r="M107" s="303"/>
      <c r="N107" s="303"/>
      <c r="O107" s="345"/>
      <c r="P107" s="317"/>
    </row>
    <row r="108" spans="1:16" ht="14.5" customHeight="1">
      <c r="A108" s="380"/>
      <c r="B108" s="379"/>
      <c r="C108" s="379"/>
      <c r="D108" s="379"/>
      <c r="E108" s="361"/>
      <c r="F108" s="346"/>
      <c r="M108" s="303"/>
      <c r="N108" s="303"/>
      <c r="O108" s="345"/>
      <c r="P108" s="317"/>
    </row>
    <row r="109" spans="1:16" ht="14.5" customHeight="1">
      <c r="A109" s="380"/>
      <c r="B109" s="379"/>
      <c r="C109" s="379"/>
      <c r="D109" s="379"/>
      <c r="E109" s="361"/>
      <c r="F109" s="346"/>
      <c r="M109" s="303"/>
      <c r="N109" s="303"/>
      <c r="O109" s="345"/>
      <c r="P109" s="317"/>
    </row>
    <row r="110" spans="1:16" ht="14.5" customHeight="1">
      <c r="A110" s="380"/>
      <c r="B110" s="379"/>
      <c r="C110" s="379"/>
      <c r="D110" s="379"/>
      <c r="E110" s="361"/>
      <c r="F110" s="346"/>
      <c r="M110" s="303"/>
      <c r="N110" s="303"/>
      <c r="O110" s="345"/>
      <c r="P110" s="317"/>
    </row>
    <row r="111" spans="1:16" ht="14.5" customHeight="1">
      <c r="A111" s="380"/>
      <c r="B111" s="379"/>
      <c r="C111" s="379"/>
      <c r="D111" s="379"/>
      <c r="E111" s="361"/>
      <c r="F111" s="346"/>
      <c r="M111" s="303"/>
      <c r="N111" s="303"/>
      <c r="O111" s="345"/>
      <c r="P111" s="317"/>
    </row>
    <row r="112" spans="1:16" ht="14.5" customHeight="1">
      <c r="A112" s="380"/>
      <c r="B112" s="379"/>
      <c r="C112" s="379"/>
      <c r="D112" s="379"/>
      <c r="E112" s="361"/>
      <c r="F112" s="346"/>
      <c r="M112" s="303"/>
      <c r="N112" s="303"/>
      <c r="O112" s="345"/>
      <c r="P112" s="317"/>
    </row>
    <row r="113" spans="1:16" ht="14.5" customHeight="1">
      <c r="A113" s="380"/>
      <c r="B113" s="379"/>
      <c r="C113" s="379"/>
      <c r="D113" s="379"/>
      <c r="E113" s="361"/>
      <c r="F113" s="346"/>
      <c r="M113" s="303"/>
      <c r="N113" s="303"/>
      <c r="O113" s="345"/>
      <c r="P113" s="317"/>
    </row>
    <row r="114" spans="1:16" ht="14.5" customHeight="1">
      <c r="A114" s="380"/>
      <c r="B114" s="379"/>
      <c r="C114" s="379"/>
      <c r="D114" s="379"/>
      <c r="E114" s="361"/>
      <c r="F114" s="346"/>
      <c r="M114" s="303"/>
      <c r="N114" s="303"/>
      <c r="O114" s="345"/>
      <c r="P114" s="317"/>
    </row>
    <row r="115" spans="1:16" ht="14.5" customHeight="1">
      <c r="A115" s="380"/>
      <c r="B115" s="379"/>
      <c r="C115" s="379"/>
      <c r="D115" s="379"/>
      <c r="E115" s="361"/>
      <c r="F115" s="346"/>
      <c r="M115" s="303"/>
      <c r="N115" s="303"/>
      <c r="O115" s="345"/>
      <c r="P115" s="317"/>
    </row>
    <row r="116" spans="1:16" ht="14.5" customHeight="1">
      <c r="A116" s="380"/>
      <c r="B116" s="379"/>
      <c r="C116" s="379"/>
      <c r="D116" s="379"/>
      <c r="E116" s="361"/>
      <c r="F116" s="346"/>
      <c r="M116" s="303"/>
      <c r="N116" s="303"/>
      <c r="O116" s="345"/>
      <c r="P116" s="317"/>
    </row>
    <row r="117" spans="1:16" ht="14.5" customHeight="1">
      <c r="A117" s="380"/>
      <c r="B117" s="379"/>
      <c r="C117" s="379"/>
      <c r="D117" s="379"/>
      <c r="E117" s="361"/>
      <c r="F117" s="346"/>
      <c r="M117" s="303"/>
      <c r="N117" s="303"/>
      <c r="O117" s="345"/>
      <c r="P117" s="317"/>
    </row>
    <row r="118" spans="1:16" ht="14.5" customHeight="1">
      <c r="A118" s="380"/>
      <c r="B118" s="379"/>
      <c r="C118" s="379"/>
      <c r="D118" s="379"/>
      <c r="E118" s="361"/>
      <c r="F118" s="346"/>
      <c r="M118" s="303"/>
      <c r="N118" s="303"/>
      <c r="O118" s="345"/>
      <c r="P118" s="317"/>
    </row>
    <row r="119" spans="1:16" ht="14.5" customHeight="1">
      <c r="A119" s="380"/>
      <c r="B119" s="379"/>
      <c r="C119" s="379"/>
      <c r="D119" s="379"/>
      <c r="E119" s="361"/>
      <c r="F119" s="346"/>
      <c r="M119" s="303"/>
      <c r="N119" s="303"/>
      <c r="O119" s="345"/>
      <c r="P119" s="317"/>
    </row>
    <row r="120" spans="1:16" ht="14.5" customHeight="1">
      <c r="A120" s="380"/>
      <c r="B120" s="379"/>
      <c r="C120" s="379"/>
      <c r="D120" s="379"/>
      <c r="E120" s="361"/>
      <c r="F120" s="346"/>
      <c r="M120" s="303"/>
      <c r="N120" s="303"/>
      <c r="O120" s="345"/>
      <c r="P120" s="317"/>
    </row>
    <row r="121" spans="1:16" ht="14.5" customHeight="1">
      <c r="A121" s="380"/>
      <c r="B121" s="379"/>
      <c r="C121" s="379"/>
      <c r="D121" s="379"/>
      <c r="E121" s="361"/>
      <c r="F121" s="346"/>
      <c r="M121" s="303"/>
      <c r="N121" s="303"/>
      <c r="O121" s="345"/>
      <c r="P121" s="317"/>
    </row>
    <row r="122" spans="1:16" ht="14.5" customHeight="1">
      <c r="A122" s="380"/>
      <c r="B122" s="379"/>
      <c r="C122" s="379"/>
      <c r="D122" s="379"/>
      <c r="E122" s="361"/>
      <c r="F122" s="346"/>
      <c r="M122" s="303"/>
      <c r="N122" s="303"/>
      <c r="O122" s="345"/>
      <c r="P122" s="317"/>
    </row>
    <row r="123" spans="1:16" ht="14.5" customHeight="1">
      <c r="A123" s="380"/>
      <c r="B123" s="379"/>
      <c r="C123" s="379"/>
      <c r="D123" s="379"/>
      <c r="E123" s="361"/>
      <c r="F123" s="346"/>
      <c r="M123" s="303"/>
      <c r="N123" s="303"/>
      <c r="O123" s="345"/>
      <c r="P123" s="317"/>
    </row>
    <row r="124" spans="1:16" ht="14.5" customHeight="1">
      <c r="A124" s="380"/>
      <c r="B124" s="379"/>
      <c r="C124" s="379"/>
      <c r="D124" s="379"/>
      <c r="E124" s="361"/>
      <c r="F124" s="346"/>
      <c r="M124" s="303"/>
      <c r="N124" s="303"/>
      <c r="O124" s="345"/>
      <c r="P124" s="317"/>
    </row>
    <row r="125" spans="1:16" ht="14.5" customHeight="1">
      <c r="A125" s="380"/>
      <c r="B125" s="379"/>
      <c r="C125" s="379"/>
      <c r="D125" s="379"/>
      <c r="E125" s="361"/>
      <c r="F125" s="346"/>
      <c r="M125" s="303"/>
      <c r="N125" s="303"/>
      <c r="O125" s="345"/>
      <c r="P125" s="317"/>
    </row>
    <row r="126" spans="1:16" ht="14.25" customHeight="1">
      <c r="A126" s="346"/>
      <c r="B126" s="379"/>
      <c r="C126" s="379"/>
      <c r="D126" s="379"/>
      <c r="E126" s="381"/>
      <c r="F126" s="346"/>
      <c r="M126" s="303"/>
      <c r="N126" s="303"/>
      <c r="O126" s="345"/>
      <c r="P126" s="317"/>
    </row>
    <row r="127" spans="1:16" ht="14.5" hidden="1" customHeight="1">
      <c r="A127" s="346"/>
      <c r="B127" s="333"/>
      <c r="C127" s="333"/>
      <c r="D127" s="333"/>
      <c r="E127" s="381"/>
      <c r="F127" s="346"/>
      <c r="M127" s="303"/>
      <c r="N127" s="303"/>
      <c r="O127" s="345"/>
      <c r="P127" s="317"/>
    </row>
    <row r="128" spans="1:16" ht="14.5" hidden="1" customHeight="1">
      <c r="B128" s="333"/>
      <c r="C128" s="333"/>
      <c r="D128" s="333"/>
      <c r="E128" s="333"/>
      <c r="F128" s="346"/>
      <c r="M128" s="303"/>
      <c r="N128" s="303"/>
      <c r="O128" s="345"/>
      <c r="P128" s="317"/>
    </row>
    <row r="129" spans="2:16" ht="14.5" hidden="1" customHeight="1">
      <c r="B129" s="333"/>
      <c r="C129" s="333"/>
      <c r="D129" s="333"/>
      <c r="E129" s="333"/>
      <c r="F129" s="346"/>
      <c r="M129" s="303"/>
      <c r="N129" s="303"/>
      <c r="O129" s="345"/>
      <c r="P129" s="317"/>
    </row>
    <row r="130" spans="2:16" ht="14.5" hidden="1" customHeight="1">
      <c r="B130" s="333"/>
      <c r="C130" s="333"/>
      <c r="D130" s="333"/>
      <c r="E130" s="333"/>
      <c r="F130" s="346"/>
      <c r="M130" s="303"/>
      <c r="N130" s="303"/>
      <c r="O130" s="345"/>
      <c r="P130" s="317"/>
    </row>
    <row r="131" spans="2:16" ht="14.5" hidden="1" customHeight="1">
      <c r="B131" s="333"/>
      <c r="C131" s="333"/>
      <c r="D131" s="333"/>
      <c r="E131" s="333"/>
      <c r="G131" s="824"/>
      <c r="H131" s="824"/>
      <c r="I131" s="824"/>
      <c r="M131" s="303"/>
      <c r="N131" s="303"/>
      <c r="O131" s="345"/>
      <c r="P131" s="317"/>
    </row>
    <row r="132" spans="2:16" ht="14.5" hidden="1" customHeight="1">
      <c r="B132" s="333"/>
      <c r="C132" s="333"/>
      <c r="D132" s="333"/>
      <c r="E132" s="333"/>
      <c r="M132" s="303"/>
      <c r="N132" s="303"/>
      <c r="O132" s="345"/>
      <c r="P132" s="317"/>
    </row>
    <row r="133" spans="2:16" ht="14.5" hidden="1" customHeight="1">
      <c r="B133" s="333"/>
      <c r="C133" s="333"/>
      <c r="D133" s="333"/>
      <c r="E133" s="333"/>
      <c r="G133" s="346"/>
      <c r="H133" s="346"/>
      <c r="I133" s="346"/>
      <c r="M133" s="303"/>
      <c r="N133" s="303"/>
      <c r="O133" s="345"/>
      <c r="P133" s="317"/>
    </row>
    <row r="134" spans="2:16" ht="14.5" hidden="1" customHeight="1">
      <c r="B134" s="333"/>
      <c r="C134" s="333"/>
      <c r="D134" s="333"/>
      <c r="E134" s="333"/>
      <c r="M134" s="303"/>
      <c r="N134" s="303"/>
      <c r="O134" s="345"/>
      <c r="P134" s="317"/>
    </row>
    <row r="135" spans="2:16" ht="14.5" hidden="1" customHeight="1">
      <c r="B135" s="333"/>
      <c r="C135" s="333"/>
      <c r="D135" s="333"/>
      <c r="E135" s="333"/>
      <c r="M135" s="303"/>
      <c r="N135" s="303"/>
      <c r="O135" s="345"/>
      <c r="P135" s="317"/>
    </row>
    <row r="136" spans="2:16" ht="14.5" hidden="1" customHeight="1">
      <c r="B136" s="333"/>
      <c r="C136" s="333"/>
      <c r="D136" s="333"/>
      <c r="E136" s="333"/>
      <c r="M136" s="303"/>
      <c r="N136" s="303"/>
      <c r="O136" s="345"/>
      <c r="P136" s="317"/>
    </row>
    <row r="137" spans="2:16" ht="14.5" hidden="1" customHeight="1">
      <c r="B137" s="333"/>
      <c r="C137" s="333"/>
      <c r="D137" s="333"/>
      <c r="E137" s="333"/>
      <c r="M137" s="303"/>
      <c r="N137" s="303"/>
      <c r="O137" s="345"/>
      <c r="P137" s="317"/>
    </row>
    <row r="138" spans="2:16" ht="14.5" hidden="1" customHeight="1">
      <c r="B138" s="333"/>
      <c r="C138" s="333"/>
      <c r="D138" s="333"/>
      <c r="E138" s="333"/>
      <c r="M138" s="303"/>
      <c r="N138" s="303"/>
      <c r="O138" s="345"/>
      <c r="P138" s="317"/>
    </row>
    <row r="139" spans="2:16" ht="14.5" hidden="1" customHeight="1">
      <c r="B139" s="333"/>
      <c r="C139" s="333"/>
      <c r="D139" s="333"/>
      <c r="E139" s="333"/>
      <c r="M139" s="303"/>
      <c r="N139" s="303"/>
      <c r="O139" s="345"/>
      <c r="P139" s="317"/>
    </row>
    <row r="140" spans="2:16" ht="14.5" hidden="1" customHeight="1">
      <c r="B140" s="333"/>
      <c r="C140" s="333"/>
      <c r="D140" s="333"/>
      <c r="E140" s="333"/>
      <c r="M140" s="303"/>
      <c r="N140" s="303"/>
      <c r="O140" s="345"/>
      <c r="P140" s="317"/>
    </row>
    <row r="141" spans="2:16" ht="14.5" hidden="1" customHeight="1">
      <c r="B141" s="333"/>
      <c r="C141" s="333"/>
      <c r="D141" s="333"/>
      <c r="E141" s="333"/>
      <c r="M141" s="303"/>
      <c r="N141" s="303"/>
      <c r="O141" s="345"/>
      <c r="P141" s="317"/>
    </row>
    <row r="142" spans="2:16" ht="14.5" hidden="1" customHeight="1">
      <c r="B142" s="333"/>
      <c r="C142" s="333"/>
      <c r="D142" s="333"/>
      <c r="E142" s="333"/>
      <c r="M142" s="303"/>
      <c r="N142" s="303"/>
      <c r="O142" s="345"/>
      <c r="P142" s="317"/>
    </row>
    <row r="143" spans="2:16" ht="14.5" hidden="1" customHeight="1">
      <c r="B143" s="333"/>
      <c r="C143" s="333"/>
      <c r="D143" s="333"/>
      <c r="E143" s="333"/>
      <c r="M143" s="303"/>
      <c r="N143" s="303"/>
      <c r="O143" s="345"/>
      <c r="P143" s="317"/>
    </row>
    <row r="144" spans="2:16" ht="14.5" hidden="1" customHeight="1">
      <c r="B144" s="333"/>
      <c r="C144" s="333"/>
      <c r="D144" s="333"/>
      <c r="E144" s="333"/>
      <c r="M144" s="303"/>
      <c r="N144" s="303"/>
      <c r="O144" s="345"/>
      <c r="P144" s="317"/>
    </row>
    <row r="145" spans="2:16" ht="14.5" hidden="1" customHeight="1">
      <c r="B145" s="333"/>
      <c r="C145" s="333"/>
      <c r="D145" s="333"/>
      <c r="E145" s="333"/>
      <c r="M145" s="303"/>
      <c r="N145" s="303"/>
      <c r="O145" s="345"/>
      <c r="P145" s="317"/>
    </row>
    <row r="146" spans="2:16" ht="14.5" hidden="1" customHeight="1">
      <c r="B146" s="333"/>
      <c r="C146" s="333"/>
      <c r="D146" s="333"/>
      <c r="E146" s="333"/>
      <c r="M146" s="303"/>
      <c r="N146" s="303"/>
      <c r="O146" s="345"/>
      <c r="P146" s="317"/>
    </row>
    <row r="147" spans="2:16" ht="14.5" hidden="1" customHeight="1">
      <c r="B147" s="333"/>
      <c r="C147" s="333"/>
      <c r="D147" s="333"/>
      <c r="E147" s="333"/>
      <c r="M147" s="303"/>
      <c r="N147" s="303"/>
      <c r="O147" s="345"/>
      <c r="P147" s="317"/>
    </row>
    <row r="148" spans="2:16" ht="14.5" hidden="1" customHeight="1">
      <c r="B148" s="333"/>
      <c r="C148" s="333"/>
      <c r="D148" s="333"/>
      <c r="E148" s="333"/>
      <c r="M148" s="303"/>
      <c r="N148" s="303"/>
      <c r="O148" s="345"/>
      <c r="P148" s="317"/>
    </row>
    <row r="149" spans="2:16" ht="14.5" hidden="1" customHeight="1">
      <c r="B149" s="333"/>
      <c r="C149" s="333"/>
      <c r="D149" s="333"/>
      <c r="E149" s="333"/>
      <c r="M149" s="303"/>
      <c r="N149" s="303"/>
      <c r="O149" s="345"/>
      <c r="P149" s="317"/>
    </row>
    <row r="150" spans="2:16" ht="14.5" hidden="1" customHeight="1">
      <c r="B150" s="333"/>
      <c r="C150" s="333"/>
      <c r="D150" s="333"/>
      <c r="E150" s="333"/>
      <c r="M150" s="303"/>
      <c r="N150" s="303"/>
      <c r="O150" s="345"/>
      <c r="P150" s="317"/>
    </row>
    <row r="151" spans="2:16" ht="14.5" hidden="1" customHeight="1">
      <c r="B151" s="333"/>
      <c r="C151" s="333"/>
      <c r="D151" s="333"/>
      <c r="E151" s="333"/>
      <c r="M151" s="303"/>
      <c r="N151" s="303"/>
      <c r="O151" s="345"/>
      <c r="P151" s="317"/>
    </row>
    <row r="152" spans="2:16" ht="14.5" hidden="1" customHeight="1">
      <c r="B152" s="333"/>
      <c r="C152" s="333"/>
      <c r="D152" s="333"/>
      <c r="E152" s="333"/>
      <c r="M152" s="303"/>
      <c r="N152" s="303"/>
      <c r="O152" s="345"/>
      <c r="P152" s="317"/>
    </row>
    <row r="153" spans="2:16" ht="14.5" hidden="1" customHeight="1">
      <c r="B153" s="333"/>
      <c r="C153" s="333"/>
      <c r="D153" s="333"/>
      <c r="E153" s="333"/>
      <c r="M153" s="303"/>
      <c r="N153" s="303"/>
      <c r="O153" s="345"/>
      <c r="P153" s="317"/>
    </row>
    <row r="154" spans="2:16" ht="14.5" hidden="1" customHeight="1">
      <c r="B154" s="333"/>
      <c r="C154" s="333"/>
      <c r="D154" s="333"/>
      <c r="E154" s="333"/>
      <c r="M154" s="303"/>
      <c r="N154" s="303"/>
      <c r="O154" s="345"/>
      <c r="P154" s="317"/>
    </row>
    <row r="155" spans="2:16" ht="14.5" hidden="1" customHeight="1">
      <c r="B155" s="333"/>
      <c r="C155" s="333"/>
      <c r="D155" s="333"/>
      <c r="E155" s="333"/>
      <c r="M155" s="303"/>
      <c r="N155" s="303"/>
      <c r="O155" s="345"/>
      <c r="P155" s="317"/>
    </row>
    <row r="156" spans="2:16" ht="14.5" hidden="1" customHeight="1">
      <c r="B156" s="333"/>
      <c r="C156" s="333"/>
      <c r="D156" s="333"/>
      <c r="E156" s="333"/>
      <c r="M156" s="303"/>
      <c r="N156" s="303"/>
      <c r="O156" s="345"/>
      <c r="P156" s="317"/>
    </row>
    <row r="157" spans="2:16" ht="14.5" hidden="1" customHeight="1">
      <c r="B157" s="333"/>
      <c r="C157" s="333"/>
      <c r="D157" s="333"/>
      <c r="E157" s="333"/>
      <c r="M157" s="303"/>
      <c r="N157" s="303"/>
      <c r="O157" s="345"/>
      <c r="P157" s="317"/>
    </row>
    <row r="158" spans="2:16" ht="14.5" hidden="1" customHeight="1">
      <c r="B158" s="333"/>
      <c r="C158" s="333"/>
      <c r="D158" s="333"/>
      <c r="E158" s="333"/>
      <c r="M158" s="303"/>
      <c r="N158" s="303"/>
      <c r="O158" s="345"/>
      <c r="P158" s="317"/>
    </row>
    <row r="159" spans="2:16" ht="14.5" hidden="1" customHeight="1">
      <c r="B159" s="333"/>
      <c r="C159" s="333"/>
      <c r="D159" s="333"/>
      <c r="E159" s="333"/>
      <c r="M159" s="303"/>
      <c r="N159" s="303"/>
      <c r="O159" s="345"/>
      <c r="P159" s="317"/>
    </row>
    <row r="160" spans="2:16" ht="14.5" hidden="1" customHeight="1">
      <c r="B160" s="333"/>
      <c r="C160" s="333"/>
      <c r="D160" s="333"/>
      <c r="E160" s="333"/>
      <c r="M160" s="303"/>
      <c r="N160" s="303"/>
      <c r="O160" s="345"/>
      <c r="P160" s="317"/>
    </row>
    <row r="161" spans="2:16" ht="14.5" hidden="1" customHeight="1">
      <c r="B161" s="333"/>
      <c r="C161" s="333"/>
      <c r="D161" s="333"/>
      <c r="E161" s="333"/>
      <c r="M161" s="303"/>
      <c r="N161" s="303"/>
      <c r="O161" s="345"/>
      <c r="P161" s="317"/>
    </row>
    <row r="162" spans="2:16" ht="14.5" hidden="1" customHeight="1">
      <c r="B162" s="333"/>
      <c r="C162" s="333"/>
      <c r="D162" s="333"/>
      <c r="E162" s="333"/>
      <c r="M162" s="303"/>
      <c r="N162" s="303"/>
      <c r="O162" s="345"/>
      <c r="P162" s="317"/>
    </row>
    <row r="163" spans="2:16" ht="14.5" hidden="1" customHeight="1">
      <c r="B163" s="333"/>
      <c r="C163" s="333"/>
      <c r="D163" s="333"/>
      <c r="E163" s="333"/>
      <c r="M163" s="303"/>
      <c r="N163" s="303"/>
      <c r="O163" s="345"/>
      <c r="P163" s="317"/>
    </row>
    <row r="164" spans="2:16" ht="14.5" hidden="1" customHeight="1">
      <c r="B164" s="333"/>
      <c r="C164" s="333"/>
      <c r="D164" s="333"/>
      <c r="E164" s="333"/>
      <c r="M164" s="303"/>
      <c r="N164" s="303"/>
      <c r="O164" s="345"/>
      <c r="P164" s="317"/>
    </row>
    <row r="165" spans="2:16" ht="14.5" hidden="1" customHeight="1">
      <c r="B165" s="333"/>
      <c r="C165" s="333"/>
      <c r="D165" s="333"/>
      <c r="E165" s="333"/>
      <c r="M165" s="303"/>
      <c r="N165" s="303"/>
      <c r="O165" s="345"/>
      <c r="P165" s="317"/>
    </row>
    <row r="166" spans="2:16" ht="14.5" hidden="1" customHeight="1">
      <c r="B166" s="333"/>
      <c r="C166" s="333"/>
      <c r="D166" s="333"/>
      <c r="E166" s="333"/>
      <c r="M166" s="303"/>
      <c r="N166" s="303"/>
      <c r="O166" s="345"/>
      <c r="P166" s="317"/>
    </row>
    <row r="167" spans="2:16" ht="14.5" hidden="1" customHeight="1">
      <c r="B167" s="333"/>
      <c r="C167" s="333"/>
      <c r="D167" s="333"/>
      <c r="E167" s="333"/>
      <c r="M167" s="303"/>
      <c r="N167" s="303"/>
      <c r="O167" s="345"/>
      <c r="P167" s="317"/>
    </row>
    <row r="168" spans="2:16" ht="14.5" hidden="1" customHeight="1">
      <c r="B168" s="333"/>
      <c r="C168" s="333"/>
      <c r="D168" s="333"/>
      <c r="E168" s="333"/>
      <c r="M168" s="303"/>
      <c r="N168" s="303"/>
      <c r="O168" s="345"/>
      <c r="P168" s="317"/>
    </row>
    <row r="169" spans="2:16" ht="14.5" hidden="1" customHeight="1">
      <c r="B169" s="333"/>
      <c r="C169" s="333"/>
      <c r="D169" s="333"/>
      <c r="E169" s="333"/>
      <c r="M169" s="303"/>
      <c r="N169" s="303"/>
      <c r="O169" s="345"/>
      <c r="P169" s="317"/>
    </row>
    <row r="170" spans="2:16" ht="14.5" hidden="1" customHeight="1">
      <c r="B170" s="333"/>
      <c r="C170" s="333"/>
      <c r="D170" s="333"/>
      <c r="E170" s="333"/>
      <c r="M170" s="303"/>
      <c r="N170" s="303"/>
      <c r="O170" s="345"/>
      <c r="P170" s="317"/>
    </row>
    <row r="171" spans="2:16" ht="14.5" hidden="1" customHeight="1">
      <c r="B171" s="333"/>
      <c r="C171" s="333"/>
      <c r="D171" s="333"/>
      <c r="E171" s="333"/>
      <c r="M171" s="303"/>
      <c r="N171" s="303"/>
      <c r="O171" s="345"/>
      <c r="P171" s="317"/>
    </row>
    <row r="172" spans="2:16" ht="14.5" hidden="1" customHeight="1">
      <c r="B172" s="333"/>
      <c r="C172" s="333"/>
      <c r="D172" s="333"/>
      <c r="E172" s="333"/>
      <c r="M172" s="303"/>
      <c r="N172" s="303"/>
      <c r="O172" s="345"/>
      <c r="P172" s="317"/>
    </row>
    <row r="173" spans="2:16" ht="14.5" hidden="1" customHeight="1">
      <c r="B173" s="333"/>
      <c r="C173" s="333"/>
      <c r="D173" s="333"/>
      <c r="E173" s="333"/>
      <c r="M173" s="303"/>
      <c r="N173" s="303"/>
      <c r="O173" s="345"/>
      <c r="P173" s="317"/>
    </row>
    <row r="174" spans="2:16" ht="14.5" hidden="1" customHeight="1">
      <c r="B174" s="333"/>
      <c r="C174" s="333"/>
      <c r="D174" s="333"/>
      <c r="E174" s="333"/>
      <c r="M174" s="303"/>
      <c r="N174" s="303"/>
      <c r="O174" s="345"/>
      <c r="P174" s="317"/>
    </row>
    <row r="175" spans="2:16" ht="14.5" hidden="1" customHeight="1">
      <c r="B175" s="333"/>
      <c r="C175" s="333"/>
      <c r="D175" s="333"/>
      <c r="E175" s="333"/>
      <c r="M175" s="303"/>
      <c r="N175" s="303"/>
      <c r="O175" s="345"/>
      <c r="P175" s="317"/>
    </row>
    <row r="176" spans="2:16" ht="14.5" hidden="1" customHeight="1">
      <c r="B176" s="333"/>
      <c r="C176" s="333"/>
      <c r="D176" s="333"/>
      <c r="E176" s="333"/>
      <c r="M176" s="303"/>
      <c r="N176" s="303"/>
      <c r="O176" s="345"/>
      <c r="P176" s="317"/>
    </row>
    <row r="177" spans="2:16" ht="14.5" hidden="1" customHeight="1">
      <c r="B177" s="333"/>
      <c r="C177" s="333"/>
      <c r="D177" s="333"/>
      <c r="E177" s="333"/>
      <c r="M177" s="303"/>
      <c r="N177" s="303"/>
      <c r="O177" s="345"/>
      <c r="P177" s="317"/>
    </row>
    <row r="178" spans="2:16" ht="14.5" hidden="1" customHeight="1">
      <c r="B178" s="333"/>
      <c r="C178" s="333"/>
      <c r="D178" s="333"/>
      <c r="E178" s="333"/>
      <c r="M178" s="303"/>
      <c r="N178" s="303"/>
      <c r="O178" s="345"/>
      <c r="P178" s="317"/>
    </row>
    <row r="179" spans="2:16" ht="14.5" hidden="1" customHeight="1">
      <c r="B179" s="333"/>
      <c r="C179" s="333"/>
      <c r="D179" s="333"/>
      <c r="E179" s="333"/>
      <c r="M179" s="303"/>
      <c r="N179" s="303"/>
      <c r="O179" s="345"/>
      <c r="P179" s="317"/>
    </row>
    <row r="180" spans="2:16" ht="14.5" hidden="1" customHeight="1">
      <c r="B180" s="333"/>
      <c r="C180" s="333"/>
      <c r="D180" s="333"/>
      <c r="E180" s="333"/>
      <c r="M180" s="303"/>
      <c r="N180" s="303"/>
      <c r="O180" s="345"/>
      <c r="P180" s="317"/>
    </row>
    <row r="181" spans="2:16" ht="14.5" hidden="1" customHeight="1">
      <c r="B181" s="333"/>
      <c r="C181" s="333"/>
      <c r="D181" s="333"/>
      <c r="E181" s="333"/>
      <c r="M181" s="303"/>
      <c r="N181" s="303"/>
      <c r="O181" s="345"/>
      <c r="P181" s="317"/>
    </row>
    <row r="182" spans="2:16" ht="14.5" hidden="1" customHeight="1">
      <c r="B182" s="333"/>
      <c r="C182" s="333"/>
      <c r="D182" s="333"/>
      <c r="E182" s="333"/>
      <c r="M182" s="303"/>
      <c r="N182" s="303"/>
      <c r="O182" s="345"/>
      <c r="P182" s="317"/>
    </row>
    <row r="183" spans="2:16" ht="14.5" hidden="1" customHeight="1">
      <c r="B183" s="333"/>
      <c r="C183" s="333"/>
      <c r="D183" s="333"/>
      <c r="E183" s="333"/>
      <c r="M183" s="303"/>
      <c r="N183" s="303"/>
      <c r="O183" s="345"/>
      <c r="P183" s="317"/>
    </row>
    <row r="184" spans="2:16" ht="14.5" hidden="1" customHeight="1">
      <c r="B184" s="333"/>
      <c r="C184" s="333"/>
      <c r="D184" s="333"/>
      <c r="E184" s="333"/>
      <c r="M184" s="303"/>
      <c r="N184" s="303"/>
      <c r="O184" s="345"/>
      <c r="P184" s="317"/>
    </row>
    <row r="185" spans="2:16" ht="14.5" hidden="1" customHeight="1">
      <c r="B185" s="333"/>
      <c r="C185" s="333"/>
      <c r="D185" s="333"/>
      <c r="E185" s="333"/>
      <c r="M185" s="303"/>
      <c r="N185" s="303"/>
      <c r="O185" s="345"/>
      <c r="P185" s="317"/>
    </row>
    <row r="186" spans="2:16" ht="14.5" hidden="1" customHeight="1">
      <c r="B186" s="333"/>
      <c r="C186" s="333"/>
      <c r="D186" s="333"/>
      <c r="E186" s="333"/>
      <c r="M186" s="303"/>
      <c r="N186" s="303"/>
      <c r="O186" s="345"/>
      <c r="P186" s="317"/>
    </row>
    <row r="187" spans="2:16" ht="14.5" hidden="1" customHeight="1">
      <c r="B187" s="333"/>
      <c r="C187" s="333"/>
      <c r="D187" s="333"/>
      <c r="E187" s="333"/>
      <c r="M187" s="303"/>
      <c r="N187" s="303"/>
      <c r="O187" s="345"/>
      <c r="P187" s="317"/>
    </row>
    <row r="188" spans="2:16" ht="14.5" hidden="1" customHeight="1">
      <c r="B188" s="333"/>
      <c r="C188" s="333"/>
      <c r="D188" s="333"/>
      <c r="E188" s="333"/>
      <c r="M188" s="303"/>
      <c r="N188" s="303"/>
      <c r="O188" s="345"/>
      <c r="P188" s="317"/>
    </row>
    <row r="189" spans="2:16" ht="14.5" hidden="1" customHeight="1">
      <c r="B189" s="333"/>
      <c r="C189" s="333"/>
      <c r="D189" s="333"/>
      <c r="E189" s="333"/>
      <c r="M189" s="303"/>
      <c r="N189" s="303"/>
      <c r="O189" s="345"/>
      <c r="P189" s="317"/>
    </row>
    <row r="190" spans="2:16" ht="14.5" hidden="1" customHeight="1">
      <c r="B190" s="333"/>
      <c r="C190" s="333"/>
      <c r="D190" s="333"/>
      <c r="E190" s="333"/>
      <c r="M190" s="303"/>
      <c r="N190" s="303"/>
      <c r="O190" s="345"/>
      <c r="P190" s="317"/>
    </row>
    <row r="191" spans="2:16" ht="14.5" hidden="1" customHeight="1">
      <c r="B191" s="333"/>
      <c r="C191" s="333"/>
      <c r="D191" s="333"/>
      <c r="E191" s="333"/>
      <c r="M191" s="303"/>
      <c r="N191" s="303"/>
      <c r="O191" s="345"/>
      <c r="P191" s="317"/>
    </row>
    <row r="192" spans="2:16" ht="14.5" hidden="1" customHeight="1">
      <c r="B192" s="333"/>
      <c r="C192" s="333"/>
      <c r="D192" s="333"/>
      <c r="E192" s="333"/>
      <c r="M192" s="303"/>
      <c r="N192" s="303"/>
      <c r="O192" s="345"/>
      <c r="P192" s="317"/>
    </row>
    <row r="193" spans="2:16" ht="14.5" hidden="1" customHeight="1">
      <c r="B193" s="333"/>
      <c r="C193" s="333"/>
      <c r="D193" s="333"/>
      <c r="E193" s="333"/>
      <c r="M193" s="303"/>
      <c r="N193" s="303"/>
      <c r="O193" s="345"/>
      <c r="P193" s="317"/>
    </row>
    <row r="194" spans="2:16" ht="14.5" hidden="1" customHeight="1">
      <c r="B194" s="333"/>
      <c r="C194" s="333"/>
      <c r="D194" s="333"/>
      <c r="E194" s="333"/>
      <c r="M194" s="303"/>
      <c r="N194" s="303"/>
      <c r="O194" s="345"/>
      <c r="P194" s="317"/>
    </row>
    <row r="195" spans="2:16" ht="14.5" hidden="1" customHeight="1">
      <c r="B195" s="333"/>
      <c r="C195" s="333"/>
      <c r="D195" s="333"/>
      <c r="E195" s="333"/>
      <c r="M195" s="303"/>
      <c r="N195" s="303"/>
      <c r="O195" s="345"/>
      <c r="P195" s="317"/>
    </row>
    <row r="196" spans="2:16" ht="14.5" hidden="1" customHeight="1">
      <c r="B196" s="333"/>
      <c r="C196" s="333"/>
      <c r="D196" s="333"/>
      <c r="E196" s="333"/>
      <c r="M196" s="303"/>
      <c r="N196" s="303"/>
      <c r="O196" s="345"/>
      <c r="P196" s="317"/>
    </row>
    <row r="197" spans="2:16" ht="14.5" hidden="1" customHeight="1">
      <c r="B197" s="333"/>
      <c r="C197" s="333"/>
      <c r="D197" s="333"/>
      <c r="E197" s="333"/>
      <c r="M197" s="303"/>
      <c r="N197" s="303"/>
      <c r="O197" s="345"/>
      <c r="P197" s="317"/>
    </row>
    <row r="198" spans="2:16" ht="14.5" hidden="1" customHeight="1">
      <c r="B198" s="333"/>
      <c r="C198" s="333"/>
      <c r="D198" s="333"/>
      <c r="E198" s="333"/>
      <c r="M198" s="303"/>
      <c r="N198" s="303"/>
      <c r="O198" s="345"/>
      <c r="P198" s="317"/>
    </row>
    <row r="199" spans="2:16" ht="14.5" hidden="1" customHeight="1">
      <c r="B199" s="333"/>
      <c r="C199" s="333"/>
      <c r="D199" s="333"/>
      <c r="E199" s="333"/>
      <c r="M199" s="303"/>
      <c r="N199" s="303"/>
      <c r="O199" s="345"/>
      <c r="P199" s="317"/>
    </row>
    <row r="200" spans="2:16" ht="14.5" hidden="1" customHeight="1">
      <c r="B200" s="333"/>
      <c r="C200" s="333"/>
      <c r="D200" s="333"/>
      <c r="E200" s="333"/>
      <c r="M200" s="303"/>
      <c r="N200" s="303"/>
      <c r="O200" s="345"/>
      <c r="P200" s="317"/>
    </row>
    <row r="201" spans="2:16" ht="14.5" hidden="1" customHeight="1">
      <c r="B201" s="333"/>
      <c r="C201" s="333"/>
      <c r="D201" s="333"/>
      <c r="E201" s="333"/>
      <c r="M201" s="303"/>
      <c r="N201" s="303"/>
      <c r="O201" s="345"/>
      <c r="P201" s="317"/>
    </row>
    <row r="202" spans="2:16" ht="14.5" hidden="1" customHeight="1">
      <c r="B202" s="333"/>
      <c r="C202" s="333"/>
      <c r="D202" s="333"/>
      <c r="E202" s="333"/>
      <c r="M202" s="303"/>
      <c r="N202" s="303"/>
      <c r="O202" s="345"/>
      <c r="P202" s="317"/>
    </row>
    <row r="203" spans="2:16" ht="14.5" hidden="1" customHeight="1">
      <c r="B203" s="333"/>
      <c r="C203" s="333"/>
      <c r="D203" s="333"/>
      <c r="E203" s="333"/>
      <c r="M203" s="303"/>
      <c r="N203" s="303"/>
      <c r="O203" s="345"/>
      <c r="P203" s="317"/>
    </row>
    <row r="204" spans="2:16" ht="14.5" hidden="1" customHeight="1">
      <c r="B204" s="333"/>
      <c r="C204" s="333"/>
      <c r="D204" s="333"/>
      <c r="E204" s="333"/>
      <c r="M204" s="303"/>
      <c r="N204" s="303"/>
      <c r="O204" s="345"/>
      <c r="P204" s="317"/>
    </row>
    <row r="205" spans="2:16" ht="14.5" hidden="1" customHeight="1">
      <c r="B205" s="333"/>
      <c r="C205" s="333"/>
      <c r="D205" s="333"/>
      <c r="E205" s="333"/>
      <c r="M205" s="303"/>
      <c r="N205" s="303"/>
      <c r="O205" s="345"/>
      <c r="P205" s="317"/>
    </row>
    <row r="206" spans="2:16" ht="14.5" hidden="1" customHeight="1">
      <c r="B206" s="333"/>
      <c r="C206" s="333"/>
      <c r="D206" s="333"/>
      <c r="E206" s="333"/>
      <c r="M206" s="303"/>
      <c r="N206" s="303"/>
      <c r="O206" s="345"/>
      <c r="P206" s="317"/>
    </row>
    <row r="207" spans="2:16" ht="14.5" hidden="1" customHeight="1">
      <c r="B207" s="333"/>
      <c r="C207" s="333"/>
      <c r="D207" s="333"/>
      <c r="E207" s="333"/>
      <c r="M207" s="303"/>
      <c r="N207" s="303"/>
      <c r="O207" s="345"/>
      <c r="P207" s="317"/>
    </row>
    <row r="208" spans="2:16" ht="14.5" hidden="1" customHeight="1">
      <c r="B208" s="333"/>
      <c r="C208" s="333"/>
      <c r="D208" s="333"/>
      <c r="E208" s="333"/>
      <c r="M208" s="303"/>
      <c r="N208" s="303"/>
      <c r="O208" s="345"/>
      <c r="P208" s="317"/>
    </row>
    <row r="209" spans="2:16" ht="14.5" hidden="1" customHeight="1">
      <c r="B209" s="333"/>
      <c r="C209" s="333"/>
      <c r="D209" s="333"/>
      <c r="E209" s="333"/>
      <c r="M209" s="303"/>
      <c r="N209" s="303"/>
      <c r="O209" s="345"/>
      <c r="P209" s="317"/>
    </row>
    <row r="210" spans="2:16" ht="14.5" hidden="1" customHeight="1">
      <c r="B210" s="333"/>
      <c r="C210" s="333"/>
      <c r="D210" s="333"/>
      <c r="E210" s="333"/>
      <c r="M210" s="303"/>
      <c r="N210" s="303"/>
      <c r="O210" s="345"/>
      <c r="P210" s="317"/>
    </row>
    <row r="211" spans="2:16" ht="14.5" hidden="1" customHeight="1">
      <c r="B211" s="333"/>
      <c r="C211" s="333"/>
      <c r="D211" s="333"/>
      <c r="E211" s="333"/>
      <c r="M211" s="303"/>
      <c r="N211" s="303"/>
      <c r="O211" s="345"/>
      <c r="P211" s="317"/>
    </row>
    <row r="212" spans="2:16" ht="14.5" hidden="1" customHeight="1">
      <c r="B212" s="333"/>
      <c r="C212" s="333"/>
      <c r="D212" s="333"/>
      <c r="E212" s="333"/>
      <c r="M212" s="303"/>
      <c r="N212" s="303"/>
      <c r="O212" s="345"/>
      <c r="P212" s="317"/>
    </row>
    <row r="213" spans="2:16" ht="14.5" hidden="1" customHeight="1">
      <c r="B213" s="333"/>
      <c r="C213" s="333"/>
      <c r="D213" s="333"/>
      <c r="E213" s="333"/>
      <c r="M213" s="303"/>
      <c r="N213" s="303"/>
      <c r="O213" s="345"/>
      <c r="P213" s="317"/>
    </row>
    <row r="214" spans="2:16" ht="14.5" hidden="1" customHeight="1">
      <c r="B214" s="333"/>
      <c r="C214" s="333"/>
      <c r="D214" s="333"/>
      <c r="E214" s="333"/>
      <c r="M214" s="303"/>
      <c r="N214" s="303"/>
      <c r="O214" s="345"/>
      <c r="P214" s="317"/>
    </row>
    <row r="215" spans="2:16" ht="14.5" hidden="1" customHeight="1">
      <c r="B215" s="333"/>
      <c r="C215" s="333"/>
      <c r="D215" s="333"/>
      <c r="E215" s="333"/>
      <c r="M215" s="303"/>
      <c r="N215" s="303"/>
      <c r="O215" s="345"/>
      <c r="P215" s="317"/>
    </row>
    <row r="216" spans="2:16" ht="14.5" hidden="1" customHeight="1">
      <c r="B216" s="333"/>
      <c r="C216" s="333"/>
      <c r="D216" s="333"/>
      <c r="E216" s="333"/>
      <c r="M216" s="303"/>
      <c r="N216" s="303"/>
      <c r="O216" s="345"/>
      <c r="P216" s="317"/>
    </row>
    <row r="217" spans="2:16" ht="14.5" hidden="1" customHeight="1">
      <c r="B217" s="333"/>
      <c r="C217" s="333"/>
      <c r="D217" s="333"/>
      <c r="E217" s="333"/>
      <c r="M217" s="303"/>
      <c r="N217" s="303"/>
      <c r="O217" s="345"/>
      <c r="P217" s="317"/>
    </row>
    <row r="218" spans="2:16" ht="14.5" hidden="1" customHeight="1">
      <c r="B218" s="333"/>
      <c r="C218" s="333"/>
      <c r="D218" s="333"/>
      <c r="E218" s="333"/>
      <c r="M218" s="303"/>
      <c r="N218" s="303"/>
      <c r="O218" s="345"/>
      <c r="P218" s="317"/>
    </row>
    <row r="219" spans="2:16" ht="14.5" hidden="1" customHeight="1">
      <c r="B219" s="333"/>
      <c r="C219" s="333"/>
      <c r="D219" s="333"/>
      <c r="E219" s="333"/>
      <c r="M219" s="303"/>
      <c r="N219" s="303"/>
      <c r="O219" s="345"/>
      <c r="P219" s="317"/>
    </row>
    <row r="220" spans="2:16" ht="14.5" hidden="1" customHeight="1">
      <c r="B220" s="333"/>
      <c r="C220" s="333"/>
      <c r="D220" s="333"/>
      <c r="E220" s="333"/>
      <c r="M220" s="303"/>
      <c r="N220" s="303"/>
      <c r="O220" s="345"/>
      <c r="P220" s="317"/>
    </row>
    <row r="221" spans="2:16" ht="14.5" hidden="1" customHeight="1">
      <c r="B221" s="333"/>
      <c r="C221" s="333"/>
      <c r="D221" s="333"/>
      <c r="E221" s="333"/>
      <c r="M221" s="303"/>
      <c r="N221" s="303"/>
      <c r="O221" s="345"/>
      <c r="P221" s="317"/>
    </row>
    <row r="222" spans="2:16" ht="14.5" hidden="1" customHeight="1">
      <c r="B222" s="333"/>
      <c r="C222" s="333"/>
      <c r="D222" s="333"/>
      <c r="E222" s="333"/>
      <c r="M222" s="303"/>
      <c r="N222" s="303"/>
      <c r="O222" s="345"/>
      <c r="P222" s="317"/>
    </row>
    <row r="223" spans="2:16" ht="14.5" hidden="1" customHeight="1">
      <c r="B223" s="333"/>
      <c r="C223" s="333"/>
      <c r="D223" s="333"/>
      <c r="E223" s="333"/>
      <c r="M223" s="303"/>
      <c r="N223" s="303"/>
      <c r="O223" s="345"/>
      <c r="P223" s="317"/>
    </row>
    <row r="224" spans="2:16" ht="14.5" hidden="1" customHeight="1">
      <c r="B224" s="333"/>
      <c r="C224" s="333"/>
      <c r="D224" s="333"/>
      <c r="E224" s="333"/>
      <c r="M224" s="303"/>
      <c r="N224" s="303"/>
      <c r="O224" s="345"/>
      <c r="P224" s="317"/>
    </row>
    <row r="225" spans="1:16" ht="14.5" hidden="1" customHeight="1">
      <c r="B225" s="333"/>
      <c r="C225" s="333"/>
      <c r="D225" s="333"/>
      <c r="E225" s="333"/>
      <c r="M225" s="303"/>
      <c r="N225" s="303"/>
      <c r="O225" s="345"/>
      <c r="P225" s="317"/>
    </row>
    <row r="226" spans="1:16" ht="14.5" hidden="1" customHeight="1">
      <c r="B226" s="333"/>
      <c r="C226" s="333"/>
      <c r="D226" s="333"/>
      <c r="E226" s="333"/>
      <c r="M226" s="303"/>
      <c r="N226" s="303"/>
      <c r="O226" s="345"/>
      <c r="P226" s="317"/>
    </row>
    <row r="227" spans="1:16" ht="14.5" hidden="1" customHeight="1">
      <c r="B227" s="333"/>
      <c r="C227" s="333"/>
      <c r="D227" s="333"/>
      <c r="E227" s="333"/>
      <c r="M227" s="303"/>
      <c r="N227" s="303"/>
      <c r="O227" s="345"/>
      <c r="P227" s="317"/>
    </row>
    <row r="228" spans="1:16" ht="14.5" hidden="1" customHeight="1">
      <c r="B228" s="333"/>
      <c r="C228" s="333"/>
      <c r="D228" s="333"/>
      <c r="E228" s="333"/>
      <c r="M228" s="303"/>
      <c r="N228" s="303"/>
      <c r="O228" s="345"/>
      <c r="P228" s="317"/>
    </row>
    <row r="229" spans="1:16" ht="14.5" hidden="1" customHeight="1">
      <c r="B229" s="333"/>
      <c r="C229" s="333"/>
      <c r="D229" s="333"/>
      <c r="E229" s="333"/>
      <c r="M229" s="303"/>
      <c r="N229" s="303"/>
      <c r="O229" s="345"/>
      <c r="P229" s="317"/>
    </row>
    <row r="230" spans="1:16" ht="14.5" hidden="1" customHeight="1">
      <c r="B230" s="333"/>
      <c r="C230" s="333"/>
      <c r="D230" s="333"/>
      <c r="E230" s="333"/>
      <c r="M230" s="303"/>
      <c r="N230" s="303"/>
      <c r="O230" s="345"/>
      <c r="P230" s="317"/>
    </row>
    <row r="231" spans="1:16" ht="14.5" hidden="1" customHeight="1">
      <c r="B231" s="333"/>
      <c r="C231" s="333"/>
      <c r="D231" s="333"/>
      <c r="E231" s="333"/>
      <c r="M231" s="303"/>
      <c r="N231" s="303"/>
      <c r="O231" s="345"/>
      <c r="P231" s="317"/>
    </row>
    <row r="232" spans="1:16" ht="14.5" hidden="1" customHeight="1">
      <c r="B232" s="333"/>
      <c r="C232" s="333"/>
      <c r="D232" s="333"/>
      <c r="E232" s="333"/>
      <c r="M232" s="303"/>
      <c r="N232" s="303"/>
      <c r="O232" s="345"/>
      <c r="P232" s="317"/>
    </row>
    <row r="233" spans="1:16" ht="14.5" hidden="1" customHeight="1">
      <c r="B233" s="333"/>
      <c r="C233" s="333"/>
      <c r="D233" s="333"/>
      <c r="E233" s="333"/>
      <c r="M233" s="303"/>
      <c r="N233" s="303"/>
      <c r="O233" s="345"/>
      <c r="P233" s="317"/>
    </row>
    <row r="234" spans="1:16" ht="14.5" hidden="1" customHeight="1">
      <c r="B234" s="333"/>
      <c r="C234" s="333"/>
      <c r="D234" s="333"/>
      <c r="E234" s="333"/>
      <c r="M234" s="303"/>
      <c r="N234" s="303"/>
      <c r="O234" s="345"/>
      <c r="P234" s="317"/>
    </row>
    <row r="235" spans="1:16" ht="14">
      <c r="B235" s="333"/>
      <c r="C235" s="333"/>
      <c r="D235" s="333"/>
      <c r="E235" s="333"/>
      <c r="M235" s="303"/>
      <c r="N235" s="303"/>
      <c r="O235" s="345"/>
      <c r="P235" s="317"/>
    </row>
    <row r="236" spans="1:16" ht="14">
      <c r="A236" s="382"/>
      <c r="B236" s="333"/>
      <c r="C236" s="333"/>
      <c r="D236" s="333"/>
      <c r="E236" s="333"/>
      <c r="M236" s="303"/>
      <c r="N236" s="303"/>
      <c r="O236" s="345"/>
      <c r="P236" s="317"/>
    </row>
    <row r="237" spans="1:16" ht="14">
      <c r="A237" s="78" t="s">
        <v>0</v>
      </c>
      <c r="B237" s="333"/>
      <c r="C237" s="333"/>
      <c r="D237" s="333"/>
      <c r="E237" s="333"/>
      <c r="M237" s="303"/>
      <c r="N237" s="303"/>
      <c r="O237" s="345"/>
      <c r="P237" s="317"/>
    </row>
    <row r="238" spans="1:16" ht="14" hidden="1">
      <c r="B238" s="333"/>
      <c r="C238" s="333"/>
      <c r="D238" s="333"/>
      <c r="E238" s="333"/>
      <c r="M238" s="303"/>
      <c r="N238" s="303"/>
      <c r="O238" s="345"/>
      <c r="P238" s="317"/>
    </row>
    <row r="239" spans="1:16" ht="14" hidden="1">
      <c r="D239" s="333"/>
      <c r="E239" s="333"/>
      <c r="M239" s="303"/>
      <c r="N239" s="303"/>
      <c r="O239" s="345"/>
      <c r="P239" s="317"/>
    </row>
    <row r="240" spans="1:16" ht="46.15" hidden="1" customHeight="1">
      <c r="D240" s="383"/>
      <c r="E240" s="333"/>
      <c r="M240" s="303"/>
      <c r="N240" s="303"/>
      <c r="O240" s="345"/>
      <c r="P240" s="317"/>
    </row>
    <row r="241" spans="1:31" ht="14" hidden="1">
      <c r="E241" s="383"/>
      <c r="M241" s="303"/>
      <c r="N241" s="303"/>
      <c r="O241" s="345"/>
      <c r="P241" s="317"/>
    </row>
    <row r="242" spans="1:31" ht="14" hidden="1">
      <c r="M242" s="303"/>
      <c r="N242" s="303"/>
      <c r="O242" s="384"/>
      <c r="P242" s="317"/>
    </row>
    <row r="243" spans="1:31" s="265" customFormat="1" ht="14" hidden="1">
      <c r="A243" s="264"/>
      <c r="B243" s="385"/>
      <c r="C243" s="385"/>
      <c r="D243" s="264"/>
      <c r="E243" s="264"/>
      <c r="F243" s="264"/>
      <c r="G243" s="264"/>
      <c r="H243" s="264"/>
      <c r="I243" s="264"/>
      <c r="J243" s="264"/>
      <c r="K243" s="264"/>
      <c r="L243" s="264"/>
      <c r="M243" s="303"/>
      <c r="N243" s="303"/>
      <c r="O243" s="386"/>
      <c r="P243" s="317"/>
      <c r="Q243" s="264"/>
      <c r="R243" s="264"/>
      <c r="S243" s="264"/>
      <c r="T243" s="264"/>
      <c r="X243" s="264"/>
      <c r="Y243" s="264"/>
      <c r="Z243" s="264"/>
      <c r="AA243" s="264"/>
      <c r="AB243" s="264"/>
      <c r="AC243" s="264"/>
      <c r="AD243" s="264"/>
      <c r="AE243" s="264"/>
    </row>
    <row r="244" spans="1:31" s="265" customFormat="1" ht="14" hidden="1">
      <c r="A244" s="264"/>
      <c r="B244" s="264"/>
      <c r="C244" s="264"/>
      <c r="D244" s="385"/>
      <c r="E244" s="264"/>
      <c r="F244" s="264"/>
      <c r="G244" s="264"/>
      <c r="H244" s="264"/>
      <c r="I244" s="264"/>
      <c r="J244" s="264"/>
      <c r="K244" s="264"/>
      <c r="L244" s="264"/>
      <c r="M244" s="303"/>
      <c r="N244" s="387"/>
      <c r="O244" s="388"/>
      <c r="P244" s="388"/>
      <c r="Q244" s="388"/>
      <c r="R244" s="388"/>
      <c r="S244" s="388"/>
      <c r="T244" s="388"/>
      <c r="U244" s="389"/>
      <c r="X244" s="264"/>
      <c r="Y244" s="264"/>
      <c r="Z244" s="264"/>
      <c r="AA244" s="264"/>
      <c r="AB244" s="264"/>
      <c r="AC244" s="264"/>
      <c r="AD244" s="264"/>
      <c r="AE244" s="264"/>
    </row>
    <row r="245" spans="1:31" s="265" customFormat="1" ht="14" hidden="1">
      <c r="A245" s="264"/>
      <c r="B245" s="264"/>
      <c r="C245" s="264"/>
      <c r="D245" s="264"/>
      <c r="E245" s="385"/>
      <c r="F245" s="383"/>
      <c r="G245" s="264"/>
      <c r="H245" s="264"/>
      <c r="I245" s="264"/>
      <c r="J245" s="264"/>
      <c r="K245" s="264"/>
      <c r="L245" s="264"/>
      <c r="M245" s="303"/>
      <c r="N245" s="303"/>
      <c r="O245" s="386"/>
      <c r="P245" s="317"/>
      <c r="Q245" s="264"/>
      <c r="R245" s="264"/>
      <c r="S245" s="264"/>
      <c r="T245" s="264"/>
      <c r="X245" s="264"/>
      <c r="Y245" s="264"/>
      <c r="Z245" s="264"/>
      <c r="AA245" s="264"/>
      <c r="AB245" s="264"/>
      <c r="AC245" s="264"/>
      <c r="AD245" s="264"/>
      <c r="AE245" s="264"/>
    </row>
    <row r="246" spans="1:31" s="265" customFormat="1" ht="14" hidden="1">
      <c r="A246" s="264"/>
      <c r="B246" s="264"/>
      <c r="C246" s="264"/>
      <c r="D246" s="264"/>
      <c r="E246" s="264"/>
      <c r="F246" s="390"/>
      <c r="G246" s="264"/>
      <c r="H246" s="264"/>
      <c r="I246" s="264"/>
      <c r="J246" s="264"/>
      <c r="K246" s="264"/>
      <c r="L246" s="264"/>
      <c r="M246" s="303"/>
      <c r="N246" s="264"/>
      <c r="O246" s="264"/>
      <c r="P246" s="317"/>
      <c r="Q246" s="264"/>
      <c r="R246" s="264"/>
      <c r="S246" s="264"/>
      <c r="T246" s="264"/>
      <c r="X246" s="264"/>
      <c r="Y246" s="264"/>
      <c r="Z246" s="264"/>
      <c r="AA246" s="264"/>
      <c r="AB246" s="264"/>
      <c r="AC246" s="264"/>
      <c r="AD246" s="264"/>
      <c r="AE246" s="264"/>
    </row>
    <row r="247" spans="1:31" s="265" customFormat="1" ht="14" hidden="1">
      <c r="A247" s="264"/>
      <c r="B247" s="264"/>
      <c r="C247" s="264"/>
      <c r="D247" s="264"/>
      <c r="E247" s="264"/>
      <c r="F247" s="387"/>
      <c r="G247" s="264"/>
      <c r="H247" s="264"/>
      <c r="I247" s="264"/>
      <c r="J247" s="387"/>
      <c r="K247" s="387"/>
      <c r="L247" s="387"/>
      <c r="M247" s="387"/>
      <c r="N247" s="264"/>
      <c r="O247" s="264"/>
      <c r="P247" s="317"/>
      <c r="Q247" s="264"/>
      <c r="R247" s="264"/>
      <c r="S247" s="264"/>
      <c r="T247" s="264"/>
      <c r="X247" s="264"/>
      <c r="Y247" s="264"/>
      <c r="Z247" s="264"/>
      <c r="AA247" s="264"/>
      <c r="AB247" s="264"/>
      <c r="AC247" s="264"/>
      <c r="AD247" s="264"/>
      <c r="AE247" s="264"/>
    </row>
    <row r="248" spans="1:31" s="265" customFormat="1" ht="14" hidden="1">
      <c r="A248" s="264"/>
      <c r="B248" s="264"/>
      <c r="C248" s="264"/>
      <c r="D248" s="264"/>
      <c r="E248" s="264"/>
      <c r="F248" s="390"/>
      <c r="G248" s="383"/>
      <c r="H248" s="264"/>
      <c r="I248" s="264"/>
      <c r="J248" s="303"/>
      <c r="K248" s="303"/>
      <c r="L248" s="303"/>
      <c r="M248" s="303"/>
      <c r="N248" s="264"/>
      <c r="O248" s="264"/>
      <c r="P248" s="317"/>
      <c r="Q248" s="264"/>
      <c r="R248" s="264"/>
      <c r="S248" s="264"/>
      <c r="T248" s="264"/>
      <c r="X248" s="264"/>
      <c r="Y248" s="264"/>
      <c r="Z248" s="264"/>
      <c r="AA248" s="264"/>
      <c r="AB248" s="264"/>
      <c r="AC248" s="264"/>
      <c r="AD248" s="264"/>
      <c r="AE248" s="264"/>
    </row>
    <row r="249" spans="1:31" s="265" customFormat="1" ht="20.149999999999999" hidden="1" customHeight="1">
      <c r="A249" s="264"/>
      <c r="B249" s="264"/>
      <c r="C249" s="264"/>
      <c r="D249" s="264"/>
      <c r="E249" s="264"/>
      <c r="F249" s="264"/>
      <c r="G249" s="390"/>
      <c r="H249" s="264"/>
      <c r="I249" s="264"/>
      <c r="J249" s="268"/>
      <c r="K249" s="391"/>
      <c r="L249" s="391"/>
      <c r="M249" s="264"/>
      <c r="N249" s="264"/>
      <c r="O249" s="264"/>
      <c r="P249" s="317"/>
      <c r="Q249" s="264"/>
      <c r="R249" s="264"/>
      <c r="S249" s="264"/>
      <c r="T249" s="264"/>
      <c r="X249" s="264"/>
      <c r="Y249" s="264"/>
      <c r="Z249" s="264"/>
      <c r="AA249" s="264"/>
      <c r="AB249" s="264"/>
      <c r="AC249" s="264"/>
      <c r="AD249" s="264"/>
      <c r="AE249" s="264"/>
    </row>
    <row r="250" spans="1:31" s="265" customFormat="1" ht="20.149999999999999" hidden="1" customHeight="1">
      <c r="A250" s="264"/>
      <c r="B250" s="264"/>
      <c r="C250" s="264"/>
      <c r="D250" s="264"/>
      <c r="E250" s="264"/>
      <c r="F250" s="264"/>
      <c r="G250" s="387"/>
      <c r="H250" s="387"/>
      <c r="I250" s="387"/>
      <c r="J250" s="392"/>
      <c r="K250" s="392"/>
      <c r="L250" s="392"/>
      <c r="M250" s="264"/>
      <c r="N250" s="264"/>
      <c r="O250" s="264"/>
      <c r="P250" s="317"/>
      <c r="Q250" s="264"/>
      <c r="R250" s="264"/>
      <c r="S250" s="264"/>
      <c r="T250" s="264"/>
      <c r="X250" s="264"/>
      <c r="Y250" s="264"/>
      <c r="Z250" s="264"/>
      <c r="AA250" s="264"/>
      <c r="AB250" s="264"/>
      <c r="AC250" s="264"/>
      <c r="AD250" s="264"/>
      <c r="AE250" s="264"/>
    </row>
    <row r="251" spans="1:31" s="265" customFormat="1" ht="20.149999999999999" hidden="1" customHeight="1">
      <c r="A251" s="264"/>
      <c r="B251" s="264"/>
      <c r="C251" s="264"/>
      <c r="D251" s="264"/>
      <c r="E251" s="264"/>
      <c r="F251" s="264"/>
      <c r="G251" s="390"/>
      <c r="H251" s="268"/>
      <c r="I251" s="268"/>
      <c r="J251" s="392"/>
      <c r="K251" s="392"/>
      <c r="L251" s="392"/>
      <c r="M251" s="264"/>
      <c r="N251" s="264"/>
      <c r="O251" s="264"/>
      <c r="P251" s="317"/>
      <c r="Q251" s="264"/>
      <c r="R251" s="264"/>
      <c r="S251" s="264"/>
      <c r="T251" s="264"/>
      <c r="X251" s="264"/>
      <c r="Y251" s="264"/>
      <c r="Z251" s="264"/>
      <c r="AA251" s="264"/>
      <c r="AB251" s="264"/>
      <c r="AC251" s="264"/>
      <c r="AD251" s="264"/>
      <c r="AE251" s="264"/>
    </row>
    <row r="252" spans="1:31" s="265" customFormat="1" ht="20.149999999999999" hidden="1" customHeight="1">
      <c r="A252" s="264"/>
      <c r="B252" s="264"/>
      <c r="C252" s="264"/>
      <c r="D252" s="264"/>
      <c r="E252" s="264"/>
      <c r="F252" s="264"/>
      <c r="G252" s="264"/>
      <c r="H252" s="268"/>
      <c r="I252" s="268"/>
      <c r="J252" s="392"/>
      <c r="K252" s="392"/>
      <c r="L252" s="392"/>
      <c r="M252" s="264"/>
      <c r="N252" s="264"/>
      <c r="O252" s="264"/>
      <c r="P252" s="317"/>
      <c r="Q252" s="264"/>
      <c r="R252" s="264"/>
      <c r="S252" s="264"/>
      <c r="T252" s="264"/>
      <c r="X252" s="264"/>
      <c r="Y252" s="264"/>
      <c r="Z252" s="264"/>
      <c r="AA252" s="264"/>
      <c r="AB252" s="264"/>
      <c r="AC252" s="264"/>
      <c r="AD252" s="264"/>
      <c r="AE252" s="264"/>
    </row>
    <row r="253" spans="1:31" s="265" customFormat="1" ht="20.149999999999999" hidden="1" customHeight="1">
      <c r="A253" s="264"/>
      <c r="B253" s="264"/>
      <c r="C253" s="264"/>
      <c r="D253" s="264"/>
      <c r="E253" s="264"/>
      <c r="F253" s="264"/>
      <c r="G253" s="264"/>
      <c r="H253" s="392"/>
      <c r="I253" s="392"/>
      <c r="J253" s="392"/>
      <c r="K253" s="392"/>
      <c r="L253" s="392"/>
      <c r="M253" s="264"/>
      <c r="N253" s="264"/>
      <c r="O253" s="264"/>
      <c r="P253" s="317"/>
      <c r="Q253" s="264"/>
      <c r="R253" s="264"/>
      <c r="S253" s="264"/>
      <c r="T253" s="264"/>
      <c r="X253" s="264"/>
      <c r="Y253" s="264"/>
      <c r="Z253" s="264"/>
      <c r="AA253" s="264"/>
      <c r="AB253" s="264"/>
      <c r="AC253" s="264"/>
      <c r="AD253" s="264"/>
      <c r="AE253" s="264"/>
    </row>
    <row r="254" spans="1:31" s="265" customFormat="1" ht="20.149999999999999" hidden="1" customHeight="1">
      <c r="A254" s="264"/>
      <c r="B254" s="264"/>
      <c r="C254" s="264"/>
      <c r="D254" s="264"/>
      <c r="E254" s="264"/>
      <c r="F254" s="264"/>
      <c r="G254" s="264"/>
      <c r="H254" s="392"/>
      <c r="I254" s="392"/>
      <c r="J254" s="392"/>
      <c r="K254" s="392"/>
      <c r="L254" s="392"/>
      <c r="M254" s="264"/>
      <c r="N254" s="264"/>
      <c r="O254" s="264"/>
      <c r="P254" s="317"/>
      <c r="Q254" s="264"/>
      <c r="R254" s="264"/>
      <c r="S254" s="264"/>
      <c r="T254" s="264"/>
      <c r="X254" s="264"/>
      <c r="Y254" s="264"/>
      <c r="Z254" s="264"/>
      <c r="AA254" s="264"/>
      <c r="AB254" s="264"/>
      <c r="AC254" s="264"/>
      <c r="AD254" s="264"/>
      <c r="AE254" s="264"/>
    </row>
    <row r="255" spans="1:31" s="265" customFormat="1" ht="20.149999999999999" hidden="1" customHeight="1">
      <c r="A255" s="264"/>
      <c r="B255" s="264"/>
      <c r="C255" s="264"/>
      <c r="D255" s="264"/>
      <c r="E255" s="264"/>
      <c r="F255" s="264"/>
      <c r="G255" s="264"/>
      <c r="H255" s="392"/>
      <c r="I255" s="392"/>
      <c r="J255" s="392"/>
      <c r="K255" s="392"/>
      <c r="L255" s="392"/>
      <c r="M255" s="264"/>
      <c r="N255" s="264"/>
      <c r="O255" s="264"/>
      <c r="P255" s="317"/>
      <c r="Q255" s="264"/>
      <c r="R255" s="264"/>
      <c r="S255" s="264"/>
      <c r="T255" s="264"/>
      <c r="X255" s="264"/>
      <c r="Y255" s="264"/>
      <c r="Z255" s="264"/>
      <c r="AA255" s="264"/>
      <c r="AB255" s="264"/>
      <c r="AC255" s="264"/>
      <c r="AD255" s="264"/>
      <c r="AE255" s="264"/>
    </row>
    <row r="256" spans="1:31" s="265" customFormat="1" ht="20.149999999999999" hidden="1" customHeight="1">
      <c r="A256" s="264"/>
      <c r="B256" s="264"/>
      <c r="C256" s="264"/>
      <c r="D256" s="264"/>
      <c r="E256" s="264"/>
      <c r="F256" s="264"/>
      <c r="G256" s="264"/>
      <c r="H256" s="392"/>
      <c r="I256" s="392"/>
      <c r="J256" s="392"/>
      <c r="K256" s="392"/>
      <c r="L256" s="392"/>
      <c r="M256" s="264"/>
      <c r="N256" s="264"/>
      <c r="O256" s="264"/>
      <c r="P256" s="317"/>
      <c r="Q256" s="264"/>
      <c r="R256" s="264"/>
      <c r="S256" s="264"/>
      <c r="T256" s="264"/>
      <c r="X256" s="264"/>
      <c r="Y256" s="264"/>
      <c r="Z256" s="264"/>
      <c r="AA256" s="264"/>
      <c r="AB256" s="264"/>
      <c r="AC256" s="264"/>
      <c r="AD256" s="264"/>
      <c r="AE256" s="264"/>
    </row>
    <row r="257" spans="1:31" s="265" customFormat="1" ht="20.149999999999999" hidden="1" customHeight="1">
      <c r="A257" s="264"/>
      <c r="B257" s="264"/>
      <c r="C257" s="264"/>
      <c r="D257" s="264"/>
      <c r="E257" s="264"/>
      <c r="F257" s="264"/>
      <c r="G257" s="264"/>
      <c r="H257" s="392"/>
      <c r="I257" s="392"/>
      <c r="J257" s="392"/>
      <c r="K257" s="392"/>
      <c r="L257" s="392"/>
      <c r="M257" s="264"/>
      <c r="N257" s="264"/>
      <c r="O257" s="264"/>
      <c r="P257" s="317"/>
      <c r="Q257" s="264"/>
      <c r="R257" s="264"/>
      <c r="S257" s="264"/>
      <c r="T257" s="264"/>
      <c r="X257" s="264"/>
      <c r="Y257" s="264"/>
      <c r="Z257" s="264"/>
      <c r="AA257" s="264"/>
      <c r="AB257" s="264"/>
      <c r="AC257" s="264"/>
      <c r="AD257" s="264"/>
      <c r="AE257" s="264"/>
    </row>
    <row r="258" spans="1:31" s="265" customFormat="1" ht="20.149999999999999" hidden="1" customHeight="1">
      <c r="A258" s="264"/>
      <c r="B258" s="264"/>
      <c r="C258" s="264"/>
      <c r="D258" s="264"/>
      <c r="E258" s="264"/>
      <c r="F258" s="264"/>
      <c r="G258" s="264"/>
      <c r="H258" s="392"/>
      <c r="I258" s="392"/>
      <c r="J258" s="392"/>
      <c r="K258" s="392"/>
      <c r="L258" s="392"/>
      <c r="M258" s="264"/>
      <c r="N258" s="264"/>
      <c r="O258" s="264"/>
      <c r="P258" s="317"/>
      <c r="Q258" s="264"/>
      <c r="R258" s="264"/>
      <c r="S258" s="264"/>
      <c r="T258" s="264"/>
      <c r="X258" s="264"/>
      <c r="Y258" s="264"/>
      <c r="Z258" s="264"/>
      <c r="AA258" s="264"/>
      <c r="AB258" s="264"/>
      <c r="AC258" s="264"/>
      <c r="AD258" s="264"/>
      <c r="AE258" s="264"/>
    </row>
    <row r="259" spans="1:31" ht="20.149999999999999" hidden="1" customHeight="1">
      <c r="H259" s="392"/>
      <c r="I259" s="392"/>
      <c r="J259" s="392"/>
      <c r="K259" s="392"/>
      <c r="L259" s="392"/>
      <c r="P259" s="317"/>
    </row>
    <row r="260" spans="1:31" ht="20.149999999999999" hidden="1" customHeight="1">
      <c r="H260" s="392"/>
      <c r="I260" s="392"/>
      <c r="J260" s="392"/>
      <c r="K260" s="392"/>
      <c r="L260" s="392"/>
      <c r="P260" s="317"/>
    </row>
    <row r="261" spans="1:31" ht="20.149999999999999" hidden="1" customHeight="1">
      <c r="H261" s="392"/>
      <c r="I261" s="392"/>
      <c r="J261" s="392"/>
      <c r="K261" s="392"/>
      <c r="L261" s="392"/>
      <c r="P261" s="317"/>
    </row>
    <row r="262" spans="1:31" ht="20.149999999999999" hidden="1" customHeight="1">
      <c r="H262" s="392"/>
      <c r="I262" s="392"/>
      <c r="J262" s="392"/>
      <c r="K262" s="392"/>
      <c r="L262" s="392"/>
      <c r="P262" s="317"/>
    </row>
    <row r="263" spans="1:31" ht="20.149999999999999" hidden="1" customHeight="1">
      <c r="H263" s="392"/>
      <c r="I263" s="392"/>
      <c r="J263" s="392"/>
      <c r="K263" s="392"/>
      <c r="L263" s="392"/>
      <c r="P263" s="317"/>
    </row>
    <row r="264" spans="1:31" ht="20.149999999999999" hidden="1" customHeight="1">
      <c r="H264" s="392"/>
      <c r="I264" s="392"/>
      <c r="J264" s="392"/>
      <c r="K264" s="392"/>
      <c r="L264" s="392"/>
      <c r="P264" s="317"/>
    </row>
    <row r="265" spans="1:31" ht="20.149999999999999" hidden="1" customHeight="1">
      <c r="H265" s="392"/>
      <c r="I265" s="392"/>
      <c r="J265" s="392"/>
      <c r="K265" s="392"/>
      <c r="L265" s="392"/>
      <c r="P265" s="317"/>
    </row>
    <row r="266" spans="1:31" ht="20.149999999999999" hidden="1" customHeight="1">
      <c r="H266" s="392"/>
      <c r="I266" s="392"/>
      <c r="J266" s="392"/>
      <c r="K266" s="392"/>
      <c r="L266" s="392"/>
      <c r="P266" s="317"/>
    </row>
    <row r="267" spans="1:31" ht="20.149999999999999" hidden="1" customHeight="1">
      <c r="H267" s="392"/>
      <c r="I267" s="392"/>
      <c r="J267" s="392"/>
      <c r="K267" s="392"/>
      <c r="L267" s="392"/>
      <c r="P267" s="317"/>
    </row>
    <row r="268" spans="1:31" ht="20.149999999999999" hidden="1" customHeight="1">
      <c r="C268" s="393" t="s">
        <v>573</v>
      </c>
      <c r="H268" s="392"/>
      <c r="I268" s="392"/>
      <c r="J268" s="392"/>
      <c r="K268" s="392"/>
      <c r="L268" s="392"/>
      <c r="P268" s="317"/>
    </row>
    <row r="269" spans="1:31" ht="20.149999999999999" hidden="1" customHeight="1">
      <c r="H269" s="392"/>
      <c r="I269" s="392"/>
      <c r="J269" s="392"/>
      <c r="K269" s="392"/>
      <c r="L269" s="392"/>
      <c r="P269" s="317"/>
    </row>
    <row r="270" spans="1:31" ht="61.9" hidden="1" customHeight="1">
      <c r="H270" s="392"/>
      <c r="I270" s="392"/>
      <c r="J270" s="392"/>
      <c r="K270" s="392"/>
      <c r="L270" s="392"/>
      <c r="P270" s="317"/>
    </row>
    <row r="271" spans="1:31" ht="20.149999999999999" hidden="1" customHeight="1">
      <c r="H271" s="392"/>
      <c r="I271" s="392"/>
      <c r="J271" s="392"/>
      <c r="K271" s="392"/>
      <c r="L271" s="392"/>
      <c r="P271" s="317"/>
    </row>
    <row r="272" spans="1:31" ht="20.149999999999999" hidden="1" customHeight="1">
      <c r="H272" s="392"/>
      <c r="I272" s="392"/>
      <c r="J272" s="392"/>
      <c r="K272" s="392"/>
      <c r="L272" s="392"/>
      <c r="P272" s="317"/>
    </row>
    <row r="273" spans="8:16" ht="20.149999999999999" hidden="1" customHeight="1">
      <c r="H273" s="392"/>
      <c r="I273" s="392"/>
      <c r="J273" s="392"/>
      <c r="K273" s="392"/>
      <c r="L273" s="392"/>
      <c r="P273" s="317"/>
    </row>
    <row r="274" spans="8:16" ht="20.149999999999999" hidden="1" customHeight="1">
      <c r="H274" s="392"/>
      <c r="I274" s="392"/>
      <c r="J274" s="392"/>
      <c r="K274" s="392"/>
      <c r="L274" s="392"/>
      <c r="P274" s="317"/>
    </row>
    <row r="275" spans="8:16" ht="20.149999999999999" hidden="1" customHeight="1">
      <c r="H275" s="392"/>
      <c r="I275" s="392"/>
      <c r="J275" s="392"/>
      <c r="K275" s="392"/>
      <c r="L275" s="392"/>
      <c r="P275" s="317"/>
    </row>
    <row r="276" spans="8:16" ht="20.149999999999999" hidden="1" customHeight="1">
      <c r="H276" s="392"/>
      <c r="I276" s="392"/>
      <c r="J276" s="392"/>
      <c r="K276" s="392"/>
      <c r="L276" s="392"/>
      <c r="P276" s="317"/>
    </row>
    <row r="277" spans="8:16" ht="20.149999999999999" hidden="1" customHeight="1">
      <c r="H277" s="392"/>
      <c r="I277" s="392"/>
      <c r="J277" s="392"/>
      <c r="K277" s="392"/>
      <c r="L277" s="392"/>
      <c r="P277" s="317"/>
    </row>
    <row r="278" spans="8:16" ht="20.149999999999999" hidden="1" customHeight="1">
      <c r="H278" s="392"/>
      <c r="I278" s="392"/>
      <c r="J278" s="392"/>
      <c r="K278" s="392"/>
      <c r="L278" s="392"/>
      <c r="P278" s="317"/>
    </row>
    <row r="279" spans="8:16" ht="20.149999999999999" hidden="1" customHeight="1">
      <c r="H279" s="392"/>
      <c r="I279" s="392"/>
      <c r="J279" s="392"/>
      <c r="K279" s="392"/>
      <c r="L279" s="392"/>
      <c r="P279" s="317"/>
    </row>
    <row r="280" spans="8:16" ht="20.149999999999999" hidden="1" customHeight="1">
      <c r="H280" s="392"/>
      <c r="I280" s="392"/>
      <c r="J280" s="392"/>
      <c r="K280" s="392"/>
      <c r="L280" s="392"/>
      <c r="P280" s="317"/>
    </row>
    <row r="281" spans="8:16" ht="20.149999999999999" hidden="1" customHeight="1">
      <c r="H281" s="392"/>
      <c r="I281" s="392"/>
      <c r="J281" s="392"/>
      <c r="K281" s="392"/>
      <c r="L281" s="392"/>
      <c r="P281" s="317"/>
    </row>
    <row r="282" spans="8:16" ht="20.149999999999999" hidden="1" customHeight="1">
      <c r="H282" s="392"/>
      <c r="I282" s="392"/>
      <c r="J282" s="392"/>
      <c r="K282" s="392"/>
      <c r="L282" s="392"/>
      <c r="P282" s="317"/>
    </row>
    <row r="283" spans="8:16" ht="20.149999999999999" hidden="1" customHeight="1">
      <c r="H283" s="392"/>
      <c r="I283" s="392"/>
      <c r="J283" s="392"/>
      <c r="K283" s="392"/>
      <c r="L283" s="392"/>
      <c r="P283" s="317"/>
    </row>
    <row r="284" spans="8:16" ht="20.149999999999999" hidden="1" customHeight="1">
      <c r="H284" s="392"/>
      <c r="I284" s="392"/>
      <c r="J284" s="392"/>
      <c r="K284" s="392"/>
      <c r="L284" s="392"/>
      <c r="P284" s="317"/>
    </row>
    <row r="285" spans="8:16" ht="20.149999999999999" hidden="1" customHeight="1">
      <c r="H285" s="392"/>
      <c r="I285" s="392"/>
      <c r="J285" s="392"/>
      <c r="K285" s="392"/>
      <c r="L285" s="392"/>
      <c r="P285" s="317"/>
    </row>
    <row r="286" spans="8:16" ht="20.149999999999999" hidden="1" customHeight="1">
      <c r="H286" s="392"/>
      <c r="I286" s="392"/>
      <c r="J286" s="392"/>
      <c r="K286" s="392"/>
      <c r="L286" s="392"/>
      <c r="P286" s="317"/>
    </row>
    <row r="287" spans="8:16" ht="20.149999999999999" hidden="1" customHeight="1">
      <c r="H287" s="392"/>
      <c r="I287" s="392"/>
      <c r="J287" s="392"/>
      <c r="K287" s="392"/>
      <c r="L287" s="392"/>
      <c r="P287" s="317"/>
    </row>
    <row r="288" spans="8:16" ht="20.149999999999999" hidden="1" customHeight="1">
      <c r="H288" s="392"/>
      <c r="I288" s="392"/>
      <c r="J288" s="392"/>
      <c r="K288" s="392"/>
      <c r="L288" s="392"/>
      <c r="P288" s="317"/>
    </row>
    <row r="289" spans="8:16" ht="20.149999999999999" hidden="1" customHeight="1">
      <c r="H289" s="392"/>
      <c r="I289" s="392"/>
      <c r="J289" s="392"/>
      <c r="K289" s="392"/>
      <c r="L289" s="392"/>
      <c r="P289" s="317"/>
    </row>
    <row r="290" spans="8:16" ht="20.149999999999999" hidden="1" customHeight="1">
      <c r="H290" s="392"/>
      <c r="I290" s="392"/>
      <c r="J290" s="392"/>
      <c r="K290" s="392"/>
      <c r="L290" s="392"/>
      <c r="P290" s="317"/>
    </row>
    <row r="291" spans="8:16" ht="20.149999999999999" hidden="1" customHeight="1">
      <c r="H291" s="392"/>
      <c r="I291" s="392"/>
      <c r="J291" s="392"/>
      <c r="K291" s="392"/>
      <c r="L291" s="392"/>
      <c r="P291" s="317"/>
    </row>
    <row r="292" spans="8:16" ht="20.149999999999999" hidden="1" customHeight="1">
      <c r="H292" s="392"/>
      <c r="I292" s="392"/>
      <c r="J292" s="392"/>
      <c r="K292" s="392"/>
      <c r="L292" s="392"/>
      <c r="P292" s="317"/>
    </row>
    <row r="293" spans="8:16" ht="20.149999999999999" hidden="1" customHeight="1">
      <c r="H293" s="392"/>
      <c r="I293" s="392"/>
      <c r="J293" s="392"/>
      <c r="K293" s="392"/>
      <c r="L293" s="392"/>
      <c r="P293" s="317"/>
    </row>
    <row r="294" spans="8:16" ht="20.149999999999999" hidden="1" customHeight="1">
      <c r="H294" s="392"/>
      <c r="I294" s="392"/>
      <c r="J294" s="392"/>
      <c r="K294" s="392"/>
      <c r="L294" s="392"/>
      <c r="P294" s="317"/>
    </row>
    <row r="295" spans="8:16" ht="20.149999999999999" hidden="1" customHeight="1">
      <c r="H295" s="392"/>
      <c r="I295" s="392"/>
      <c r="J295" s="392"/>
      <c r="K295" s="392"/>
      <c r="L295" s="392"/>
      <c r="P295" s="317"/>
    </row>
    <row r="296" spans="8:16" ht="20.149999999999999" hidden="1" customHeight="1">
      <c r="H296" s="392"/>
      <c r="I296" s="392"/>
      <c r="J296" s="392"/>
      <c r="K296" s="392"/>
      <c r="L296" s="392"/>
      <c r="P296" s="317"/>
    </row>
    <row r="297" spans="8:16" ht="20.149999999999999" hidden="1" customHeight="1">
      <c r="H297" s="392"/>
      <c r="I297" s="392"/>
      <c r="J297" s="392"/>
      <c r="K297" s="392"/>
      <c r="L297" s="392"/>
      <c r="P297" s="317"/>
    </row>
    <row r="298" spans="8:16" ht="20.149999999999999" hidden="1" customHeight="1">
      <c r="H298" s="392"/>
      <c r="I298" s="392"/>
      <c r="J298" s="392"/>
      <c r="K298" s="392"/>
      <c r="L298" s="392"/>
      <c r="P298" s="317"/>
    </row>
    <row r="299" spans="8:16" ht="20.149999999999999" hidden="1" customHeight="1">
      <c r="H299" s="392"/>
      <c r="I299" s="392"/>
      <c r="J299" s="392"/>
      <c r="K299" s="392"/>
      <c r="L299" s="392"/>
      <c r="P299" s="317"/>
    </row>
    <row r="300" spans="8:16" ht="20.149999999999999" hidden="1" customHeight="1">
      <c r="H300" s="392"/>
      <c r="I300" s="392"/>
      <c r="J300" s="392"/>
      <c r="K300" s="392"/>
      <c r="L300" s="392"/>
      <c r="P300" s="317"/>
    </row>
    <row r="301" spans="8:16" ht="20.149999999999999" hidden="1" customHeight="1">
      <c r="H301" s="392"/>
      <c r="I301" s="392"/>
      <c r="J301" s="392"/>
      <c r="K301" s="392"/>
      <c r="L301" s="392"/>
      <c r="P301" s="317"/>
    </row>
    <row r="302" spans="8:16" ht="20.149999999999999" hidden="1" customHeight="1">
      <c r="H302" s="392"/>
      <c r="I302" s="392"/>
      <c r="J302" s="392"/>
      <c r="K302" s="392"/>
      <c r="L302" s="392"/>
      <c r="P302" s="317"/>
    </row>
    <row r="303" spans="8:16" ht="20.149999999999999" hidden="1" customHeight="1">
      <c r="H303" s="392"/>
      <c r="I303" s="392"/>
      <c r="J303" s="392"/>
      <c r="K303" s="392"/>
      <c r="L303" s="392"/>
      <c r="P303" s="317"/>
    </row>
    <row r="304" spans="8:16" ht="20.149999999999999" hidden="1" customHeight="1">
      <c r="H304" s="392"/>
      <c r="I304" s="392"/>
      <c r="J304" s="392"/>
      <c r="K304" s="392"/>
      <c r="L304" s="392"/>
      <c r="P304" s="317"/>
    </row>
    <row r="305" spans="2:16" ht="20.149999999999999" hidden="1" customHeight="1">
      <c r="H305" s="392"/>
      <c r="I305" s="392"/>
      <c r="J305" s="392"/>
      <c r="K305" s="392"/>
      <c r="L305" s="392"/>
      <c r="P305" s="317"/>
    </row>
    <row r="306" spans="2:16" ht="20.149999999999999" hidden="1" customHeight="1">
      <c r="H306" s="392"/>
      <c r="I306" s="392"/>
      <c r="J306" s="392"/>
      <c r="K306" s="392"/>
      <c r="L306" s="392"/>
      <c r="P306" s="317"/>
    </row>
    <row r="307" spans="2:16" ht="20.149999999999999" hidden="1" customHeight="1">
      <c r="H307" s="392"/>
      <c r="I307" s="392"/>
      <c r="J307" s="392"/>
      <c r="K307" s="392"/>
      <c r="L307" s="392"/>
      <c r="P307" s="317"/>
    </row>
    <row r="308" spans="2:16" ht="20.149999999999999" hidden="1" customHeight="1">
      <c r="H308" s="392"/>
      <c r="I308" s="392"/>
      <c r="J308" s="392"/>
      <c r="K308" s="392"/>
      <c r="L308" s="392"/>
      <c r="P308" s="317"/>
    </row>
    <row r="309" spans="2:16" ht="20.149999999999999" hidden="1" customHeight="1">
      <c r="H309" s="392"/>
      <c r="I309" s="392"/>
      <c r="J309" s="392"/>
      <c r="K309" s="392"/>
      <c r="L309" s="392"/>
      <c r="P309" s="317"/>
    </row>
    <row r="310" spans="2:16" ht="20.149999999999999" hidden="1" customHeight="1">
      <c r="H310" s="392"/>
      <c r="I310" s="392"/>
      <c r="J310" s="392"/>
      <c r="K310" s="392"/>
      <c r="L310" s="392"/>
      <c r="P310" s="317"/>
    </row>
    <row r="311" spans="2:16" ht="20.149999999999999" hidden="1" customHeight="1">
      <c r="H311" s="392"/>
      <c r="I311" s="392"/>
      <c r="J311" s="392"/>
      <c r="K311" s="392"/>
      <c r="L311" s="392"/>
      <c r="P311" s="317"/>
    </row>
    <row r="312" spans="2:16" ht="20.149999999999999" hidden="1" customHeight="1">
      <c r="H312" s="392"/>
      <c r="I312" s="392"/>
      <c r="J312" s="392"/>
      <c r="K312" s="392"/>
      <c r="L312" s="392"/>
      <c r="P312" s="317"/>
    </row>
    <row r="313" spans="2:16" ht="20.149999999999999" hidden="1" customHeight="1">
      <c r="H313" s="392"/>
      <c r="I313" s="392"/>
      <c r="J313" s="392"/>
      <c r="K313" s="392"/>
      <c r="L313" s="392"/>
      <c r="P313" s="317"/>
    </row>
    <row r="314" spans="2:16" ht="20.149999999999999" hidden="1" customHeight="1">
      <c r="H314" s="392"/>
      <c r="I314" s="392"/>
      <c r="J314" s="392"/>
      <c r="K314" s="392"/>
      <c r="L314" s="392"/>
      <c r="P314" s="317"/>
    </row>
    <row r="315" spans="2:16" ht="20.149999999999999" hidden="1" customHeight="1">
      <c r="H315" s="392"/>
      <c r="I315" s="392"/>
      <c r="J315" s="392"/>
      <c r="K315" s="392"/>
      <c r="L315" s="392"/>
      <c r="P315" s="317"/>
    </row>
    <row r="316" spans="2:16" ht="20.149999999999999" hidden="1" customHeight="1">
      <c r="B316" s="290"/>
      <c r="H316" s="392"/>
      <c r="I316" s="392"/>
      <c r="J316" s="392"/>
      <c r="K316" s="392"/>
      <c r="L316" s="392"/>
      <c r="P316" s="317"/>
    </row>
    <row r="317" spans="2:16" ht="20.149999999999999" hidden="1" customHeight="1">
      <c r="B317" s="394" t="str">
        <f>B25</f>
        <v>Cost Structure Summary – RTD Ice Tea</v>
      </c>
      <c r="C317" s="394"/>
      <c r="H317" s="392"/>
      <c r="I317" s="392"/>
      <c r="J317" s="392"/>
      <c r="K317" s="392"/>
      <c r="L317" s="392"/>
      <c r="P317" s="317"/>
    </row>
    <row r="318" spans="2:16" ht="20.149999999999999" hidden="1" customHeight="1">
      <c r="B318" s="395" t="e">
        <f>'1.1 Summary'!#REF!</f>
        <v>#REF!</v>
      </c>
      <c r="C318" s="395"/>
      <c r="D318" s="394"/>
      <c r="H318" s="392"/>
      <c r="I318" s="392"/>
      <c r="J318" s="392"/>
      <c r="K318" s="392"/>
      <c r="L318" s="392"/>
      <c r="P318" s="317"/>
    </row>
    <row r="319" spans="2:16" ht="15" hidden="1" customHeight="1">
      <c r="B319" s="290"/>
      <c r="D319" s="395"/>
      <c r="E319" s="394"/>
      <c r="H319" s="392"/>
      <c r="I319" s="392"/>
      <c r="J319" s="392"/>
      <c r="K319" s="392"/>
      <c r="L319" s="392"/>
    </row>
    <row r="320" spans="2:16" ht="15" hidden="1" customHeight="1">
      <c r="B320" s="290"/>
      <c r="E320" s="395"/>
      <c r="H320" s="392"/>
      <c r="I320" s="392"/>
      <c r="J320" s="392"/>
      <c r="K320" s="392"/>
      <c r="L320" s="392"/>
    </row>
    <row r="321" spans="1:31" ht="19.5" hidden="1" customHeight="1">
      <c r="B321" s="290"/>
      <c r="H321" s="392"/>
      <c r="I321" s="392"/>
      <c r="J321" s="392"/>
      <c r="K321" s="392"/>
      <c r="L321" s="392"/>
    </row>
    <row r="322" spans="1:31" ht="15" hidden="1" customHeight="1">
      <c r="B322" s="290"/>
      <c r="H322" s="392"/>
      <c r="I322" s="392"/>
    </row>
    <row r="323" spans="1:31" ht="15" hidden="1" customHeight="1">
      <c r="B323" s="290"/>
      <c r="F323" s="394"/>
      <c r="H323" s="392"/>
      <c r="I323" s="392"/>
    </row>
    <row r="324" spans="1:31" ht="15" hidden="1" customHeight="1">
      <c r="B324" s="290"/>
      <c r="F324" s="396"/>
      <c r="H324" s="392"/>
      <c r="I324" s="392"/>
    </row>
    <row r="325" spans="1:31" ht="15" hidden="1" customHeight="1">
      <c r="B325" s="290"/>
    </row>
    <row r="326" spans="1:31" ht="15" hidden="1" customHeight="1">
      <c r="B326" s="290"/>
      <c r="G326" s="394"/>
    </row>
    <row r="327" spans="1:31" ht="15" hidden="1" customHeight="1">
      <c r="B327" s="290"/>
      <c r="G327" s="396"/>
    </row>
    <row r="328" spans="1:31" ht="15" hidden="1" customHeight="1">
      <c r="B328" s="290"/>
    </row>
    <row r="329" spans="1:31" ht="15" hidden="1" customHeight="1">
      <c r="B329" s="290"/>
    </row>
    <row r="330" spans="1:31" ht="15" hidden="1" customHeight="1">
      <c r="B330" s="290"/>
    </row>
    <row r="331" spans="1:31" ht="15" hidden="1" customHeight="1">
      <c r="B331" s="290"/>
    </row>
    <row r="332" spans="1:31" ht="15" hidden="1" customHeight="1">
      <c r="B332" s="290"/>
    </row>
    <row r="333" spans="1:31" ht="15" hidden="1" customHeight="1">
      <c r="B333" s="397"/>
      <c r="C333" s="397"/>
    </row>
    <row r="334" spans="1:31" ht="15" hidden="1" customHeight="1">
      <c r="D334" s="397"/>
    </row>
    <row r="335" spans="1:31" ht="15" hidden="1" customHeight="1">
      <c r="E335" s="397"/>
    </row>
    <row r="336" spans="1:31" s="275" customFormat="1" ht="15" hidden="1" customHeight="1">
      <c r="A336" s="264"/>
      <c r="B336" s="264"/>
      <c r="C336" s="264"/>
      <c r="D336" s="264"/>
      <c r="E336" s="264"/>
      <c r="F336" s="264"/>
      <c r="G336" s="264"/>
      <c r="H336" s="264"/>
      <c r="I336" s="264"/>
      <c r="J336" s="264"/>
      <c r="K336" s="264"/>
      <c r="L336" s="264"/>
      <c r="M336" s="264"/>
      <c r="N336" s="397"/>
      <c r="O336" s="398"/>
      <c r="Q336" s="264"/>
      <c r="R336" s="264"/>
      <c r="S336" s="264"/>
      <c r="T336" s="264"/>
      <c r="U336" s="265"/>
      <c r="V336" s="265"/>
      <c r="W336" s="265"/>
      <c r="X336" s="264"/>
      <c r="Y336" s="264"/>
      <c r="Z336" s="264"/>
      <c r="AA336" s="264"/>
      <c r="AB336" s="264"/>
      <c r="AC336" s="264"/>
      <c r="AD336" s="264"/>
      <c r="AE336" s="264"/>
    </row>
    <row r="337" spans="1:31" s="275" customFormat="1" ht="15" hidden="1" customHeight="1">
      <c r="B337" s="264"/>
      <c r="C337" s="264"/>
      <c r="D337" s="264"/>
      <c r="E337" s="264"/>
      <c r="F337" s="264"/>
      <c r="G337" s="264"/>
      <c r="H337" s="264"/>
      <c r="I337" s="264"/>
      <c r="J337" s="264"/>
      <c r="K337" s="264"/>
      <c r="L337" s="264"/>
      <c r="M337" s="264"/>
      <c r="N337" s="264"/>
      <c r="O337" s="264"/>
      <c r="Q337" s="264"/>
      <c r="R337" s="264"/>
      <c r="S337" s="264"/>
      <c r="T337" s="264"/>
      <c r="U337" s="265"/>
      <c r="V337" s="265"/>
      <c r="W337" s="265"/>
      <c r="X337" s="264"/>
      <c r="Y337" s="264"/>
      <c r="Z337" s="264"/>
      <c r="AA337" s="264"/>
      <c r="AB337" s="264"/>
      <c r="AC337" s="264"/>
      <c r="AD337" s="264"/>
      <c r="AE337" s="264"/>
    </row>
    <row r="338" spans="1:31" s="275" customFormat="1" ht="15" hidden="1" customHeight="1">
      <c r="A338" s="264"/>
      <c r="B338" s="264"/>
      <c r="C338" s="264"/>
      <c r="D338" s="264"/>
      <c r="E338" s="264"/>
      <c r="F338" s="264"/>
      <c r="G338" s="264"/>
      <c r="H338" s="264"/>
      <c r="I338" s="264"/>
      <c r="J338" s="264"/>
      <c r="K338" s="264"/>
      <c r="L338" s="264"/>
      <c r="M338" s="264"/>
      <c r="N338" s="264"/>
      <c r="O338" s="264"/>
      <c r="Q338" s="264"/>
      <c r="R338" s="264"/>
      <c r="S338" s="264"/>
      <c r="T338" s="264"/>
      <c r="U338" s="265"/>
      <c r="V338" s="265"/>
      <c r="W338" s="265"/>
      <c r="X338" s="264"/>
      <c r="Y338" s="264"/>
      <c r="Z338" s="264"/>
      <c r="AA338" s="264"/>
      <c r="AB338" s="264"/>
      <c r="AC338" s="264"/>
      <c r="AD338" s="264"/>
      <c r="AE338" s="264"/>
    </row>
    <row r="339" spans="1:31" s="275" customFormat="1" ht="15" hidden="1" customHeight="1">
      <c r="A339" s="264"/>
      <c r="B339" s="264"/>
      <c r="C339" s="264"/>
      <c r="D339" s="264"/>
      <c r="E339" s="264"/>
      <c r="F339" s="397"/>
      <c r="G339" s="264"/>
      <c r="H339" s="264"/>
      <c r="I339" s="264"/>
      <c r="J339" s="397"/>
      <c r="K339" s="397"/>
      <c r="L339" s="397"/>
      <c r="M339" s="397"/>
      <c r="N339" s="264"/>
      <c r="O339" s="264"/>
      <c r="Q339" s="264"/>
      <c r="R339" s="264"/>
      <c r="S339" s="264"/>
      <c r="T339" s="264"/>
      <c r="U339" s="265"/>
      <c r="V339" s="265"/>
      <c r="W339" s="265"/>
      <c r="X339" s="264"/>
      <c r="Y339" s="264"/>
      <c r="Z339" s="264"/>
      <c r="AA339" s="264"/>
      <c r="AB339" s="264"/>
      <c r="AC339" s="264"/>
      <c r="AD339" s="264"/>
      <c r="AE339" s="264"/>
    </row>
    <row r="340" spans="1:31" s="275" customFormat="1" ht="15" hidden="1" customHeight="1">
      <c r="A340" s="264"/>
      <c r="B340" s="264"/>
      <c r="C340" s="264"/>
      <c r="D340" s="264"/>
      <c r="E340" s="264"/>
      <c r="F340" s="264"/>
      <c r="G340" s="264"/>
      <c r="H340" s="264"/>
      <c r="I340" s="264"/>
      <c r="J340" s="264"/>
      <c r="K340" s="264"/>
      <c r="L340" s="264"/>
      <c r="M340" s="264"/>
      <c r="N340" s="264"/>
      <c r="O340" s="264"/>
      <c r="Q340" s="264"/>
      <c r="R340" s="264"/>
      <c r="S340" s="264"/>
      <c r="T340" s="264"/>
      <c r="U340" s="265"/>
      <c r="V340" s="265"/>
      <c r="W340" s="265"/>
      <c r="X340" s="264"/>
      <c r="Y340" s="264"/>
      <c r="Z340" s="264"/>
      <c r="AA340" s="264"/>
      <c r="AB340" s="264"/>
      <c r="AC340" s="264"/>
      <c r="AD340" s="264"/>
      <c r="AE340" s="264"/>
    </row>
    <row r="341" spans="1:31" s="275" customFormat="1" ht="15" hidden="1" customHeight="1">
      <c r="A341" s="264"/>
      <c r="B341" s="264"/>
      <c r="C341" s="264"/>
      <c r="D341" s="264"/>
      <c r="E341" s="264"/>
      <c r="F341" s="264"/>
      <c r="G341" s="264"/>
      <c r="H341" s="264"/>
      <c r="I341" s="264"/>
      <c r="J341" s="264"/>
      <c r="K341" s="264"/>
      <c r="L341" s="264"/>
      <c r="M341" s="264"/>
      <c r="N341" s="264"/>
      <c r="O341" s="264"/>
      <c r="Q341" s="264"/>
      <c r="R341" s="264"/>
      <c r="S341" s="264"/>
      <c r="T341" s="264"/>
      <c r="U341" s="265"/>
      <c r="V341" s="265"/>
      <c r="W341" s="265"/>
      <c r="X341" s="264"/>
      <c r="Y341" s="264"/>
      <c r="Z341" s="264"/>
      <c r="AA341" s="264"/>
      <c r="AB341" s="264"/>
      <c r="AC341" s="264"/>
      <c r="AD341" s="264"/>
      <c r="AE341" s="264"/>
    </row>
    <row r="342" spans="1:31" s="275" customFormat="1" ht="15" hidden="1" customHeight="1">
      <c r="A342" s="264"/>
      <c r="B342" s="264"/>
      <c r="C342" s="264"/>
      <c r="D342" s="264"/>
      <c r="E342" s="264"/>
      <c r="F342" s="264"/>
      <c r="G342" s="397"/>
      <c r="H342" s="397"/>
      <c r="I342" s="397"/>
      <c r="J342" s="264"/>
      <c r="K342" s="264"/>
      <c r="L342" s="264"/>
      <c r="M342" s="264"/>
      <c r="N342" s="264"/>
      <c r="O342" s="264"/>
      <c r="Q342" s="264"/>
      <c r="R342" s="264"/>
      <c r="S342" s="264"/>
      <c r="T342" s="264"/>
      <c r="U342" s="265"/>
      <c r="V342" s="265"/>
      <c r="W342" s="265"/>
      <c r="X342" s="264"/>
      <c r="Y342" s="264"/>
      <c r="Z342" s="264"/>
      <c r="AA342" s="264"/>
      <c r="AB342" s="264"/>
      <c r="AC342" s="264"/>
      <c r="AD342" s="264"/>
      <c r="AE342" s="264"/>
    </row>
    <row r="343" spans="1:31" s="275" customFormat="1" ht="15" hidden="1" customHeight="1">
      <c r="A343" s="264"/>
      <c r="B343" s="264"/>
      <c r="C343" s="264"/>
      <c r="D343" s="264"/>
      <c r="E343" s="264"/>
      <c r="F343" s="264"/>
      <c r="G343" s="264"/>
      <c r="H343" s="264"/>
      <c r="I343" s="264"/>
      <c r="J343" s="264"/>
      <c r="K343" s="264"/>
      <c r="L343" s="264"/>
      <c r="M343" s="264"/>
      <c r="N343" s="264"/>
      <c r="O343" s="264"/>
      <c r="Q343" s="264"/>
      <c r="R343" s="264"/>
      <c r="S343" s="264"/>
      <c r="T343" s="264"/>
      <c r="U343" s="265"/>
      <c r="V343" s="265"/>
      <c r="W343" s="265"/>
      <c r="X343" s="264"/>
      <c r="Y343" s="264"/>
      <c r="Z343" s="264"/>
      <c r="AA343" s="264"/>
      <c r="AB343" s="264"/>
      <c r="AC343" s="264"/>
      <c r="AD343" s="264"/>
      <c r="AE343" s="264"/>
    </row>
    <row r="344" spans="1:31" s="275" customFormat="1" ht="15" hidden="1" customHeight="1">
      <c r="A344" s="264"/>
      <c r="B344" s="264"/>
      <c r="C344" s="264"/>
      <c r="D344" s="264"/>
      <c r="E344" s="264"/>
      <c r="F344" s="264"/>
      <c r="G344" s="264"/>
      <c r="H344" s="264"/>
      <c r="I344" s="264"/>
      <c r="J344" s="264"/>
      <c r="K344" s="264"/>
      <c r="L344" s="264"/>
      <c r="M344" s="264"/>
      <c r="N344" s="264"/>
      <c r="O344" s="264"/>
      <c r="Q344" s="264"/>
      <c r="R344" s="264"/>
      <c r="S344" s="264"/>
      <c r="T344" s="264"/>
      <c r="U344" s="265"/>
      <c r="V344" s="265"/>
      <c r="W344" s="265"/>
      <c r="X344" s="264"/>
      <c r="Y344" s="264"/>
      <c r="Z344" s="264"/>
      <c r="AA344" s="264"/>
      <c r="AB344" s="264"/>
      <c r="AC344" s="264"/>
      <c r="AD344" s="264"/>
      <c r="AE344" s="264"/>
    </row>
    <row r="345" spans="1:31" s="275" customFormat="1" ht="15" hidden="1" customHeight="1">
      <c r="A345" s="264"/>
      <c r="B345" s="264"/>
      <c r="C345" s="264"/>
      <c r="D345" s="264"/>
      <c r="E345" s="264"/>
      <c r="F345" s="264"/>
      <c r="G345" s="264"/>
      <c r="H345" s="264"/>
      <c r="I345" s="264"/>
      <c r="J345" s="264"/>
      <c r="K345" s="264"/>
      <c r="L345" s="264"/>
      <c r="M345" s="264"/>
      <c r="N345" s="264"/>
      <c r="O345" s="264"/>
      <c r="Q345" s="264"/>
      <c r="R345" s="264"/>
      <c r="S345" s="264"/>
      <c r="T345" s="264"/>
      <c r="U345" s="265"/>
      <c r="V345" s="265"/>
      <c r="W345" s="265"/>
      <c r="X345" s="264"/>
      <c r="Y345" s="264"/>
      <c r="Z345" s="264"/>
      <c r="AA345" s="264"/>
      <c r="AB345" s="264"/>
      <c r="AC345" s="264"/>
      <c r="AD345" s="264"/>
      <c r="AE345" s="264"/>
    </row>
    <row r="346" spans="1:31" s="275" customFormat="1" ht="15" hidden="1" customHeight="1">
      <c r="A346" s="264"/>
      <c r="B346" s="264"/>
      <c r="C346" s="264"/>
      <c r="D346" s="264"/>
      <c r="E346" s="264"/>
      <c r="F346" s="264"/>
      <c r="G346" s="264"/>
      <c r="H346" s="264"/>
      <c r="I346" s="264"/>
      <c r="J346" s="264"/>
      <c r="K346" s="264"/>
      <c r="L346" s="264"/>
      <c r="M346" s="264"/>
      <c r="N346" s="264"/>
      <c r="O346" s="264"/>
      <c r="Q346" s="264"/>
      <c r="R346" s="264"/>
      <c r="S346" s="264"/>
      <c r="T346" s="264"/>
      <c r="U346" s="265"/>
      <c r="V346" s="265"/>
      <c r="W346" s="265"/>
      <c r="X346" s="264"/>
      <c r="Y346" s="264"/>
      <c r="Z346" s="264"/>
      <c r="AA346" s="264"/>
      <c r="AB346" s="264"/>
      <c r="AC346" s="264"/>
      <c r="AD346" s="264"/>
      <c r="AE346" s="264"/>
    </row>
    <row r="347" spans="1:31" s="275" customFormat="1" ht="15" hidden="1" customHeight="1">
      <c r="A347" s="264"/>
      <c r="B347" s="264"/>
      <c r="C347" s="264"/>
      <c r="D347" s="264"/>
      <c r="E347" s="264"/>
      <c r="F347" s="264"/>
      <c r="G347" s="264"/>
      <c r="H347" s="264"/>
      <c r="I347" s="264"/>
      <c r="J347" s="264"/>
      <c r="K347" s="264"/>
      <c r="L347" s="264"/>
      <c r="M347" s="264"/>
      <c r="N347" s="264"/>
      <c r="O347" s="264"/>
      <c r="Q347" s="264"/>
      <c r="R347" s="264"/>
      <c r="S347" s="264"/>
      <c r="T347" s="264"/>
      <c r="U347" s="265"/>
      <c r="V347" s="265"/>
      <c r="W347" s="265"/>
      <c r="X347" s="264"/>
      <c r="Y347" s="264"/>
      <c r="Z347" s="264"/>
      <c r="AA347" s="264"/>
      <c r="AB347" s="264"/>
      <c r="AC347" s="264"/>
      <c r="AD347" s="264"/>
      <c r="AE347" s="264"/>
    </row>
    <row r="348" spans="1:31" s="275" customFormat="1" ht="15" hidden="1" customHeight="1">
      <c r="A348" s="264"/>
      <c r="B348" s="264"/>
      <c r="C348" s="264"/>
      <c r="D348" s="264"/>
      <c r="E348" s="264"/>
      <c r="F348" s="264"/>
      <c r="G348" s="264"/>
      <c r="H348" s="264"/>
      <c r="I348" s="264"/>
      <c r="J348" s="264"/>
      <c r="K348" s="264"/>
      <c r="L348" s="264"/>
      <c r="M348" s="264"/>
      <c r="N348" s="264"/>
      <c r="O348" s="264"/>
      <c r="Q348" s="264"/>
      <c r="R348" s="264"/>
      <c r="S348" s="264"/>
      <c r="T348" s="264"/>
      <c r="U348" s="265"/>
      <c r="V348" s="265"/>
      <c r="W348" s="265"/>
      <c r="X348" s="264"/>
      <c r="Y348" s="264"/>
      <c r="Z348" s="264"/>
      <c r="AA348" s="264"/>
      <c r="AB348" s="264"/>
      <c r="AC348" s="264"/>
      <c r="AD348" s="264"/>
      <c r="AE348" s="264"/>
    </row>
    <row r="349" spans="1:31" s="275" customFormat="1" ht="15" hidden="1" customHeight="1">
      <c r="A349" s="264"/>
      <c r="B349" s="264"/>
      <c r="C349" s="264"/>
      <c r="D349" s="264"/>
      <c r="E349" s="264"/>
      <c r="F349" s="264"/>
      <c r="G349" s="264"/>
      <c r="H349" s="264"/>
      <c r="I349" s="264"/>
      <c r="J349" s="264"/>
      <c r="K349" s="264"/>
      <c r="L349" s="264"/>
      <c r="M349" s="264"/>
      <c r="N349" s="264"/>
      <c r="O349" s="264"/>
      <c r="Q349" s="264"/>
      <c r="R349" s="264"/>
      <c r="S349" s="264"/>
      <c r="T349" s="264"/>
      <c r="U349" s="265"/>
      <c r="V349" s="265"/>
      <c r="W349" s="265"/>
      <c r="X349" s="264"/>
      <c r="Y349" s="264"/>
      <c r="Z349" s="264"/>
      <c r="AA349" s="264"/>
      <c r="AB349" s="264"/>
      <c r="AC349" s="264"/>
      <c r="AD349" s="264"/>
      <c r="AE349" s="264"/>
    </row>
    <row r="350" spans="1:31" ht="15" hidden="1" customHeight="1"/>
    <row r="351" spans="1:31" ht="15" hidden="1" customHeight="1"/>
    <row r="352" spans="1:31" ht="15" hidden="1" customHeight="1"/>
    <row r="353" ht="15" hidden="1" customHeight="1"/>
    <row r="354" ht="15" hidden="1" customHeight="1"/>
    <row r="355" ht="15" hidden="1" customHeight="1"/>
    <row r="356" ht="15" hidden="1" customHeight="1"/>
    <row r="357" ht="15" hidden="1" customHeight="1"/>
    <row r="358" ht="15" hidden="1" customHeight="1"/>
    <row r="359" ht="15" hidden="1" customHeight="1"/>
    <row r="360" ht="15" hidden="1" customHeight="1"/>
    <row r="361" ht="15" hidden="1" customHeight="1"/>
    <row r="362" ht="15" hidden="1" customHeight="1"/>
    <row r="363" ht="15" hidden="1" customHeight="1"/>
    <row r="364" ht="15" hidden="1" customHeight="1"/>
    <row r="365" ht="15" hidden="1" customHeight="1"/>
    <row r="366" ht="15" hidden="1" customHeight="1"/>
    <row r="367" ht="15" hidden="1" customHeight="1"/>
    <row r="368" ht="15" hidden="1" customHeight="1"/>
    <row r="369" ht="15" hidden="1" customHeight="1"/>
  </sheetData>
  <dataConsolidate/>
  <mergeCells count="28">
    <mergeCell ref="F46:F47"/>
    <mergeCell ref="G26:I26"/>
    <mergeCell ref="C35:C36"/>
    <mergeCell ref="F78:F79"/>
    <mergeCell ref="B55:D55"/>
    <mergeCell ref="G56:I56"/>
    <mergeCell ref="H29:H30"/>
    <mergeCell ref="I29:J29"/>
    <mergeCell ref="G35:I35"/>
    <mergeCell ref="B40:C40"/>
    <mergeCell ref="G51:H51"/>
    <mergeCell ref="G52:H52"/>
    <mergeCell ref="G42:I42"/>
    <mergeCell ref="B42:D42"/>
    <mergeCell ref="B70:D70"/>
    <mergeCell ref="B49:C49"/>
    <mergeCell ref="B50:C50"/>
    <mergeCell ref="B87:D87"/>
    <mergeCell ref="G131:I131"/>
    <mergeCell ref="B100:D100"/>
    <mergeCell ref="B74:D74"/>
    <mergeCell ref="B81:C81"/>
    <mergeCell ref="B82:C82"/>
    <mergeCell ref="G75:I75"/>
    <mergeCell ref="G90:H90"/>
    <mergeCell ref="G91:H91"/>
    <mergeCell ref="G94:I94"/>
    <mergeCell ref="G69:I69"/>
  </mergeCells>
  <conditionalFormatting sqref="D67">
    <cfRule type="expression" dxfId="6" priority="5">
      <formula>$D$66="Please Input PET Resin Price (in D25) and PET Bottle Purchase Price (in D26)"</formula>
    </cfRule>
  </conditionalFormatting>
  <conditionalFormatting sqref="O40:O242">
    <cfRule type="expression" dxfId="5" priority="10">
      <formula>#REF!="Latest Month Data"</formula>
    </cfRule>
  </conditionalFormatting>
  <conditionalFormatting sqref="O243:O245">
    <cfRule type="expression" dxfId="4" priority="13">
      <formula>#REF!="Please Input PET Resin Price (in D25) and PET Bottle Purchase Price (in D26)"</formula>
    </cfRule>
  </conditionalFormatting>
  <dataValidations count="12">
    <dataValidation type="list" allowBlank="1" showInputMessage="1" showErrorMessage="1" sqref="C20" xr:uid="{0FCCE610-9F3B-469A-BC52-863B41816201}">
      <formula1>"High-scale,Medium-scale,Small-scale"</formula1>
    </dataValidation>
    <dataValidation type="list" allowBlank="1" showInputMessage="1" showErrorMessage="1" sqref="C13" xr:uid="{874A782D-6D3F-4BF9-93CD-A117B480CF3A}">
      <formula1>"Old,Intermediate,New"</formula1>
    </dataValidation>
    <dataValidation type="list" allowBlank="1" showInputMessage="1" showErrorMessage="1" sqref="C12" xr:uid="{B95A8F69-E9DD-4533-922A-4FBE6BC8EE13}">
      <formula1>"Fully-Automated,Semi-Automated"</formula1>
    </dataValidation>
    <dataValidation type="list" allowBlank="1" showInputMessage="1" showErrorMessage="1" sqref="C35" xr:uid="{CC2A2984-5728-44A3-9498-6CAB57F3F1F9}">
      <formula1>"High, Medium, Low"</formula1>
    </dataValidation>
    <dataValidation type="list" allowBlank="1" showInputMessage="1" showErrorMessage="1" sqref="C21" xr:uid="{5F7DB3DE-4DA1-41ED-B3F5-9769504E6EFB}">
      <formula1>"Low,Medium,High"</formula1>
    </dataValidation>
    <dataValidation type="list" allowBlank="1" showInputMessage="1" showErrorMessage="1" sqref="C21" xr:uid="{718685C2-75B2-415F-BA58-C442E5988502}">
      <formula1>"Low-1-2 Product,Medium-3-5 Products,High-&gt;5 Products"</formula1>
    </dataValidation>
    <dataValidation type="list" allowBlank="1" showInputMessage="1" showErrorMessage="1" sqref="C17" xr:uid="{41932A7F-B6D5-4E30-9793-01D9BD1730BB}">
      <formula1>"4,6,8,12,24"</formula1>
    </dataValidation>
    <dataValidation type="list" allowBlank="1" showInputMessage="1" showErrorMessage="1" sqref="C9" xr:uid="{BA661F78-7D5F-4F18-8548-55729FB3E922}">
      <formula1>$H$3:$H$6</formula1>
    </dataValidation>
    <dataValidation type="list" allowBlank="1" showInputMessage="1" showErrorMessage="1" sqref="C14" xr:uid="{F88A6665-97BB-49D5-8111-42DC82007DE6}">
      <formula1>$K$3:$K$4</formula1>
    </dataValidation>
    <dataValidation type="list" allowBlank="1" showInputMessage="1" showErrorMessage="1" sqref="C16" xr:uid="{304D23A9-B790-4DF3-989D-5EBDDA0B7361}">
      <formula1>IF($C$15 ="Can",$E$3:$E$4,$E$4:$E$8)</formula1>
    </dataValidation>
    <dataValidation type="list" allowBlank="1" showInputMessage="1" showErrorMessage="1" sqref="C15" xr:uid="{C612826F-8A73-4FE4-9900-22ED44CAA0CB}">
      <formula1>$I$3:$I$4</formula1>
    </dataValidation>
    <dataValidation type="list" allowBlank="1" showInputMessage="1" showErrorMessage="1" sqref="C19" xr:uid="{696AD76B-0E05-49D3-B551-EA19F2AD2FC5}">
      <formula1>IF($C$15="PET Bottle",$H$17:$H$18,$H$19)</formula1>
    </dataValidation>
  </dataValidations>
  <hyperlinks>
    <hyperlink ref="E12" location="'Assumption &amp; Analysis'!B37" tooltip="click" display="Please click for definition" xr:uid="{FFB04D66-65A0-4CCD-8403-BBD6C52A76FA}"/>
    <hyperlink ref="E13" location="'Assumption &amp; Analysis'!B38" tooltip="click" display="Please click for definition" xr:uid="{8E208830-E117-4952-8825-A48AFE2C7A2E}"/>
    <hyperlink ref="E20" location="'Assumption &amp; Analysis'!B42" tooltip="click" display="Please click for definition" xr:uid="{2FE7FE91-5988-4331-B491-657590E2D630}"/>
    <hyperlink ref="E21" location="'Assumption &amp; Analysis'!B52" tooltip="click" display="Please click for definition" xr:uid="{FD2E3E12-A432-4F48-8BEC-532DDBB1F1AB}"/>
    <hyperlink ref="E35" location="'Assumption &amp; Analysis'!B40" display="Please click for definition" xr:uid="{48ED5A14-CDFE-421D-978A-1DAE1E4F463C}"/>
  </hyperlinks>
  <pageMargins left="0.7" right="0.7" top="0.75" bottom="0.75" header="0.3" footer="0.3"/>
  <pageSetup orientation="portrait" r:id="rId1"/>
  <ignoredErrors>
    <ignoredError sqref="C18"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445F1-6F2E-4A82-AED8-7B9985C9EEA0}">
  <sheetPr>
    <tabColor theme="5"/>
  </sheetPr>
  <dimension ref="A1:BG192"/>
  <sheetViews>
    <sheetView showGridLines="0" zoomScale="85" zoomScaleNormal="85" workbookViewId="0"/>
  </sheetViews>
  <sheetFormatPr defaultColWidth="0" defaultRowHeight="0" customHeight="1" zeroHeight="1"/>
  <cols>
    <col min="1" max="1" width="7.58203125" style="346" customWidth="1"/>
    <col min="2" max="2" width="63.75" style="346" customWidth="1"/>
    <col min="3" max="3" width="30.75" style="346" customWidth="1"/>
    <col min="4" max="5" width="27.75" style="346" customWidth="1"/>
    <col min="6" max="6" width="6.08203125" style="346" customWidth="1"/>
    <col min="7" max="7" width="63.75" style="346" customWidth="1"/>
    <col min="8" max="8" width="30.75" style="346" customWidth="1"/>
    <col min="9" max="10" width="27.75" style="346" customWidth="1"/>
    <col min="11" max="11" width="9.83203125" style="346" customWidth="1"/>
    <col min="12" max="12" width="63.75" style="346" customWidth="1"/>
    <col min="13" max="13" width="30.75" style="346" customWidth="1"/>
    <col min="14" max="14" width="27.75" style="346" customWidth="1"/>
    <col min="15" max="15" width="27.58203125" style="346" customWidth="1"/>
    <col min="16" max="16" width="6.83203125" style="346" customWidth="1"/>
    <col min="17" max="18" width="9.33203125" style="346" customWidth="1"/>
    <col min="19" max="19" width="11.33203125" style="346" customWidth="1"/>
    <col min="20" max="20" width="11.33203125" style="739" customWidth="1"/>
    <col min="21" max="25" width="11.33203125" style="346" customWidth="1"/>
    <col min="26" max="26" width="11.33203125" style="346" hidden="1" customWidth="1"/>
    <col min="27" max="27" width="11.33203125" style="725" hidden="1" customWidth="1"/>
    <col min="28" max="59" width="8" style="346" hidden="1" customWidth="1"/>
    <col min="60" max="16384" width="8.83203125" style="346" hidden="1"/>
  </cols>
  <sheetData>
    <row r="1" spans="1:32" ht="15" customHeight="1">
      <c r="G1" s="365"/>
      <c r="H1" s="365"/>
      <c r="I1" s="365"/>
      <c r="J1" s="365"/>
      <c r="K1" s="365"/>
      <c r="L1" s="365"/>
      <c r="M1" s="365"/>
      <c r="N1" s="365"/>
      <c r="O1" s="365"/>
      <c r="P1" s="365"/>
      <c r="Q1" s="365"/>
      <c r="R1" s="365"/>
      <c r="T1" s="724"/>
    </row>
    <row r="2" spans="1:32" s="366" customFormat="1" ht="15" customHeight="1">
      <c r="A2" s="365"/>
      <c r="B2" s="726"/>
      <c r="C2" s="365"/>
      <c r="D2" s="365"/>
      <c r="E2" s="365"/>
      <c r="F2" s="365"/>
    </row>
    <row r="3" spans="1:32" s="366" customFormat="1" ht="20.149999999999999" customHeight="1">
      <c r="A3" s="365"/>
      <c r="B3" s="726"/>
      <c r="C3" s="365"/>
      <c r="D3" s="365"/>
      <c r="E3" s="365"/>
      <c r="I3" s="264"/>
      <c r="J3" s="264"/>
    </row>
    <row r="4" spans="1:32" s="366" customFormat="1" ht="15" customHeight="1">
      <c r="A4" s="365"/>
      <c r="B4" s="726"/>
      <c r="C4" s="365"/>
      <c r="D4" s="365"/>
      <c r="E4" s="365"/>
      <c r="I4" s="264"/>
      <c r="J4" s="264"/>
      <c r="O4" s="362"/>
      <c r="P4" s="362"/>
      <c r="Q4" s="362"/>
    </row>
    <row r="5" spans="1:32" ht="20.149999999999999" customHeight="1" thickBot="1">
      <c r="B5" s="187" t="s">
        <v>23</v>
      </c>
      <c r="C5" s="187"/>
      <c r="D5" s="264"/>
      <c r="E5" s="264"/>
      <c r="F5" s="366"/>
      <c r="G5" s="366"/>
      <c r="H5" s="366"/>
      <c r="I5" s="265" t="s">
        <v>18</v>
      </c>
      <c r="J5" s="265" t="s">
        <v>16</v>
      </c>
      <c r="K5" s="366"/>
      <c r="L5" s="366"/>
      <c r="M5" s="366"/>
      <c r="N5" s="264"/>
      <c r="R5" s="727"/>
      <c r="S5" s="728"/>
      <c r="T5" s="729"/>
      <c r="AA5" s="730"/>
      <c r="AB5" s="731"/>
      <c r="AF5" s="732"/>
    </row>
    <row r="6" spans="1:32" ht="6.65" customHeight="1" thickTop="1">
      <c r="B6" s="264"/>
      <c r="C6" s="264"/>
      <c r="D6" s="264"/>
      <c r="E6" s="264"/>
      <c r="F6" s="366"/>
      <c r="G6" s="264"/>
      <c r="H6" s="264"/>
      <c r="I6" s="265" t="s">
        <v>22</v>
      </c>
      <c r="J6" s="265" t="s">
        <v>20</v>
      </c>
      <c r="L6" s="264"/>
      <c r="M6" s="264"/>
      <c r="N6" s="264"/>
      <c r="R6" s="727"/>
      <c r="S6" s="728"/>
      <c r="T6" s="729"/>
      <c r="AA6" s="730"/>
      <c r="AB6" s="731"/>
      <c r="AF6" s="732"/>
    </row>
    <row r="7" spans="1:32" ht="18" customHeight="1">
      <c r="B7" s="279" t="s">
        <v>25</v>
      </c>
      <c r="C7" s="280" t="s">
        <v>26</v>
      </c>
      <c r="D7" s="264"/>
      <c r="E7" s="264"/>
      <c r="F7" s="365"/>
      <c r="G7" s="279" t="s">
        <v>25</v>
      </c>
      <c r="H7" s="280" t="s">
        <v>26</v>
      </c>
      <c r="I7" s="289" t="s">
        <v>619</v>
      </c>
      <c r="J7" s="289" t="s">
        <v>620</v>
      </c>
      <c r="K7" s="289" t="s">
        <v>621</v>
      </c>
      <c r="L7" s="279" t="s">
        <v>25</v>
      </c>
      <c r="M7" s="280" t="s">
        <v>26</v>
      </c>
      <c r="N7" s="264"/>
      <c r="O7" s="365"/>
      <c r="P7" s="365"/>
      <c r="Q7" s="365"/>
      <c r="R7" s="727"/>
      <c r="S7" s="728"/>
      <c r="T7" s="729"/>
      <c r="AA7" s="730"/>
      <c r="AB7" s="731"/>
      <c r="AF7" s="732"/>
    </row>
    <row r="8" spans="1:32" ht="6" customHeight="1">
      <c r="I8" s="281">
        <v>500</v>
      </c>
      <c r="J8" s="281">
        <v>4</v>
      </c>
      <c r="K8" s="281">
        <v>0.4</v>
      </c>
      <c r="T8" s="346"/>
      <c r="AA8" s="346"/>
    </row>
    <row r="9" spans="1:32" ht="18" customHeight="1">
      <c r="B9" s="284" t="s">
        <v>28</v>
      </c>
      <c r="C9" s="733" t="s">
        <v>634</v>
      </c>
      <c r="D9" s="264"/>
      <c r="E9" s="264"/>
      <c r="F9" s="365"/>
      <c r="G9" s="284" t="s">
        <v>28</v>
      </c>
      <c r="H9" s="285" t="s">
        <v>29</v>
      </c>
      <c r="I9" s="281">
        <v>20</v>
      </c>
      <c r="J9" s="281">
        <v>3</v>
      </c>
      <c r="K9" s="281">
        <v>0.25</v>
      </c>
      <c r="L9" s="284" t="s">
        <v>28</v>
      </c>
      <c r="M9" s="285" t="s">
        <v>29</v>
      </c>
      <c r="N9" s="264"/>
      <c r="O9" s="365"/>
      <c r="P9" s="365"/>
      <c r="Q9" s="365"/>
      <c r="R9" s="727"/>
      <c r="S9" s="728"/>
      <c r="T9" s="729"/>
      <c r="AA9" s="264">
        <v>128</v>
      </c>
      <c r="AB9" s="731"/>
      <c r="AF9" s="732"/>
    </row>
    <row r="10" spans="1:32" ht="18" customHeight="1">
      <c r="B10" s="284" t="s">
        <v>30</v>
      </c>
      <c r="C10" s="287" t="str">
        <f>'1.1 Summary'!C9</f>
        <v>Netherlands</v>
      </c>
      <c r="D10" s="264"/>
      <c r="E10" s="264"/>
      <c r="F10" s="365"/>
      <c r="G10" s="284" t="s">
        <v>30</v>
      </c>
      <c r="H10" s="754" t="s">
        <v>19</v>
      </c>
      <c r="I10" s="305"/>
      <c r="J10" s="281"/>
      <c r="K10" s="281"/>
      <c r="L10" s="284" t="s">
        <v>30</v>
      </c>
      <c r="M10" s="754" t="s">
        <v>526</v>
      </c>
      <c r="N10" s="264"/>
      <c r="O10" s="365"/>
      <c r="P10" s="365"/>
      <c r="Q10" s="365"/>
      <c r="R10" s="727"/>
      <c r="S10" s="728"/>
      <c r="T10" s="729"/>
      <c r="AA10" s="264"/>
      <c r="AB10" s="731"/>
      <c r="AF10" s="732"/>
    </row>
    <row r="11" spans="1:32" ht="18" customHeight="1">
      <c r="B11" s="284" t="s">
        <v>34</v>
      </c>
      <c r="C11" s="294" t="str">
        <f>'1.1 Summary'!C12</f>
        <v>Fully-Automated</v>
      </c>
      <c r="D11" s="288"/>
      <c r="E11" s="288"/>
      <c r="F11" s="365"/>
      <c r="G11" s="284" t="s">
        <v>34</v>
      </c>
      <c r="H11" s="294" t="s">
        <v>636</v>
      </c>
      <c r="I11" s="305"/>
      <c r="J11" s="265">
        <v>0.25</v>
      </c>
      <c r="K11" s="281"/>
      <c r="L11" s="284" t="s">
        <v>34</v>
      </c>
      <c r="M11" s="294" t="s">
        <v>491</v>
      </c>
      <c r="N11" s="288"/>
      <c r="O11" s="365"/>
      <c r="P11" s="365"/>
      <c r="Q11" s="365"/>
      <c r="R11" s="727"/>
      <c r="S11" s="728"/>
      <c r="T11" s="729"/>
      <c r="AA11" s="264"/>
      <c r="AB11" s="731"/>
      <c r="AF11" s="732"/>
    </row>
    <row r="12" spans="1:32" ht="18" customHeight="1">
      <c r="B12" s="284" t="s">
        <v>37</v>
      </c>
      <c r="C12" s="294" t="str">
        <f>'1.1 Summary'!C13</f>
        <v>New</v>
      </c>
      <c r="D12" s="288"/>
      <c r="E12" s="288"/>
      <c r="F12" s="365"/>
      <c r="G12" s="284" t="s">
        <v>37</v>
      </c>
      <c r="H12" s="287" t="s">
        <v>635</v>
      </c>
      <c r="I12" s="305"/>
      <c r="J12" s="266">
        <v>0.33</v>
      </c>
      <c r="K12" s="281"/>
      <c r="L12" s="284" t="s">
        <v>37</v>
      </c>
      <c r="M12" s="287" t="s">
        <v>635</v>
      </c>
      <c r="N12" s="288"/>
      <c r="O12" s="365"/>
      <c r="P12" s="365"/>
      <c r="Q12" s="365"/>
      <c r="R12" s="727"/>
      <c r="T12" s="729"/>
      <c r="AA12" s="165">
        <v>1.5</v>
      </c>
      <c r="AB12" s="731"/>
      <c r="AF12" s="732"/>
    </row>
    <row r="13" spans="1:32" ht="18" customHeight="1">
      <c r="B13" s="284" t="s">
        <v>39</v>
      </c>
      <c r="C13" s="294" t="str">
        <f>'1.1 Summary'!C14</f>
        <v>Non-Carbonated</v>
      </c>
      <c r="D13" s="288"/>
      <c r="E13" s="288"/>
      <c r="F13" s="365"/>
      <c r="G13" s="284" t="s">
        <v>39</v>
      </c>
      <c r="H13" s="294" t="s">
        <v>22</v>
      </c>
      <c r="I13" s="305"/>
      <c r="J13" s="266">
        <v>0.5</v>
      </c>
      <c r="K13" s="281"/>
      <c r="L13" s="284" t="s">
        <v>39</v>
      </c>
      <c r="M13" s="294" t="s">
        <v>22</v>
      </c>
      <c r="N13" s="288"/>
      <c r="O13" s="365"/>
      <c r="P13" s="365"/>
      <c r="Q13" s="365"/>
      <c r="R13" s="727"/>
      <c r="T13" s="729"/>
      <c r="AA13" s="165">
        <v>32</v>
      </c>
      <c r="AB13" s="731"/>
      <c r="AF13" s="732"/>
    </row>
    <row r="14" spans="1:32" ht="18" customHeight="1">
      <c r="B14" s="284" t="s">
        <v>41</v>
      </c>
      <c r="C14" s="294" t="str">
        <f>'1.1 Summary'!C15</f>
        <v>PET Bottle</v>
      </c>
      <c r="D14" s="288"/>
      <c r="E14" s="288"/>
      <c r="F14" s="365"/>
      <c r="G14" s="284" t="s">
        <v>41</v>
      </c>
      <c r="H14" s="287" t="s">
        <v>16</v>
      </c>
      <c r="I14" s="281"/>
      <c r="J14" s="278">
        <v>1</v>
      </c>
      <c r="K14" s="281"/>
      <c r="L14" s="284" t="s">
        <v>41</v>
      </c>
      <c r="M14" s="287" t="s">
        <v>16</v>
      </c>
      <c r="N14" s="288"/>
      <c r="O14" s="365"/>
      <c r="P14" s="365"/>
      <c r="Q14" s="365"/>
      <c r="R14" s="727"/>
      <c r="T14" s="729"/>
      <c r="AA14" s="730"/>
      <c r="AB14" s="731"/>
      <c r="AF14" s="732"/>
    </row>
    <row r="15" spans="1:32" ht="18" customHeight="1">
      <c r="B15" s="284" t="s">
        <v>244</v>
      </c>
      <c r="C15" s="294">
        <f>'1.1 Summary'!C16</f>
        <v>2</v>
      </c>
      <c r="D15" s="288"/>
      <c r="E15" s="288"/>
      <c r="F15" s="365"/>
      <c r="G15" s="284" t="s">
        <v>244</v>
      </c>
      <c r="H15" s="287">
        <v>2</v>
      </c>
      <c r="I15" s="281" t="s">
        <v>17</v>
      </c>
      <c r="J15" s="265" t="s">
        <v>15</v>
      </c>
      <c r="K15" s="281"/>
      <c r="L15" s="284" t="s">
        <v>244</v>
      </c>
      <c r="M15" s="287">
        <v>2</v>
      </c>
      <c r="N15" s="288"/>
      <c r="O15" s="365"/>
      <c r="P15" s="365"/>
      <c r="Q15" s="365"/>
      <c r="R15" s="727"/>
      <c r="T15" s="729"/>
      <c r="AA15" s="730"/>
      <c r="AB15" s="731"/>
      <c r="AF15" s="732"/>
    </row>
    <row r="16" spans="1:32" ht="18" customHeight="1">
      <c r="B16" s="299" t="s">
        <v>345</v>
      </c>
      <c r="C16" s="294">
        <f>'1.1 Summary'!C17</f>
        <v>6</v>
      </c>
      <c r="D16" s="288"/>
      <c r="E16" s="288"/>
      <c r="F16" s="365"/>
      <c r="G16" s="299" t="s">
        <v>345</v>
      </c>
      <c r="H16" s="294">
        <v>4</v>
      </c>
      <c r="I16" s="281" t="s">
        <v>21</v>
      </c>
      <c r="J16" s="265" t="s">
        <v>19</v>
      </c>
      <c r="K16" s="281"/>
      <c r="L16" s="299" t="s">
        <v>345</v>
      </c>
      <c r="M16" s="294">
        <v>4</v>
      </c>
      <c r="N16" s="288"/>
      <c r="O16" s="365"/>
      <c r="P16" s="365"/>
      <c r="Q16" s="365"/>
      <c r="R16" s="727"/>
      <c r="T16" s="729"/>
      <c r="AA16" s="730"/>
      <c r="AB16" s="731"/>
      <c r="AF16" s="732"/>
    </row>
    <row r="17" spans="2:34" ht="18" customHeight="1">
      <c r="B17" s="284" t="s">
        <v>346</v>
      </c>
      <c r="C17" s="294" t="str">
        <f>'1.1 Summary'!C18</f>
        <v>6*4</v>
      </c>
      <c r="D17" s="288"/>
      <c r="E17" s="288"/>
      <c r="F17" s="365"/>
      <c r="G17" s="284" t="s">
        <v>346</v>
      </c>
      <c r="H17" s="300" t="str">
        <f>IF(H16=4,"4*6",IF(H16=6,"6*4",IF(H16=8,"8*3",IF(H16=12,"12*2","24*1"))))</f>
        <v>4*6</v>
      </c>
      <c r="I17" s="281"/>
      <c r="J17" s="265" t="s">
        <v>526</v>
      </c>
      <c r="K17" s="281"/>
      <c r="L17" s="284" t="s">
        <v>346</v>
      </c>
      <c r="M17" s="300" t="str">
        <f>IF(M16=4,"4*6",IF(M16=6,"6*4",IF(M16=8,"8*3",IF(M16=12,"12*2","24*1"))))</f>
        <v>4*6</v>
      </c>
      <c r="N17" s="288"/>
      <c r="O17" s="365"/>
      <c r="P17" s="365"/>
      <c r="Q17" s="365"/>
      <c r="R17" s="727"/>
      <c r="T17" s="729"/>
      <c r="AA17" s="730"/>
      <c r="AB17" s="731"/>
      <c r="AF17" s="732"/>
    </row>
    <row r="18" spans="2:34" ht="18" customHeight="1">
      <c r="B18" s="301" t="s">
        <v>504</v>
      </c>
      <c r="C18" s="294" t="str">
        <f>'1.1 Summary'!C19</f>
        <v xml:space="preserve">Dry Aseptic </v>
      </c>
      <c r="D18" s="288"/>
      <c r="E18" s="288"/>
      <c r="F18" s="365"/>
      <c r="G18" s="301" t="s">
        <v>504</v>
      </c>
      <c r="H18" s="294" t="s">
        <v>358</v>
      </c>
      <c r="I18" s="281"/>
      <c r="J18" s="265" t="s">
        <v>24</v>
      </c>
      <c r="K18" s="281"/>
      <c r="L18" s="301" t="s">
        <v>504</v>
      </c>
      <c r="M18" s="294" t="s">
        <v>358</v>
      </c>
      <c r="N18" s="288"/>
      <c r="O18" s="365"/>
      <c r="P18" s="365"/>
      <c r="Q18" s="365"/>
      <c r="R18" s="727"/>
      <c r="T18" s="729"/>
      <c r="AA18" s="730"/>
      <c r="AB18" s="731"/>
      <c r="AF18" s="732"/>
    </row>
    <row r="19" spans="2:34" ht="18" customHeight="1">
      <c r="B19" s="284" t="s">
        <v>44</v>
      </c>
      <c r="C19" s="294" t="str">
        <f>'1.1 Summary'!C20</f>
        <v>High-scale</v>
      </c>
      <c r="D19" s="288"/>
      <c r="E19" s="288"/>
      <c r="F19" s="365"/>
      <c r="G19" s="284" t="s">
        <v>44</v>
      </c>
      <c r="H19" s="294" t="s">
        <v>45</v>
      </c>
      <c r="I19" s="265"/>
      <c r="J19" s="281"/>
      <c r="K19" s="281"/>
      <c r="L19" s="284" t="s">
        <v>44</v>
      </c>
      <c r="M19" s="294" t="s">
        <v>45</v>
      </c>
      <c r="N19" s="288"/>
      <c r="O19" s="365"/>
      <c r="P19" s="365"/>
      <c r="Q19" s="365"/>
      <c r="R19" s="727"/>
      <c r="T19" s="729"/>
      <c r="AA19" s="730"/>
      <c r="AB19" s="731"/>
      <c r="AF19" s="732"/>
    </row>
    <row r="20" spans="2:34" s="264" customFormat="1" ht="20.149999999999999" customHeight="1">
      <c r="B20" s="284" t="s">
        <v>46</v>
      </c>
      <c r="C20" s="294" t="str">
        <f>'1.1 Summary'!C21</f>
        <v>Low</v>
      </c>
      <c r="D20" s="288"/>
      <c r="E20" s="288"/>
      <c r="F20" s="297"/>
      <c r="G20" s="284" t="s">
        <v>46</v>
      </c>
      <c r="H20" s="287" t="s">
        <v>47</v>
      </c>
      <c r="I20" s="265"/>
      <c r="J20" s="265"/>
      <c r="K20" s="281"/>
      <c r="L20" s="284" t="s">
        <v>46</v>
      </c>
      <c r="M20" s="287" t="s">
        <v>47</v>
      </c>
      <c r="N20" s="165"/>
      <c r="O20" s="165"/>
      <c r="P20" s="165"/>
      <c r="Q20" s="165"/>
      <c r="R20" s="306"/>
      <c r="S20" s="306"/>
      <c r="T20" s="307"/>
      <c r="U20" s="282"/>
      <c r="Z20" s="276"/>
      <c r="AA20" s="265"/>
      <c r="AB20" s="734"/>
      <c r="AC20" s="265"/>
      <c r="AG20" s="286"/>
      <c r="AH20" s="286"/>
    </row>
    <row r="21" spans="2:34" ht="19.899999999999999" customHeight="1">
      <c r="B21" s="264"/>
      <c r="C21" s="264"/>
      <c r="D21" s="308"/>
      <c r="E21" s="308"/>
      <c r="F21" s="365"/>
      <c r="G21" s="264"/>
      <c r="H21" s="264"/>
      <c r="I21" s="308"/>
      <c r="J21" s="308"/>
      <c r="K21" s="365"/>
      <c r="L21" s="264"/>
      <c r="M21" s="264"/>
      <c r="N21" s="308"/>
      <c r="O21" s="366"/>
      <c r="P21" s="365"/>
      <c r="Q21" s="365"/>
      <c r="T21" s="729"/>
      <c r="AA21" s="346"/>
    </row>
    <row r="22" spans="2:34" ht="19.899999999999999" customHeight="1" thickBot="1">
      <c r="B22" s="309" t="s">
        <v>622</v>
      </c>
      <c r="C22" s="310"/>
      <c r="D22" s="311"/>
      <c r="E22" s="365"/>
      <c r="F22" s="365"/>
      <c r="G22" s="309" t="s">
        <v>623</v>
      </c>
      <c r="H22" s="310"/>
      <c r="I22" s="311"/>
      <c r="J22" s="265">
        <v>0.25</v>
      </c>
      <c r="K22" s="365"/>
      <c r="L22" s="309" t="s">
        <v>624</v>
      </c>
      <c r="M22" s="310"/>
      <c r="N22" s="311"/>
      <c r="O22" s="366"/>
      <c r="P22" s="365"/>
      <c r="Q22" s="365"/>
      <c r="S22" s="735"/>
      <c r="T22" s="729"/>
      <c r="AA22" s="346"/>
    </row>
    <row r="23" spans="2:34" s="366" customFormat="1" ht="7.15" customHeight="1">
      <c r="B23" s="316"/>
      <c r="C23" s="316"/>
      <c r="D23" s="316"/>
      <c r="E23" s="365"/>
      <c r="F23" s="365"/>
      <c r="G23" s="316"/>
      <c r="H23" s="316"/>
      <c r="I23" s="316"/>
      <c r="J23" s="266">
        <v>0.33</v>
      </c>
      <c r="K23" s="365"/>
      <c r="L23" s="316"/>
      <c r="M23" s="316"/>
      <c r="N23" s="316"/>
      <c r="P23" s="365"/>
      <c r="Q23" s="365"/>
    </row>
    <row r="24" spans="2:34" s="366" customFormat="1" ht="19.899999999999999" customHeight="1">
      <c r="B24" s="318" t="s">
        <v>50</v>
      </c>
      <c r="C24" s="318" t="s">
        <v>51</v>
      </c>
      <c r="D24" s="319" t="s">
        <v>625</v>
      </c>
      <c r="E24" s="365"/>
      <c r="F24" s="365"/>
      <c r="G24" s="318" t="s">
        <v>50</v>
      </c>
      <c r="H24" s="318" t="s">
        <v>51</v>
      </c>
      <c r="I24" s="319" t="s">
        <v>625</v>
      </c>
      <c r="J24" s="266">
        <v>0.5</v>
      </c>
      <c r="K24" s="365"/>
      <c r="L24" s="318" t="s">
        <v>50</v>
      </c>
      <c r="M24" s="318" t="s">
        <v>51</v>
      </c>
      <c r="N24" s="319" t="s">
        <v>625</v>
      </c>
      <c r="P24" s="365"/>
      <c r="Q24" s="365"/>
    </row>
    <row r="25" spans="2:34" ht="19.899999999999999" customHeight="1">
      <c r="B25" s="320" t="s">
        <v>53</v>
      </c>
      <c r="C25" s="321">
        <f>D25/$D$29</f>
        <v>2.3571087597065259E-2</v>
      </c>
      <c r="D25" s="322">
        <f>'1.1 Summary'!D28</f>
        <v>2.5086823707373811</v>
      </c>
      <c r="E25" s="365"/>
      <c r="F25" s="365"/>
      <c r="G25" s="320" t="s">
        <v>53</v>
      </c>
      <c r="H25" s="321">
        <f>I25/$I$29</f>
        <v>1.7587102538685975E-2</v>
      </c>
      <c r="I25" s="322">
        <f>IF(H11="Semi-Automated",('2.1 Cost Model Processes (2)'!$E$12+'2.1 Cost Model Processes (2)'!$E$30+'2.1 Cost Model Processes (2)'!$E$48+'2.1 Cost Model Processes (2)'!$E67+'2.1 Cost Model Processes (2)'!$E86+'2.2 Cost Model Packing (2)'!$E12+'2.2 Cost Model Packing (2)'!$E32+'2.2 Cost Model Packing (2)'!$E51+'2.2 Cost Model Packing (2)'!$E70+'2.2 Cost Model Packing (2)'!$E89+'2.2 Cost Model Packing (2)'!$E108+'2.2 Cost Model Packing (2)'!$E127+'2.2 Cost Model Packing (2)'!$E146+'2.2 Cost Model Packing (2)'!$E165+'2.2 Cost Model Packing (2)'!$E184+'2.2 Cost Model Packing (2)'!$E203),('2.2 Cost Model Packing (2)'!$I203+'2.2 Cost Model Packing (2)'!$I184+'2.2 Cost Model Packing (2)'!$I165+'2.2 Cost Model Packing (2)'!$I146+'2.2 Cost Model Packing (2)'!$I127+'2.2 Cost Model Packing (2)'!$I108+'2.2 Cost Model Packing (2)'!$I89+'2.2 Cost Model Packing (2)'!$I70+'2.2 Cost Model Packing (2)'!$I51+'2.2 Cost Model Packing (2)'!$I32+'2.2 Cost Model Packing (2)'!$I12+'2.1 Cost Model Processes (2)'!$I12+'2.1 Cost Model Processes (2)'!$I30+'2.1 Cost Model Processes (2)'!$I48+'2.1 Cost Model Processes (2)'!$I67+'2.1 Cost Model Processes (2)'!$I86))</f>
        <v>1.8815117780530357</v>
      </c>
      <c r="J25" s="278">
        <v>1</v>
      </c>
      <c r="K25" s="365"/>
      <c r="L25" s="320" t="s">
        <v>53</v>
      </c>
      <c r="M25" s="321">
        <f>N25/$I$29</f>
        <v>1.9288266004265458E-2</v>
      </c>
      <c r="N25" s="322">
        <f>IF(M11="Semi-Automated",('2.1 Cost Model Processes (3)'!$E$12+'2.1 Cost Model Processes (3)'!$E$30+'2.1 Cost Model Processes (3)'!$E$48+'2.1 Cost Model Processes (3)'!$E67+'2.1 Cost Model Processes (3)'!$E86+'2.2 Cost Model Packing (3)'!$E12+'2.2 Cost Model Packing (3)'!$E32+'2.2 Cost Model Packing (3)'!$E51+'2.2 Cost Model Packing (3)'!$E70+'2.2 Cost Model Packing (3)'!$E89+'2.2 Cost Model Packing (3)'!$E108+'2.2 Cost Model Packing (3)'!$E127+'2.2 Cost Model Packing (3)'!$E146+'2.2 Cost Model Packing (3)'!$E165+'2.2 Cost Model Packing (3)'!$E184+'2.2 Cost Model Packing (3)'!$E203),('2.2 Cost Model Packing (3)'!$I203+'2.2 Cost Model Packing (3)'!$I184+'2.2 Cost Model Packing (3)'!$I165+'2.2 Cost Model Packing (3)'!$I146+'2.2 Cost Model Packing (3)'!$I127+'2.2 Cost Model Packing (3)'!$I108+'2.2 Cost Model Packing (3)'!$I89+'2.2 Cost Model Packing (3)'!$I70+'2.2 Cost Model Packing (3)'!$I51+'2.2 Cost Model Packing (3)'!$I32+'2.2 Cost Model Packing (3)'!$I12+'2.1 Cost Model Processes (3)'!$I12+'2.1 Cost Model Processes (3)'!$I30+'2.1 Cost Model Processes (3)'!$I48+'2.1 Cost Model Processes (3)'!$I67+'2.1 Cost Model Processes (3)'!$I86))</f>
        <v>2.0635064579521649</v>
      </c>
      <c r="O25" s="366"/>
      <c r="P25" s="365"/>
      <c r="Q25" s="365"/>
      <c r="R25" s="366"/>
      <c r="S25" s="361"/>
      <c r="T25" s="736"/>
      <c r="AA25" s="346"/>
    </row>
    <row r="26" spans="2:34" ht="19.899999999999999" customHeight="1">
      <c r="B26" s="324" t="s">
        <v>54</v>
      </c>
      <c r="C26" s="321">
        <f t="shared" ref="C26:C28" si="0">D26/$D$29</f>
        <v>0.20057098384054989</v>
      </c>
      <c r="D26" s="322">
        <f>'1.1 Summary'!D29</f>
        <v>21.346867817201918</v>
      </c>
      <c r="E26" s="365"/>
      <c r="F26" s="365"/>
      <c r="G26" s="324" t="s">
        <v>54</v>
      </c>
      <c r="H26" s="321">
        <f t="shared" ref="H26:H28" si="1">I26/$I$29</f>
        <v>0.20852551839370348</v>
      </c>
      <c r="I26" s="322">
        <f>IF(H11="Semi-Automated",('2.1 Cost Model Processes (2)'!$E17+'2.1 Cost Model Processes (2)'!$E35+'2.1 Cost Model Processes (2)'!$E53+'2.1 Cost Model Processes (2)'!$E72+'2.1 Cost Model Processes (2)'!$E91+'2.2 Cost Model Packing (2)'!$E17+'2.2 Cost Model Packing (2)'!$E37+'2.2 Cost Model Packing (2)'!$E56+'2.2 Cost Model Packing (2)'!$E75+'2.2 Cost Model Packing (2)'!$E94+'2.2 Cost Model Packing (2)'!$E113+'2.2 Cost Model Packing (2)'!$E132+'2.2 Cost Model Packing (2)'!$E151+'2.2 Cost Model Packing (2)'!$E170+'2.2 Cost Model Packing (2)'!$E189+'2.2 Cost Model Packing (2)'!$E208),('2.2 Cost Model Packing (2)'!$I208+'2.2 Cost Model Packing (2)'!$I189+'2.2 Cost Model Packing (2)'!$I170+'2.2 Cost Model Packing (2)'!$I151+'2.2 Cost Model Packing (2)'!$I132+'2.2 Cost Model Packing (2)'!$I113+'2.2 Cost Model Packing (2)'!$I94+'2.2 Cost Model Packing (2)'!$I75+'2.2 Cost Model Packing (2)'!$I56+'2.2 Cost Model Packing (2)'!$I37+'2.2 Cost Model Packing (2)'!$I17+'2.1 Cost Model Processes (2)'!$I17+'2.1 Cost Model Processes (2)'!$I35+'2.1 Cost Model Processes (2)'!$I53+'2.1 Cost Model Processes (2)'!$I72+'2.1 Cost Model Processes (2)'!$I91))</f>
        <v>22.308576300123285</v>
      </c>
      <c r="J26" s="265">
        <v>1.5</v>
      </c>
      <c r="K26" s="365"/>
      <c r="L26" s="324" t="s">
        <v>54</v>
      </c>
      <c r="M26" s="321">
        <f t="shared" ref="M26:M28" si="2">N26/$I$29</f>
        <v>0.30191888107749398</v>
      </c>
      <c r="N26" s="322">
        <f>IF(M11="Semi-Automated",('2.1 Cost Model Processes (3)'!$E17+'2.1 Cost Model Processes (3)'!$E35+'2.1 Cost Model Processes (3)'!$E53+'2.1 Cost Model Processes (3)'!$E72+'2.1 Cost Model Processes (3)'!$E91+'2.2 Cost Model Packing (3)'!$E17+'2.2 Cost Model Packing (3)'!$E37+'2.2 Cost Model Packing (3)'!$E56+'2.2 Cost Model Packing (3)'!$E75+'2.2 Cost Model Packing (3)'!$E94+'2.2 Cost Model Packing (3)'!$E113+'2.2 Cost Model Packing (3)'!$E132+'2.2 Cost Model Packing (3)'!$E151+'2.2 Cost Model Packing (3)'!$E170+'2.2 Cost Model Packing (3)'!$E189+'2.2 Cost Model Packing (3)'!$E208),('2.2 Cost Model Packing (3)'!$I208+'2.2 Cost Model Packing (3)'!$I189+'2.2 Cost Model Packing (3)'!$I170+'2.2 Cost Model Packing (3)'!$I151+'2.2 Cost Model Packing (3)'!$I132+'2.2 Cost Model Packing (3)'!$I113+'2.2 Cost Model Packing (3)'!$I94+'2.2 Cost Model Packing (3)'!$I75+'2.2 Cost Model Packing (2)'!$I56+'2.2 Cost Model Packing (3)'!$I37+'2.2 Cost Model Packing (3)'!$I17+'2.1 Cost Model Processes (3)'!$I17+'2.1 Cost Model Processes (3)'!$I35+'2.1 Cost Model Processes (3)'!$I53+'2.1 Cost Model Processes (3)'!$I72+'2.1 Cost Model Processes (3)'!$I91))</f>
        <v>32.300029496862294</v>
      </c>
      <c r="O26" s="366"/>
      <c r="P26" s="365"/>
      <c r="Q26" s="365"/>
      <c r="R26" s="366"/>
      <c r="S26" s="361"/>
      <c r="T26" s="736"/>
      <c r="AA26" s="346"/>
    </row>
    <row r="27" spans="2:34" ht="19.899999999999999" customHeight="1">
      <c r="B27" s="324" t="s">
        <v>55</v>
      </c>
      <c r="C27" s="321">
        <f t="shared" si="0"/>
        <v>0.10901248972271529</v>
      </c>
      <c r="D27" s="322">
        <f>'1.1 Summary'!D30</f>
        <v>11.602252549076921</v>
      </c>
      <c r="E27" s="365"/>
      <c r="F27" s="365"/>
      <c r="G27" s="324" t="s">
        <v>55</v>
      </c>
      <c r="H27" s="321">
        <f t="shared" si="1"/>
        <v>0.10845002813189662</v>
      </c>
      <c r="I27" s="322">
        <f>IF(H11="Semi-Automated",('2.1 Cost Model Processes (2)'!$E24+'2.1 Cost Model Processes (2)'!$E42+'2.1 Cost Model Processes (2)'!$E60+'2.1 Cost Model Processes (2)'!$E79+'2.1 Cost Model Processes (2)'!$E98+'2.2 Cost Model Packing (2)'!$E25+'2.2 Cost Model Packing (2)'!$E45+'2.2 Cost Model Packing (2)'!$E64+'2.2 Cost Model Packing (2)'!$E83+'2.2 Cost Model Packing (2)'!$E102+'2.2 Cost Model Packing (2)'!$E121+'2.2 Cost Model Packing (2)'!$E140+'2.2 Cost Model Packing (2)'!$E159+'2.2 Cost Model Packing (2)'!$E178+'2.2 Cost Model Packing (2)'!$E197+'2.2 Cost Model Packing (2)'!$E216),('2.2 Cost Model Packing (2)'!$I216+'2.2 Cost Model Packing (2)'!$I197+'2.2 Cost Model Packing (2)'!$I178+'2.2 Cost Model Packing (2)'!$I159+'2.2 Cost Model Packing (2)'!$I140+'2.2 Cost Model Packing (2)'!$I121+'2.2 Cost Model Packing (2)'!$I102+'2.2 Cost Model Packing (2)'!$I83+'2.2 Cost Model Packing (2)'!$I64+'2.2 Cost Model Packing (2)'!$I45+'2.2 Cost Model Packing (2)'!$I25+'2.1 Cost Model Processes (2)'!I98+'2.1 Cost Model Processes (2)'!$I79+'2.1 Cost Model Processes (2)'!$I60+'2.1 Cost Model Processes (2)'!$I42+'2.1 Cost Model Processes (2)'!$I24))</f>
        <v>11.602252549076921</v>
      </c>
      <c r="J27" s="278">
        <v>2</v>
      </c>
      <c r="K27" s="365"/>
      <c r="L27" s="324" t="s">
        <v>55</v>
      </c>
      <c r="M27" s="321">
        <f t="shared" si="2"/>
        <v>0.15868962243758672</v>
      </c>
      <c r="N27" s="322">
        <f>IF(M11="Semi-Automated",('2.1 Cost Model Processes (3)'!$E24+'2.1 Cost Model Processes (3)'!$E42+'2.1 Cost Model Processes (3)'!$E60+'2.1 Cost Model Processes (3)'!$E79+'2.1 Cost Model Processes (3)'!$E98+'2.2 Cost Model Packing (3)'!$E25+'2.2 Cost Model Packing (3)'!$E45+'2.2 Cost Model Packing (3)'!$E64+'2.2 Cost Model Packing (3)'!$E83+'2.2 Cost Model Packing (3)'!$E102+'2.2 Cost Model Packing (3)'!$E121+'2.2 Cost Model Packing (3)'!$E140+'2.2 Cost Model Packing (3)'!$E159+'2.2 Cost Model Packing (3)'!$E178+'2.2 Cost Model Packing (3)'!$E197+'2.2 Cost Model Packing (3)'!$E216),('2.2 Cost Model Packing (3)'!$I216+'2.2 Cost Model Packing (3)'!$I197+'2.2 Cost Model Packing (3)'!$I178+'2.2 Cost Model Packing (3)'!$I159+'2.2 Cost Model Packing (3)'!$I140+'2.2 Cost Model Packing (3)'!$I121+'2.2 Cost Model Packing (3)'!$I102+'2.2 Cost Model Packing (3)'!$I83+'2.2 Cost Model Packing (3)'!$I64+'2.2 Cost Model Packing (3)'!$I45+'2.2 Cost Model Packing (3)'!$I25+'2.1 Cost Model Processes (3)'!N98+'2.1 Cost Model Processes (3)'!$I79+'2.1 Cost Model Processes (3)'!$I60+'2.1 Cost Model Processes (3)'!$I42+'2.1 Cost Model Processes (3)'!$I24))</f>
        <v>16.977008749129457</v>
      </c>
      <c r="O27" s="366"/>
      <c r="P27" s="365"/>
      <c r="Q27" s="365"/>
      <c r="R27" s="366"/>
      <c r="S27" s="361"/>
      <c r="T27" s="736"/>
      <c r="AA27" s="346"/>
    </row>
    <row r="28" spans="2:34" ht="19.899999999999999" customHeight="1">
      <c r="B28" s="324" t="s">
        <v>56</v>
      </c>
      <c r="C28" s="321">
        <f t="shared" si="0"/>
        <v>0.66684543883966951</v>
      </c>
      <c r="D28" s="322">
        <f>'1.1 Summary'!D31</f>
        <v>70.972685903216359</v>
      </c>
      <c r="E28" s="365"/>
      <c r="F28" s="365"/>
      <c r="G28" s="324" t="s">
        <v>56</v>
      </c>
      <c r="H28" s="321">
        <f t="shared" si="1"/>
        <v>0.66543735093571399</v>
      </c>
      <c r="I28" s="322">
        <f>IF(H11="Semi-Automated",('2.1 Cost Model Processes (2)'!$E115+'2.2 Cost Model Packing (2)'!$E232),('2.2 Cost Model Packing (2)'!$I232+'2.1 Cost Model Processes (2)'!$I115))</f>
        <v>71.190135531870425</v>
      </c>
      <c r="J28" s="758"/>
      <c r="K28" s="365"/>
      <c r="L28" s="324" t="s">
        <v>56</v>
      </c>
      <c r="M28" s="321">
        <f t="shared" si="2"/>
        <v>0.96769661697368115</v>
      </c>
      <c r="N28" s="322">
        <f>IF(M11="Semi-Automated",('2.1 Cost Model Processes (3)'!$E115+'2.2 Cost Model Packing (3)'!$E232),('2.2 Cost Model Packing (3)'!$I232+'2.1 Cost Model Processes (3)'!$I115))</f>
        <v>103.52658025465146</v>
      </c>
      <c r="O28" s="366"/>
      <c r="P28" s="365"/>
      <c r="Q28" s="365"/>
      <c r="R28" s="366"/>
      <c r="S28" s="361"/>
      <c r="T28" s="736"/>
      <c r="AA28" s="346"/>
    </row>
    <row r="29" spans="2:34" ht="19.899999999999999" customHeight="1" thickBot="1">
      <c r="B29" s="328" t="s">
        <v>57</v>
      </c>
      <c r="C29" s="329">
        <f>SUM(C25:C28)</f>
        <v>1</v>
      </c>
      <c r="D29" s="330">
        <f>SUM(D25:D28)</f>
        <v>106.43048864023258</v>
      </c>
      <c r="E29" s="365"/>
      <c r="F29" s="365"/>
      <c r="G29" s="328" t="s">
        <v>57</v>
      </c>
      <c r="H29" s="329">
        <f>SUM(H25:H28)</f>
        <v>1</v>
      </c>
      <c r="I29" s="330">
        <f>SUM(I25:I28)</f>
        <v>106.98247615912366</v>
      </c>
      <c r="J29" s="758"/>
      <c r="K29" s="365"/>
      <c r="L29" s="328" t="s">
        <v>57</v>
      </c>
      <c r="M29" s="329">
        <f>SUM(M25:M28)</f>
        <v>1.4475933864930273</v>
      </c>
      <c r="N29" s="330">
        <f>SUM(N25:N28)</f>
        <v>154.86712495859538</v>
      </c>
      <c r="O29" s="366"/>
      <c r="P29" s="365"/>
      <c r="Q29" s="365"/>
      <c r="R29" s="366"/>
      <c r="S29" s="361"/>
      <c r="T29" s="736"/>
      <c r="AA29" s="346"/>
    </row>
    <row r="30" spans="2:34" ht="19.899999999999999" customHeight="1">
      <c r="B30" s="365"/>
      <c r="C30" s="365"/>
      <c r="D30" s="365"/>
      <c r="E30" s="365"/>
      <c r="F30" s="365"/>
      <c r="G30" s="365"/>
      <c r="H30" s="365"/>
      <c r="I30" s="365"/>
      <c r="J30" s="365"/>
      <c r="K30" s="365"/>
      <c r="L30" s="365"/>
      <c r="M30" s="365"/>
      <c r="N30" s="365"/>
      <c r="O30" s="366"/>
      <c r="P30" s="365"/>
      <c r="Q30" s="365"/>
      <c r="R30" s="366"/>
      <c r="S30" s="361"/>
      <c r="T30" s="736"/>
      <c r="AA30" s="346"/>
    </row>
    <row r="31" spans="2:34" ht="19.899999999999999" customHeight="1" thickBot="1">
      <c r="B31" s="328" t="s">
        <v>58</v>
      </c>
      <c r="C31" s="829" t="s">
        <v>47</v>
      </c>
      <c r="D31" s="334">
        <f>IF(C31="High",20%,IF(C31="Medium",15%,10%))</f>
        <v>0.1</v>
      </c>
      <c r="E31" s="297" t="s">
        <v>36</v>
      </c>
      <c r="F31" s="365"/>
      <c r="G31" s="328" t="s">
        <v>58</v>
      </c>
      <c r="H31" s="829" t="s">
        <v>184</v>
      </c>
      <c r="I31" s="334">
        <f>IF(H31="High",20%,IF(H31="Medium",15%,10%))</f>
        <v>0.15</v>
      </c>
      <c r="J31" s="365"/>
      <c r="K31" s="365"/>
      <c r="L31" s="328" t="s">
        <v>58</v>
      </c>
      <c r="M31" s="829" t="s">
        <v>184</v>
      </c>
      <c r="N31" s="334">
        <f>IF(M31="High",20%,IF(M31="Medium",15%,10%))</f>
        <v>0.15</v>
      </c>
      <c r="O31" s="365"/>
      <c r="P31" s="365"/>
      <c r="Q31" s="365"/>
      <c r="R31" s="366"/>
      <c r="S31" s="361"/>
      <c r="T31" s="736"/>
      <c r="AA31" s="346"/>
    </row>
    <row r="32" spans="2:34" ht="19.899999999999999" customHeight="1" thickBot="1">
      <c r="B32" s="328" t="s">
        <v>60</v>
      </c>
      <c r="C32" s="833"/>
      <c r="D32" s="335">
        <f>(D31*D29)+D29</f>
        <v>117.07353750425584</v>
      </c>
      <c r="E32" s="165"/>
      <c r="F32" s="365"/>
      <c r="G32" s="328" t="s">
        <v>60</v>
      </c>
      <c r="H32" s="833"/>
      <c r="I32" s="335">
        <f>(I31*I29)+I29</f>
        <v>123.0298475829922</v>
      </c>
      <c r="J32" s="365"/>
      <c r="K32" s="365"/>
      <c r="L32" s="328" t="s">
        <v>60</v>
      </c>
      <c r="M32" s="833"/>
      <c r="N32" s="335">
        <f>(N31*N29)+N29</f>
        <v>178.09719370238469</v>
      </c>
      <c r="O32" s="365"/>
      <c r="P32" s="365"/>
      <c r="Q32" s="365"/>
      <c r="R32" s="366"/>
      <c r="S32" s="361"/>
      <c r="T32" s="736"/>
      <c r="AA32" s="346"/>
    </row>
    <row r="33" spans="2:27" ht="19.899999999999999" customHeight="1">
      <c r="B33" s="336"/>
      <c r="C33" s="336"/>
      <c r="D33" s="337"/>
      <c r="E33" s="165"/>
      <c r="F33" s="365"/>
      <c r="G33" s="336"/>
      <c r="H33" s="336"/>
      <c r="I33" s="337"/>
      <c r="J33" s="365"/>
      <c r="K33" s="365"/>
      <c r="L33" s="336"/>
      <c r="M33" s="336"/>
      <c r="N33" s="337"/>
      <c r="O33" s="365"/>
      <c r="P33" s="365"/>
      <c r="Q33" s="365"/>
      <c r="R33" s="366"/>
      <c r="S33" s="361"/>
      <c r="T33" s="736"/>
      <c r="AA33" s="346"/>
    </row>
    <row r="34" spans="2:27" ht="19.899999999999999" customHeight="1" thickBot="1">
      <c r="B34" s="339" t="s">
        <v>626</v>
      </c>
      <c r="C34" s="340"/>
      <c r="D34" s="341">
        <v>321</v>
      </c>
      <c r="E34" s="165"/>
      <c r="F34" s="365"/>
      <c r="G34" s="339" t="s">
        <v>626</v>
      </c>
      <c r="H34" s="340"/>
      <c r="I34" s="341">
        <v>321</v>
      </c>
      <c r="J34" s="365"/>
      <c r="K34" s="365"/>
      <c r="L34" s="339" t="s">
        <v>626</v>
      </c>
      <c r="M34" s="340"/>
      <c r="N34" s="341">
        <v>321</v>
      </c>
      <c r="O34" s="365"/>
      <c r="P34" s="365"/>
      <c r="Q34" s="365"/>
      <c r="R34" s="366"/>
      <c r="S34" s="361"/>
      <c r="T34" s="736"/>
      <c r="AA34" s="346"/>
    </row>
    <row r="35" spans="2:27" ht="19.899999999999999" customHeight="1">
      <c r="B35" s="342"/>
      <c r="C35" s="343"/>
      <c r="D35" s="344"/>
      <c r="E35" s="165"/>
      <c r="F35" s="365"/>
      <c r="G35" s="342"/>
      <c r="H35" s="343"/>
      <c r="I35" s="344"/>
      <c r="J35" s="365"/>
      <c r="K35" s="365"/>
      <c r="L35" s="342"/>
      <c r="M35" s="343"/>
      <c r="N35" s="344"/>
      <c r="O35" s="365"/>
      <c r="P35" s="365"/>
      <c r="Q35" s="365"/>
      <c r="R35" s="366"/>
      <c r="S35" s="361"/>
      <c r="T35" s="736"/>
      <c r="AA35" s="346"/>
    </row>
    <row r="36" spans="2:27" ht="19.899999999999999" customHeight="1" thickBot="1">
      <c r="B36" s="832" t="s">
        <v>627</v>
      </c>
      <c r="C36" s="834"/>
      <c r="D36" s="330">
        <f>IF(D34="","Please enter purchase price in cell D32",D34-D32)</f>
        <v>203.92646249574415</v>
      </c>
      <c r="E36" s="333"/>
      <c r="F36" s="365"/>
      <c r="G36" s="832" t="s">
        <v>627</v>
      </c>
      <c r="H36" s="834"/>
      <c r="I36" s="330">
        <f>IF(I34="","Please enter purchase price in cell D32",I34-I32)</f>
        <v>197.9701524170078</v>
      </c>
      <c r="J36" s="365"/>
      <c r="K36" s="365"/>
      <c r="L36" s="832" t="s">
        <v>627</v>
      </c>
      <c r="M36" s="834"/>
      <c r="N36" s="330">
        <f>IF(N34="","Please enter purchase price in cell D32",N34-N32)</f>
        <v>142.90280629761531</v>
      </c>
      <c r="O36" s="365"/>
      <c r="P36" s="365"/>
      <c r="Q36" s="365"/>
      <c r="R36" s="366"/>
      <c r="S36" s="361"/>
      <c r="T36" s="736"/>
      <c r="AA36" s="346"/>
    </row>
    <row r="37" spans="2:27" ht="19.899999999999999" customHeight="1" thickBot="1">
      <c r="B37" s="824" t="s">
        <v>628</v>
      </c>
      <c r="C37" s="824"/>
      <c r="D37" s="824"/>
      <c r="E37" s="737"/>
      <c r="F37" s="365"/>
      <c r="G37" s="824" t="s">
        <v>629</v>
      </c>
      <c r="H37" s="824"/>
      <c r="I37" s="824"/>
      <c r="J37" s="737"/>
      <c r="K37" s="365"/>
      <c r="L37" s="824" t="s">
        <v>630</v>
      </c>
      <c r="M37" s="824"/>
      <c r="N37" s="824"/>
      <c r="O37" s="365"/>
      <c r="P37" s="365"/>
      <c r="Q37" s="365"/>
      <c r="R37" s="366"/>
      <c r="S37" s="361"/>
      <c r="T37" s="736"/>
      <c r="AA37" s="346"/>
    </row>
    <row r="38" spans="2:27" ht="19.899999999999999" customHeight="1" thickTop="1">
      <c r="B38" s="365"/>
      <c r="C38" s="365"/>
      <c r="D38" s="365"/>
      <c r="E38" s="365"/>
      <c r="F38" s="365"/>
      <c r="G38" s="365"/>
      <c r="H38" s="365"/>
      <c r="I38" s="365"/>
      <c r="J38" s="365"/>
      <c r="K38" s="365"/>
      <c r="L38" s="365"/>
      <c r="M38" s="365"/>
      <c r="N38" s="365"/>
      <c r="O38" s="365"/>
      <c r="P38" s="365"/>
      <c r="Q38" s="365"/>
      <c r="R38" s="366"/>
      <c r="S38" s="361"/>
      <c r="T38" s="736"/>
      <c r="AA38" s="346"/>
    </row>
    <row r="39" spans="2:27" ht="19.899999999999999" customHeight="1">
      <c r="B39" s="365"/>
      <c r="C39" s="365"/>
      <c r="D39" s="365"/>
      <c r="E39" s="365"/>
      <c r="F39" s="365"/>
      <c r="G39" s="365"/>
      <c r="H39" s="365"/>
      <c r="I39" s="365"/>
      <c r="J39" s="365"/>
      <c r="K39" s="365"/>
      <c r="L39" s="365"/>
      <c r="M39" s="365"/>
      <c r="N39" s="365"/>
      <c r="O39" s="365"/>
      <c r="P39" s="365"/>
      <c r="Q39" s="365"/>
      <c r="R39" s="366"/>
      <c r="S39" s="361"/>
      <c r="T39" s="736"/>
      <c r="AA39" s="346"/>
    </row>
    <row r="40" spans="2:27" ht="19.899999999999999" customHeight="1">
      <c r="B40" s="365"/>
      <c r="C40" s="365"/>
      <c r="D40" s="365"/>
      <c r="E40" s="365"/>
      <c r="F40" s="365"/>
      <c r="G40" s="365"/>
      <c r="H40" s="365"/>
      <c r="I40" s="365"/>
      <c r="J40" s="365"/>
      <c r="K40" s="365"/>
      <c r="L40" s="365"/>
      <c r="M40" s="365"/>
      <c r="N40" s="365"/>
      <c r="O40" s="365"/>
      <c r="P40" s="365"/>
      <c r="Q40" s="365"/>
      <c r="R40" s="366"/>
      <c r="S40" s="361"/>
      <c r="T40" s="736"/>
      <c r="AA40" s="346"/>
    </row>
    <row r="41" spans="2:27" ht="19.899999999999999" customHeight="1">
      <c r="B41" s="365"/>
      <c r="C41" s="365"/>
      <c r="D41" s="365"/>
      <c r="E41" s="365"/>
      <c r="F41" s="365"/>
      <c r="G41" s="365"/>
      <c r="H41" s="365"/>
      <c r="I41" s="365"/>
      <c r="J41" s="365"/>
      <c r="K41" s="365"/>
      <c r="L41" s="365"/>
      <c r="M41" s="365"/>
      <c r="N41" s="365"/>
      <c r="O41" s="365"/>
      <c r="P41" s="365"/>
      <c r="Q41" s="365"/>
      <c r="R41" s="366"/>
      <c r="S41" s="361"/>
      <c r="T41" s="736"/>
      <c r="AA41" s="346"/>
    </row>
    <row r="42" spans="2:27" ht="19.899999999999999" customHeight="1">
      <c r="B42" s="365"/>
      <c r="C42" s="365"/>
      <c r="D42" s="365"/>
      <c r="E42" s="365"/>
      <c r="F42" s="365"/>
      <c r="G42" s="365"/>
      <c r="H42" s="365"/>
      <c r="I42" s="365"/>
      <c r="J42" s="365"/>
      <c r="K42" s="365"/>
      <c r="L42" s="365"/>
      <c r="M42" s="365"/>
      <c r="N42" s="365"/>
      <c r="O42" s="365"/>
      <c r="P42" s="365"/>
      <c r="Q42" s="365"/>
      <c r="R42" s="366"/>
      <c r="S42" s="361"/>
      <c r="T42" s="736"/>
      <c r="AA42" s="346"/>
    </row>
    <row r="43" spans="2:27" ht="19.899999999999999" customHeight="1">
      <c r="B43" s="365"/>
      <c r="C43" s="365"/>
      <c r="D43" s="365"/>
      <c r="E43" s="365"/>
      <c r="F43" s="365"/>
      <c r="G43" s="365"/>
      <c r="H43" s="365"/>
      <c r="I43" s="365"/>
      <c r="J43" s="365"/>
      <c r="K43" s="365"/>
      <c r="L43" s="365"/>
      <c r="M43" s="365"/>
      <c r="N43" s="365"/>
      <c r="O43" s="365"/>
      <c r="P43" s="365"/>
      <c r="Q43" s="365"/>
      <c r="R43" s="366"/>
      <c r="S43" s="361"/>
      <c r="T43" s="736"/>
      <c r="AA43" s="346"/>
    </row>
    <row r="44" spans="2:27" ht="19.899999999999999" customHeight="1">
      <c r="B44" s="365"/>
      <c r="C44" s="365"/>
      <c r="D44" s="365"/>
      <c r="E44" s="365"/>
      <c r="F44" s="365"/>
      <c r="G44" s="365"/>
      <c r="H44" s="365"/>
      <c r="I44" s="365"/>
      <c r="J44" s="365"/>
      <c r="K44" s="365"/>
      <c r="L44" s="365"/>
      <c r="M44" s="365"/>
      <c r="N44" s="365"/>
      <c r="O44" s="365"/>
      <c r="P44" s="365"/>
      <c r="Q44" s="365"/>
      <c r="R44" s="366"/>
      <c r="S44" s="738"/>
      <c r="AA44" s="346"/>
    </row>
    <row r="45" spans="2:27" ht="19.899999999999999" customHeight="1">
      <c r="B45" s="365"/>
      <c r="C45" s="365"/>
      <c r="D45" s="365"/>
      <c r="E45" s="365"/>
      <c r="F45" s="365"/>
      <c r="G45" s="365"/>
      <c r="H45" s="365"/>
      <c r="I45" s="365"/>
      <c r="J45" s="365"/>
      <c r="K45" s="365"/>
      <c r="L45" s="365"/>
      <c r="M45" s="365"/>
      <c r="N45" s="365"/>
      <c r="O45" s="365"/>
      <c r="P45" s="365"/>
      <c r="Q45" s="365"/>
      <c r="R45" s="366"/>
      <c r="S45" s="738"/>
      <c r="AA45" s="346"/>
    </row>
    <row r="46" spans="2:27" ht="19.899999999999999" customHeight="1">
      <c r="B46" s="365"/>
      <c r="C46" s="365"/>
      <c r="D46" s="365"/>
      <c r="E46" s="365"/>
      <c r="F46" s="365"/>
      <c r="G46" s="365"/>
      <c r="H46" s="365"/>
      <c r="I46" s="365"/>
      <c r="J46" s="365"/>
      <c r="K46" s="365"/>
      <c r="L46" s="365"/>
      <c r="M46" s="365"/>
      <c r="N46" s="365"/>
      <c r="O46" s="365"/>
      <c r="P46" s="365"/>
      <c r="Q46" s="365"/>
      <c r="R46" s="366"/>
      <c r="S46" s="738"/>
      <c r="AA46" s="346"/>
    </row>
    <row r="47" spans="2:27" ht="19.899999999999999" customHeight="1" thickBot="1">
      <c r="B47" s="824"/>
      <c r="C47" s="824"/>
      <c r="D47" s="824"/>
      <c r="E47" s="737"/>
      <c r="F47" s="365"/>
      <c r="G47" s="824"/>
      <c r="H47" s="824"/>
      <c r="I47" s="824"/>
      <c r="J47" s="737"/>
      <c r="K47" s="365"/>
      <c r="L47" s="824"/>
      <c r="M47" s="824"/>
      <c r="N47" s="824"/>
      <c r="O47" s="365"/>
      <c r="P47" s="365"/>
      <c r="Q47" s="365"/>
      <c r="R47" s="366"/>
      <c r="S47" s="738"/>
      <c r="AA47" s="346"/>
    </row>
    <row r="48" spans="2:27" ht="19.899999999999999" customHeight="1" thickTop="1">
      <c r="F48" s="365"/>
      <c r="G48" s="365"/>
      <c r="I48" s="365"/>
      <c r="J48" s="365"/>
      <c r="K48" s="365"/>
      <c r="L48" s="365"/>
      <c r="M48" s="365"/>
      <c r="N48" s="365"/>
      <c r="O48" s="365"/>
      <c r="P48" s="365"/>
      <c r="Q48" s="365"/>
      <c r="R48" s="366"/>
      <c r="S48" s="738"/>
      <c r="AA48" s="346"/>
    </row>
    <row r="49" spans="1:27" ht="19.899999999999999" customHeight="1">
      <c r="B49" s="728" t="s">
        <v>631</v>
      </c>
      <c r="C49" s="365"/>
      <c r="D49" s="365"/>
      <c r="E49" s="365"/>
      <c r="F49" s="365"/>
      <c r="G49" s="365"/>
      <c r="H49" s="365"/>
      <c r="I49" s="365"/>
      <c r="J49" s="365"/>
      <c r="K49" s="365"/>
      <c r="L49" s="365"/>
      <c r="N49" s="365"/>
      <c r="O49" s="365"/>
      <c r="P49" s="365"/>
      <c r="Q49" s="365"/>
      <c r="R49" s="366"/>
      <c r="S49" s="738"/>
      <c r="AA49" s="346"/>
    </row>
    <row r="50" spans="1:27" ht="19.899999999999999" customHeight="1">
      <c r="B50" s="740" t="s">
        <v>632</v>
      </c>
      <c r="C50" s="365"/>
      <c r="D50" s="365"/>
      <c r="E50" s="365"/>
      <c r="F50" s="365"/>
      <c r="G50" s="365"/>
      <c r="H50" s="365"/>
      <c r="I50" s="365"/>
      <c r="J50" s="365"/>
      <c r="K50" s="365"/>
      <c r="L50" s="365"/>
      <c r="M50" s="365"/>
      <c r="N50" s="365"/>
      <c r="O50" s="365"/>
      <c r="P50" s="365"/>
      <c r="Q50" s="365"/>
      <c r="R50" s="366"/>
      <c r="S50" s="738"/>
      <c r="AA50" s="346"/>
    </row>
    <row r="51" spans="1:27" ht="28.9" customHeight="1">
      <c r="A51" s="78" t="s">
        <v>633</v>
      </c>
      <c r="G51" s="741"/>
      <c r="H51" s="741"/>
      <c r="I51" s="741"/>
      <c r="J51" s="741"/>
      <c r="K51" s="741"/>
      <c r="T51" s="742"/>
      <c r="AA51" s="346"/>
    </row>
    <row r="52" spans="1:27" ht="18.649999999999999" customHeight="1">
      <c r="B52" s="365"/>
      <c r="C52" s="365"/>
      <c r="D52" s="365"/>
      <c r="E52" s="365"/>
      <c r="F52" s="365"/>
      <c r="G52" s="365"/>
      <c r="H52" s="365"/>
      <c r="I52" s="365"/>
      <c r="J52" s="365"/>
      <c r="K52" s="365"/>
      <c r="L52" s="365"/>
      <c r="M52" s="365"/>
      <c r="N52" s="365"/>
      <c r="O52" s="365"/>
      <c r="P52" s="365"/>
      <c r="Q52" s="365"/>
      <c r="R52" s="366"/>
      <c r="S52" s="361"/>
      <c r="T52" s="742"/>
      <c r="AA52" s="346"/>
    </row>
    <row r="53" spans="1:27" ht="19.899999999999999" hidden="1" customHeight="1">
      <c r="L53" s="743"/>
      <c r="M53" s="727"/>
      <c r="N53" s="366"/>
      <c r="O53" s="366"/>
      <c r="P53" s="366"/>
      <c r="Q53" s="366"/>
      <c r="R53" s="366"/>
      <c r="S53" s="361"/>
      <c r="T53" s="742"/>
      <c r="AA53" s="346"/>
    </row>
    <row r="54" spans="1:27" ht="19.899999999999999" hidden="1" customHeight="1">
      <c r="L54" s="362"/>
      <c r="M54" s="362"/>
      <c r="N54" s="366"/>
      <c r="O54" s="366"/>
      <c r="P54" s="366"/>
      <c r="Q54" s="366"/>
      <c r="R54" s="366"/>
      <c r="S54" s="361"/>
      <c r="T54" s="742"/>
      <c r="AA54" s="346"/>
    </row>
    <row r="55" spans="1:27" ht="19.899999999999999" hidden="1" customHeight="1">
      <c r="L55" s="362"/>
      <c r="M55" s="362"/>
      <c r="N55" s="366"/>
      <c r="O55" s="366"/>
      <c r="P55" s="366"/>
      <c r="Q55" s="366"/>
      <c r="R55" s="366"/>
      <c r="S55" s="361"/>
      <c r="T55" s="742"/>
      <c r="AA55" s="346"/>
    </row>
    <row r="56" spans="1:27" ht="2.5" customHeight="1">
      <c r="L56" s="362"/>
      <c r="M56" s="362"/>
      <c r="N56" s="366"/>
      <c r="O56" s="366"/>
      <c r="P56" s="366"/>
      <c r="Q56" s="366"/>
      <c r="R56" s="366"/>
      <c r="S56" s="361"/>
      <c r="T56" s="742"/>
      <c r="AA56" s="346"/>
    </row>
    <row r="57" spans="1:27" ht="19.899999999999999" hidden="1" customHeight="1">
      <c r="L57" s="362"/>
      <c r="M57" s="362"/>
      <c r="N57" s="366"/>
      <c r="O57" s="366"/>
      <c r="P57" s="366"/>
      <c r="Q57" s="366"/>
      <c r="R57" s="366"/>
      <c r="S57" s="361"/>
      <c r="T57" s="742"/>
      <c r="AA57" s="346"/>
    </row>
    <row r="58" spans="1:27" ht="19.899999999999999" hidden="1" customHeight="1">
      <c r="L58" s="744"/>
      <c r="M58" s="366"/>
      <c r="N58" s="366"/>
      <c r="O58" s="366"/>
      <c r="P58" s="366"/>
      <c r="Q58" s="366"/>
      <c r="R58" s="366"/>
      <c r="S58" s="361"/>
      <c r="T58" s="742"/>
      <c r="AA58" s="346"/>
    </row>
    <row r="59" spans="1:27" ht="19.899999999999999" hidden="1" customHeight="1">
      <c r="N59" s="366"/>
      <c r="O59" s="366"/>
      <c r="P59" s="366"/>
      <c r="Q59" s="366"/>
      <c r="R59" s="366"/>
      <c r="S59" s="361"/>
      <c r="T59" s="742"/>
      <c r="AA59" s="346"/>
    </row>
    <row r="60" spans="1:27" ht="19.899999999999999" hidden="1" customHeight="1">
      <c r="N60" s="366"/>
      <c r="O60" s="366"/>
      <c r="P60" s="366"/>
      <c r="Q60" s="366"/>
      <c r="R60" s="366"/>
      <c r="S60" s="361"/>
      <c r="T60" s="742"/>
      <c r="AA60" s="346"/>
    </row>
    <row r="61" spans="1:27" ht="19.899999999999999" hidden="1" customHeight="1">
      <c r="N61" s="366"/>
      <c r="O61" s="366"/>
      <c r="P61" s="366"/>
      <c r="Q61" s="366"/>
      <c r="R61" s="366"/>
      <c r="S61" s="361"/>
      <c r="T61" s="742"/>
      <c r="AA61" s="346"/>
    </row>
    <row r="62" spans="1:27" ht="19.899999999999999" hidden="1" customHeight="1">
      <c r="N62" s="366"/>
      <c r="O62" s="366"/>
      <c r="P62" s="366"/>
      <c r="Q62" s="366"/>
      <c r="R62" s="366"/>
      <c r="S62" s="361"/>
      <c r="T62" s="742"/>
      <c r="AA62" s="346"/>
    </row>
    <row r="63" spans="1:27" ht="19.899999999999999" hidden="1" customHeight="1">
      <c r="N63" s="745"/>
      <c r="O63" s="366"/>
      <c r="P63" s="366"/>
      <c r="Q63" s="366"/>
      <c r="R63" s="366"/>
      <c r="S63" s="361"/>
      <c r="T63" s="742"/>
      <c r="AA63" s="346"/>
    </row>
    <row r="64" spans="1:27" ht="19.899999999999999" hidden="1" customHeight="1">
      <c r="O64" s="366"/>
      <c r="P64" s="366"/>
      <c r="Q64" s="366"/>
      <c r="R64" s="366"/>
      <c r="S64" s="746"/>
      <c r="T64" s="742"/>
      <c r="AA64" s="346"/>
    </row>
    <row r="65" spans="2:27" ht="19.899999999999999" hidden="1" customHeight="1">
      <c r="O65" s="366"/>
      <c r="P65" s="366"/>
      <c r="Q65" s="366"/>
      <c r="R65" s="366"/>
      <c r="S65" s="747"/>
      <c r="T65" s="742"/>
      <c r="AA65" s="346"/>
    </row>
    <row r="66" spans="2:27" ht="19.899999999999999" hidden="1" customHeight="1">
      <c r="F66" s="361"/>
      <c r="O66" s="366"/>
      <c r="P66" s="366"/>
      <c r="Q66" s="366"/>
      <c r="R66" s="366"/>
      <c r="S66" s="748"/>
      <c r="T66" s="742"/>
      <c r="AA66" s="346"/>
    </row>
    <row r="67" spans="2:27" ht="19.899999999999999" hidden="1" customHeight="1">
      <c r="F67" s="745"/>
      <c r="O67" s="745"/>
      <c r="P67" s="745"/>
      <c r="Q67" s="745"/>
      <c r="R67" s="745"/>
      <c r="S67" s="745"/>
      <c r="T67" s="745"/>
      <c r="U67" s="745"/>
      <c r="V67" s="745"/>
      <c r="W67" s="745"/>
      <c r="X67" s="745"/>
      <c r="Y67" s="745"/>
      <c r="AA67" s="346"/>
    </row>
    <row r="68" spans="2:27" ht="19.899999999999999" hidden="1" customHeight="1">
      <c r="F68" s="361"/>
      <c r="G68" s="365"/>
      <c r="L68" s="744"/>
      <c r="M68" s="366"/>
      <c r="N68" s="366"/>
      <c r="O68" s="366"/>
      <c r="P68" s="366"/>
      <c r="Q68" s="366"/>
      <c r="R68" s="366"/>
      <c r="S68" s="748"/>
      <c r="T68" s="742"/>
      <c r="AA68" s="346"/>
    </row>
    <row r="69" spans="2:27" ht="19.899999999999999" hidden="1" customHeight="1">
      <c r="G69" s="365"/>
      <c r="L69" s="365"/>
      <c r="T69" s="742"/>
      <c r="AA69" s="346"/>
    </row>
    <row r="70" spans="2:27" ht="19.899999999999999" hidden="1" customHeight="1">
      <c r="B70" s="379"/>
      <c r="C70" s="379"/>
      <c r="D70" s="379"/>
      <c r="E70" s="379"/>
      <c r="G70" s="741"/>
      <c r="T70" s="742"/>
      <c r="AA70" s="346"/>
    </row>
    <row r="71" spans="2:27" ht="19.899999999999999" hidden="1" customHeight="1">
      <c r="G71" s="741"/>
      <c r="H71" s="366"/>
      <c r="I71" s="366"/>
      <c r="J71" s="366"/>
      <c r="K71" s="366"/>
      <c r="T71" s="742"/>
      <c r="AA71" s="346"/>
    </row>
    <row r="72" spans="2:27" ht="19.899999999999999" hidden="1" customHeight="1">
      <c r="G72" s="741"/>
      <c r="H72" s="365"/>
      <c r="I72" s="749"/>
      <c r="J72" s="749"/>
      <c r="K72" s="749"/>
      <c r="T72" s="742"/>
      <c r="AA72" s="346"/>
    </row>
    <row r="73" spans="2:27" ht="19.899999999999999" hidden="1" customHeight="1">
      <c r="G73" s="741"/>
      <c r="H73" s="741"/>
      <c r="I73" s="741"/>
      <c r="J73" s="741"/>
      <c r="K73" s="741"/>
      <c r="T73" s="742"/>
      <c r="AA73" s="346"/>
    </row>
    <row r="75" spans="2:27" ht="19.899999999999999" hidden="1" customHeight="1">
      <c r="G75" s="741"/>
      <c r="H75" s="741"/>
      <c r="I75" s="741"/>
      <c r="J75" s="741"/>
      <c r="K75" s="741"/>
      <c r="T75" s="742"/>
      <c r="AA75" s="346"/>
    </row>
    <row r="76" spans="2:27" ht="20.149999999999999" hidden="1" customHeight="1">
      <c r="G76" s="741"/>
      <c r="H76" s="741"/>
      <c r="I76" s="741"/>
      <c r="J76" s="741"/>
      <c r="K76" s="741"/>
      <c r="T76" s="742"/>
      <c r="AA76" s="346"/>
    </row>
    <row r="78" spans="2:27" ht="20.149999999999999" hidden="1" customHeight="1">
      <c r="G78" s="741"/>
      <c r="H78" s="741"/>
      <c r="I78" s="741"/>
      <c r="J78" s="741"/>
      <c r="K78" s="741"/>
      <c r="T78" s="742"/>
      <c r="AA78" s="346"/>
    </row>
    <row r="79" spans="2:27" ht="20.149999999999999" hidden="1" customHeight="1">
      <c r="G79" s="741"/>
      <c r="H79" s="741"/>
      <c r="I79" s="741"/>
      <c r="J79" s="741"/>
      <c r="K79" s="741"/>
      <c r="T79" s="742"/>
      <c r="AA79" s="346"/>
    </row>
    <row r="80" spans="2:27" ht="20.149999999999999" hidden="1" customHeight="1">
      <c r="G80" s="741"/>
      <c r="H80" s="741"/>
      <c r="I80" s="741"/>
      <c r="J80" s="741"/>
      <c r="K80" s="741"/>
      <c r="T80" s="742"/>
      <c r="AA80" s="346"/>
    </row>
    <row r="81" spans="7:27" ht="20.149999999999999" hidden="1" customHeight="1">
      <c r="G81" s="741"/>
      <c r="H81" s="741"/>
      <c r="I81" s="741"/>
      <c r="J81" s="741"/>
      <c r="K81" s="741"/>
      <c r="T81" s="742"/>
      <c r="AA81" s="346"/>
    </row>
    <row r="82" spans="7:27" ht="20.149999999999999" hidden="1" customHeight="1">
      <c r="G82" s="741"/>
      <c r="H82" s="741"/>
      <c r="I82" s="741"/>
      <c r="J82" s="741"/>
      <c r="K82" s="741"/>
      <c r="T82" s="742"/>
      <c r="AA82" s="346"/>
    </row>
    <row r="83" spans="7:27" ht="20.149999999999999" hidden="1" customHeight="1">
      <c r="G83" s="741"/>
      <c r="H83" s="741"/>
      <c r="I83" s="741"/>
      <c r="J83" s="741"/>
      <c r="K83" s="741"/>
      <c r="T83" s="742"/>
      <c r="AA83" s="346"/>
    </row>
    <row r="84" spans="7:27" ht="20.149999999999999" hidden="1" customHeight="1">
      <c r="G84" s="741"/>
      <c r="H84" s="741"/>
      <c r="I84" s="741"/>
      <c r="J84" s="741"/>
      <c r="K84" s="741"/>
      <c r="T84" s="742"/>
      <c r="AA84" s="346"/>
    </row>
    <row r="85" spans="7:27" ht="20.149999999999999" hidden="1" customHeight="1">
      <c r="G85" s="741"/>
      <c r="H85" s="741"/>
      <c r="I85" s="741"/>
      <c r="J85" s="741"/>
      <c r="K85" s="741"/>
      <c r="T85" s="742"/>
      <c r="AA85" s="346"/>
    </row>
    <row r="86" spans="7:27" ht="20.149999999999999" hidden="1" customHeight="1">
      <c r="G86" s="741"/>
      <c r="H86" s="741"/>
      <c r="I86" s="741"/>
      <c r="J86" s="741"/>
      <c r="K86" s="741"/>
      <c r="T86" s="742"/>
      <c r="AA86" s="346"/>
    </row>
    <row r="87" spans="7:27" ht="20.149999999999999" hidden="1" customHeight="1">
      <c r="G87" s="741"/>
      <c r="H87" s="741"/>
      <c r="I87" s="741"/>
      <c r="J87" s="741"/>
      <c r="K87" s="741"/>
      <c r="T87" s="742"/>
      <c r="AA87" s="346"/>
    </row>
    <row r="88" spans="7:27" ht="20.149999999999999" hidden="1" customHeight="1">
      <c r="G88" s="741"/>
      <c r="H88" s="741"/>
      <c r="I88" s="741"/>
      <c r="J88" s="741"/>
      <c r="K88" s="741"/>
      <c r="T88" s="742"/>
      <c r="AA88" s="346"/>
    </row>
    <row r="89" spans="7:27" ht="20.149999999999999" hidden="1" customHeight="1">
      <c r="G89" s="741"/>
      <c r="H89" s="741"/>
      <c r="I89" s="741"/>
      <c r="J89" s="741"/>
      <c r="K89" s="741"/>
      <c r="T89" s="742"/>
      <c r="AA89" s="346"/>
    </row>
    <row r="90" spans="7:27" ht="20.149999999999999" hidden="1" customHeight="1">
      <c r="G90" s="741"/>
      <c r="H90" s="741"/>
      <c r="I90" s="741"/>
      <c r="J90" s="741"/>
      <c r="K90" s="741"/>
      <c r="T90" s="742"/>
      <c r="AA90" s="346"/>
    </row>
    <row r="91" spans="7:27" ht="20.149999999999999" hidden="1" customHeight="1">
      <c r="G91" s="741"/>
      <c r="H91" s="741"/>
      <c r="I91" s="741"/>
      <c r="J91" s="741"/>
      <c r="K91" s="741"/>
      <c r="T91" s="742"/>
      <c r="AA91" s="346"/>
    </row>
    <row r="92" spans="7:27" ht="20.149999999999999" hidden="1" customHeight="1">
      <c r="G92" s="741"/>
      <c r="H92" s="741"/>
      <c r="I92" s="741"/>
      <c r="J92" s="741"/>
      <c r="K92" s="741"/>
      <c r="T92" s="742"/>
      <c r="AA92" s="346"/>
    </row>
    <row r="93" spans="7:27" ht="20.149999999999999" hidden="1" customHeight="1">
      <c r="G93" s="741"/>
      <c r="H93" s="741"/>
      <c r="I93" s="741"/>
      <c r="J93" s="741"/>
      <c r="K93" s="741"/>
      <c r="T93" s="742"/>
      <c r="AA93" s="346"/>
    </row>
    <row r="94" spans="7:27" ht="20.149999999999999" hidden="1" customHeight="1">
      <c r="G94" s="741"/>
      <c r="H94" s="741"/>
      <c r="I94" s="741"/>
      <c r="J94" s="741"/>
      <c r="K94" s="741"/>
      <c r="T94" s="742"/>
      <c r="AA94" s="346"/>
    </row>
    <row r="95" spans="7:27" ht="20.149999999999999" hidden="1" customHeight="1">
      <c r="G95" s="741"/>
      <c r="H95" s="741"/>
      <c r="I95" s="741"/>
      <c r="J95" s="741"/>
      <c r="K95" s="741"/>
      <c r="T95" s="742"/>
      <c r="AA95" s="346"/>
    </row>
    <row r="96" spans="7:27" ht="20.149999999999999" hidden="1" customHeight="1">
      <c r="G96" s="741"/>
      <c r="H96" s="741"/>
      <c r="I96" s="741"/>
      <c r="J96" s="741"/>
      <c r="K96" s="741"/>
      <c r="T96" s="742"/>
      <c r="AA96" s="346"/>
    </row>
    <row r="97" spans="7:27" ht="20.149999999999999" hidden="1" customHeight="1">
      <c r="G97" s="741"/>
      <c r="H97" s="741"/>
      <c r="I97" s="741"/>
      <c r="J97" s="741"/>
      <c r="K97" s="741"/>
      <c r="T97" s="742"/>
      <c r="AA97" s="346"/>
    </row>
    <row r="98" spans="7:27" ht="20.149999999999999" hidden="1" customHeight="1">
      <c r="G98" s="741"/>
      <c r="H98" s="741"/>
      <c r="I98" s="741"/>
      <c r="J98" s="741"/>
      <c r="K98" s="741"/>
      <c r="T98" s="742"/>
      <c r="AA98" s="346"/>
    </row>
    <row r="99" spans="7:27" ht="20.149999999999999" hidden="1" customHeight="1">
      <c r="G99" s="741"/>
      <c r="H99" s="741"/>
      <c r="I99" s="741"/>
      <c r="J99" s="741"/>
      <c r="K99" s="741"/>
      <c r="T99" s="742"/>
      <c r="AA99" s="346"/>
    </row>
    <row r="100" spans="7:27" ht="20.149999999999999" hidden="1" customHeight="1">
      <c r="G100" s="741"/>
      <c r="H100" s="741"/>
      <c r="I100" s="741"/>
      <c r="J100" s="741"/>
      <c r="K100" s="741"/>
      <c r="T100" s="742"/>
      <c r="AA100" s="346"/>
    </row>
    <row r="101" spans="7:27" ht="20.149999999999999" hidden="1" customHeight="1">
      <c r="G101" s="741"/>
      <c r="H101" s="741"/>
      <c r="I101" s="741"/>
      <c r="J101" s="741"/>
      <c r="K101" s="741"/>
      <c r="T101" s="742"/>
      <c r="AA101" s="346"/>
    </row>
    <row r="102" spans="7:27" ht="20.149999999999999" hidden="1" customHeight="1">
      <c r="G102" s="741"/>
      <c r="H102" s="741"/>
      <c r="I102" s="741"/>
      <c r="J102" s="741"/>
      <c r="K102" s="741"/>
      <c r="T102" s="742"/>
      <c r="AA102" s="346"/>
    </row>
    <row r="103" spans="7:27" ht="20.149999999999999" hidden="1" customHeight="1">
      <c r="G103" s="741"/>
      <c r="H103" s="741"/>
      <c r="I103" s="741"/>
      <c r="J103" s="741"/>
      <c r="K103" s="741"/>
      <c r="T103" s="742"/>
      <c r="AA103" s="346"/>
    </row>
    <row r="104" spans="7:27" ht="20.149999999999999" hidden="1" customHeight="1">
      <c r="G104" s="741"/>
      <c r="H104" s="741"/>
      <c r="I104" s="741"/>
      <c r="J104" s="741"/>
      <c r="K104" s="741"/>
      <c r="T104" s="742"/>
      <c r="AA104" s="346"/>
    </row>
    <row r="105" spans="7:27" ht="20.149999999999999" hidden="1" customHeight="1">
      <c r="G105" s="741"/>
      <c r="H105" s="741"/>
      <c r="I105" s="741"/>
      <c r="J105" s="741"/>
      <c r="K105" s="741"/>
      <c r="T105" s="742"/>
      <c r="AA105" s="346"/>
    </row>
    <row r="106" spans="7:27" ht="20.149999999999999" hidden="1" customHeight="1">
      <c r="G106" s="741"/>
      <c r="H106" s="741"/>
      <c r="I106" s="741"/>
      <c r="J106" s="741"/>
      <c r="K106" s="741"/>
      <c r="T106" s="742"/>
      <c r="AA106" s="346"/>
    </row>
    <row r="107" spans="7:27" ht="20.149999999999999" hidden="1" customHeight="1">
      <c r="G107" s="741"/>
      <c r="H107" s="741"/>
      <c r="I107" s="741"/>
      <c r="J107" s="741"/>
      <c r="K107" s="741"/>
      <c r="T107" s="742"/>
      <c r="AA107" s="346"/>
    </row>
    <row r="108" spans="7:27" ht="20.149999999999999" hidden="1" customHeight="1">
      <c r="G108" s="741"/>
      <c r="H108" s="741"/>
      <c r="I108" s="741"/>
      <c r="J108" s="741"/>
      <c r="K108" s="741"/>
      <c r="T108" s="742"/>
      <c r="AA108" s="346"/>
    </row>
    <row r="109" spans="7:27" ht="20.149999999999999" hidden="1" customHeight="1">
      <c r="G109" s="741"/>
      <c r="H109" s="741"/>
      <c r="I109" s="741"/>
      <c r="J109" s="741"/>
      <c r="K109" s="741"/>
      <c r="T109" s="742"/>
      <c r="AA109" s="346"/>
    </row>
    <row r="110" spans="7:27" ht="20.149999999999999" hidden="1" customHeight="1">
      <c r="G110" s="741"/>
      <c r="H110" s="741"/>
      <c r="I110" s="741"/>
      <c r="J110" s="741"/>
      <c r="K110" s="741"/>
      <c r="T110" s="742"/>
      <c r="AA110" s="346"/>
    </row>
    <row r="111" spans="7:27" ht="20.149999999999999" hidden="1" customHeight="1">
      <c r="G111" s="741"/>
      <c r="H111" s="741"/>
      <c r="I111" s="741"/>
      <c r="J111" s="741"/>
      <c r="K111" s="741"/>
      <c r="T111" s="742"/>
      <c r="AA111" s="346"/>
    </row>
    <row r="112" spans="7:27" ht="20.149999999999999" hidden="1" customHeight="1">
      <c r="G112" s="741"/>
      <c r="H112" s="741"/>
      <c r="I112" s="741"/>
      <c r="J112" s="741"/>
      <c r="K112" s="741"/>
      <c r="T112" s="742"/>
      <c r="AA112" s="346"/>
    </row>
    <row r="113" spans="7:27" ht="20.149999999999999" hidden="1" customHeight="1">
      <c r="G113" s="741"/>
      <c r="H113" s="741"/>
      <c r="I113" s="741"/>
      <c r="J113" s="741"/>
      <c r="K113" s="741"/>
      <c r="T113" s="742"/>
      <c r="AA113" s="346"/>
    </row>
    <row r="114" spans="7:27" ht="20.149999999999999" hidden="1" customHeight="1">
      <c r="G114" s="741"/>
      <c r="H114" s="741"/>
      <c r="I114" s="741"/>
      <c r="J114" s="741"/>
      <c r="K114" s="741"/>
      <c r="T114" s="742"/>
      <c r="AA114" s="346"/>
    </row>
    <row r="115" spans="7:27" ht="20.149999999999999" hidden="1" customHeight="1">
      <c r="G115" s="741"/>
      <c r="H115" s="741"/>
      <c r="I115" s="741"/>
      <c r="J115" s="741"/>
      <c r="K115" s="741"/>
      <c r="T115" s="742"/>
      <c r="AA115" s="346"/>
    </row>
    <row r="116" spans="7:27" ht="20.149999999999999" hidden="1" customHeight="1">
      <c r="G116" s="741"/>
      <c r="H116" s="741"/>
      <c r="I116" s="741"/>
      <c r="J116" s="741"/>
      <c r="K116" s="741"/>
      <c r="T116" s="742"/>
      <c r="AA116" s="346"/>
    </row>
    <row r="117" spans="7:27" ht="20.149999999999999" hidden="1" customHeight="1">
      <c r="G117" s="741"/>
      <c r="H117" s="741"/>
      <c r="I117" s="741"/>
      <c r="J117" s="741"/>
      <c r="K117" s="741"/>
      <c r="T117" s="742"/>
      <c r="AA117" s="346"/>
    </row>
    <row r="118" spans="7:27" ht="20.149999999999999" hidden="1" customHeight="1">
      <c r="G118" s="741"/>
      <c r="H118" s="741"/>
      <c r="I118" s="741"/>
      <c r="J118" s="741"/>
      <c r="K118" s="741"/>
      <c r="T118" s="742"/>
      <c r="AA118" s="346"/>
    </row>
    <row r="119" spans="7:27" ht="20.149999999999999" hidden="1" customHeight="1">
      <c r="G119" s="741"/>
      <c r="H119" s="741"/>
      <c r="I119" s="741"/>
      <c r="J119" s="741"/>
      <c r="K119" s="741"/>
      <c r="T119" s="742"/>
      <c r="AA119" s="346"/>
    </row>
    <row r="120" spans="7:27" ht="20.149999999999999" hidden="1" customHeight="1">
      <c r="G120" s="741"/>
      <c r="H120" s="741"/>
      <c r="I120" s="741"/>
      <c r="J120" s="741"/>
      <c r="K120" s="741"/>
      <c r="T120" s="742"/>
      <c r="AA120" s="346"/>
    </row>
    <row r="121" spans="7:27" ht="20.149999999999999" hidden="1" customHeight="1">
      <c r="G121" s="741"/>
      <c r="H121" s="741"/>
      <c r="I121" s="741"/>
      <c r="J121" s="741"/>
      <c r="K121" s="741"/>
      <c r="T121" s="742"/>
      <c r="AA121" s="346"/>
    </row>
    <row r="122" spans="7:27" ht="20.149999999999999" hidden="1" customHeight="1">
      <c r="G122" s="741"/>
      <c r="H122" s="741"/>
      <c r="I122" s="741"/>
      <c r="J122" s="741"/>
      <c r="K122" s="741"/>
      <c r="T122" s="742"/>
      <c r="AA122" s="346"/>
    </row>
    <row r="123" spans="7:27" ht="20.149999999999999" hidden="1" customHeight="1">
      <c r="G123" s="741"/>
      <c r="H123" s="741"/>
      <c r="I123" s="741"/>
      <c r="J123" s="741"/>
      <c r="K123" s="741"/>
      <c r="T123" s="742"/>
      <c r="AA123" s="346"/>
    </row>
    <row r="124" spans="7:27" ht="20.149999999999999" hidden="1" customHeight="1">
      <c r="G124" s="741"/>
      <c r="H124" s="741"/>
      <c r="I124" s="741"/>
      <c r="J124" s="741"/>
      <c r="K124" s="741"/>
      <c r="T124" s="742"/>
      <c r="AA124" s="346"/>
    </row>
    <row r="125" spans="7:27" ht="20.149999999999999" hidden="1" customHeight="1">
      <c r="G125" s="741"/>
      <c r="H125" s="741"/>
      <c r="I125" s="741"/>
      <c r="J125" s="741"/>
      <c r="K125" s="741"/>
      <c r="T125" s="742"/>
      <c r="AA125" s="346"/>
    </row>
    <row r="126" spans="7:27" ht="20.149999999999999" hidden="1" customHeight="1">
      <c r="G126" s="741"/>
      <c r="H126" s="741"/>
      <c r="I126" s="741"/>
      <c r="J126" s="741"/>
      <c r="K126" s="741"/>
      <c r="T126" s="742"/>
      <c r="AA126" s="346"/>
    </row>
    <row r="127" spans="7:27" ht="20.149999999999999" hidden="1" customHeight="1">
      <c r="G127" s="741"/>
      <c r="H127" s="741"/>
      <c r="I127" s="741"/>
      <c r="J127" s="741"/>
      <c r="K127" s="741"/>
      <c r="T127" s="742"/>
      <c r="AA127" s="346"/>
    </row>
    <row r="128" spans="7:27" ht="20.149999999999999" hidden="1" customHeight="1">
      <c r="G128" s="741"/>
      <c r="H128" s="741"/>
      <c r="I128" s="741"/>
      <c r="J128" s="741"/>
      <c r="K128" s="741"/>
      <c r="T128" s="742"/>
      <c r="AA128" s="346"/>
    </row>
    <row r="129" spans="2:27" ht="20.149999999999999" hidden="1" customHeight="1">
      <c r="G129" s="741"/>
      <c r="H129" s="741"/>
      <c r="I129" s="741"/>
      <c r="J129" s="741"/>
      <c r="K129" s="741"/>
      <c r="T129" s="742"/>
      <c r="AA129" s="346"/>
    </row>
    <row r="130" spans="2:27" ht="20.149999999999999" hidden="1" customHeight="1">
      <c r="G130" s="741"/>
      <c r="H130" s="741"/>
      <c r="I130" s="741"/>
      <c r="J130" s="741"/>
      <c r="K130" s="741"/>
      <c r="T130" s="742"/>
      <c r="AA130" s="346"/>
    </row>
    <row r="131" spans="2:27" ht="20.149999999999999" hidden="1" customHeight="1">
      <c r="G131" s="741"/>
      <c r="H131" s="741"/>
      <c r="I131" s="741"/>
      <c r="J131" s="741"/>
      <c r="K131" s="741"/>
      <c r="T131" s="742"/>
      <c r="AA131" s="346"/>
    </row>
    <row r="132" spans="2:27" ht="20.149999999999999" hidden="1" customHeight="1">
      <c r="G132" s="741"/>
      <c r="H132" s="741"/>
      <c r="I132" s="741"/>
      <c r="J132" s="741"/>
      <c r="K132" s="741"/>
      <c r="T132" s="742"/>
      <c r="AA132" s="346"/>
    </row>
    <row r="133" spans="2:27" ht="20.149999999999999" hidden="1" customHeight="1">
      <c r="G133" s="741"/>
      <c r="H133" s="741"/>
      <c r="I133" s="741"/>
      <c r="J133" s="741"/>
      <c r="K133" s="741"/>
      <c r="T133" s="742"/>
      <c r="AA133" s="346"/>
    </row>
    <row r="134" spans="2:27" ht="20.149999999999999" hidden="1" customHeight="1">
      <c r="G134" s="741"/>
      <c r="H134" s="741"/>
      <c r="I134" s="741"/>
      <c r="J134" s="741"/>
      <c r="K134" s="741"/>
      <c r="T134" s="742"/>
      <c r="AA134" s="346"/>
    </row>
    <row r="135" spans="2:27" ht="20.149999999999999" hidden="1" customHeight="1">
      <c r="G135" s="741"/>
      <c r="H135" s="741"/>
      <c r="I135" s="741"/>
      <c r="J135" s="741"/>
      <c r="K135" s="741"/>
      <c r="T135" s="742"/>
      <c r="AA135" s="346"/>
    </row>
    <row r="136" spans="2:27" ht="20.149999999999999" hidden="1" customHeight="1">
      <c r="G136" s="741"/>
      <c r="H136" s="741"/>
      <c r="I136" s="741"/>
      <c r="J136" s="741"/>
      <c r="K136" s="741"/>
      <c r="T136" s="742"/>
      <c r="AA136" s="346"/>
    </row>
    <row r="137" spans="2:27" ht="20.149999999999999" hidden="1" customHeight="1">
      <c r="G137" s="741"/>
      <c r="H137" s="741"/>
      <c r="I137" s="741"/>
      <c r="J137" s="741"/>
      <c r="K137" s="741"/>
      <c r="T137" s="742"/>
      <c r="AA137" s="346"/>
    </row>
    <row r="138" spans="2:27" ht="20.149999999999999" hidden="1" customHeight="1">
      <c r="G138" s="741"/>
      <c r="H138" s="741"/>
      <c r="I138" s="741"/>
      <c r="J138" s="741"/>
      <c r="K138" s="741"/>
      <c r="T138" s="742"/>
      <c r="AA138" s="346"/>
    </row>
    <row r="139" spans="2:27" ht="20.149999999999999" hidden="1" customHeight="1">
      <c r="G139" s="741"/>
      <c r="H139" s="741"/>
      <c r="I139" s="741"/>
      <c r="J139" s="741"/>
      <c r="K139" s="741"/>
      <c r="T139" s="742"/>
      <c r="AA139" s="346"/>
    </row>
    <row r="140" spans="2:27" ht="20.149999999999999" hidden="1" customHeight="1">
      <c r="G140" s="741"/>
      <c r="H140" s="741"/>
      <c r="I140" s="741"/>
      <c r="J140" s="741"/>
      <c r="K140" s="741"/>
      <c r="T140" s="742"/>
      <c r="AA140" s="346"/>
    </row>
    <row r="141" spans="2:27" ht="20.149999999999999" hidden="1" customHeight="1">
      <c r="B141" s="750"/>
      <c r="G141" s="741"/>
      <c r="H141" s="741"/>
      <c r="I141" s="741"/>
      <c r="J141" s="741"/>
      <c r="K141" s="741"/>
      <c r="T141" s="742"/>
      <c r="AA141" s="346"/>
    </row>
    <row r="142" spans="2:27" ht="15" hidden="1" customHeight="1">
      <c r="B142" s="835" t="str">
        <f>'[9]1.1 Summary'!B37</f>
        <v>Cost Breakdown – Processes – By Cost Type</v>
      </c>
      <c r="C142" s="835"/>
      <c r="D142" s="835"/>
      <c r="E142" s="751"/>
      <c r="H142" s="741"/>
      <c r="I142" s="741"/>
      <c r="J142" s="741"/>
      <c r="K142" s="741"/>
    </row>
    <row r="143" spans="2:27" ht="15" hidden="1" customHeight="1">
      <c r="B143" s="836" t="e">
        <f>'1.2 Scenario Analysis'!#REF!</f>
        <v>#REF!</v>
      </c>
      <c r="C143" s="836"/>
      <c r="D143" s="836"/>
      <c r="E143" s="752"/>
      <c r="F143" s="751"/>
      <c r="H143" s="741"/>
      <c r="I143" s="741"/>
      <c r="J143" s="741"/>
      <c r="K143" s="741"/>
    </row>
    <row r="144" spans="2:27" ht="19.5" hidden="1" customHeight="1">
      <c r="B144" s="750"/>
      <c r="F144" s="752"/>
      <c r="H144" s="741"/>
      <c r="I144" s="741"/>
      <c r="J144" s="741"/>
      <c r="K144" s="741"/>
    </row>
    <row r="145" spans="1:36" ht="15" hidden="1" customHeight="1">
      <c r="B145" s="750"/>
    </row>
    <row r="146" spans="1:36" ht="15" hidden="1" customHeight="1">
      <c r="B146" s="750"/>
    </row>
    <row r="147" spans="1:36" ht="15" hidden="1" customHeight="1">
      <c r="B147" s="750"/>
    </row>
    <row r="148" spans="1:36" ht="15" hidden="1" customHeight="1">
      <c r="B148" s="750"/>
    </row>
    <row r="149" spans="1:36" ht="15" hidden="1" customHeight="1">
      <c r="B149" s="750"/>
    </row>
    <row r="150" spans="1:36" ht="15" hidden="1" customHeight="1">
      <c r="B150" s="750"/>
    </row>
    <row r="151" spans="1:36" ht="15" hidden="1" customHeight="1">
      <c r="B151" s="750"/>
    </row>
    <row r="152" spans="1:36" ht="15" hidden="1" customHeight="1">
      <c r="B152" s="750"/>
    </row>
    <row r="153" spans="1:36" ht="15" hidden="1" customHeight="1">
      <c r="B153" s="750"/>
    </row>
    <row r="154" spans="1:36" ht="15" hidden="1" customHeight="1">
      <c r="B154" s="750"/>
    </row>
    <row r="155" spans="1:36" ht="15" hidden="1" customHeight="1">
      <c r="B155" s="750"/>
    </row>
    <row r="156" spans="1:36" ht="15" hidden="1" customHeight="1">
      <c r="B156" s="750"/>
    </row>
    <row r="157" spans="1:36" ht="15" hidden="1" customHeight="1">
      <c r="B157" s="750"/>
    </row>
    <row r="158" spans="1:36" ht="15" hidden="1" customHeight="1">
      <c r="B158" s="753"/>
      <c r="C158" s="753"/>
      <c r="D158" s="753"/>
      <c r="E158" s="753"/>
    </row>
    <row r="159" spans="1:36" s="739" customFormat="1" ht="15" hidden="1" customHeight="1">
      <c r="A159" s="346"/>
      <c r="B159" s="346"/>
      <c r="C159" s="346"/>
      <c r="D159" s="346"/>
      <c r="E159" s="346"/>
      <c r="F159" s="753"/>
      <c r="G159" s="753"/>
      <c r="H159" s="346"/>
      <c r="I159" s="346"/>
      <c r="J159" s="346"/>
      <c r="K159" s="346"/>
      <c r="L159" s="753"/>
      <c r="M159" s="753"/>
      <c r="N159" s="753"/>
      <c r="O159" s="753"/>
      <c r="P159" s="753"/>
      <c r="Q159" s="753"/>
      <c r="R159" s="753"/>
      <c r="S159" s="753"/>
      <c r="U159" s="346"/>
      <c r="V159" s="346"/>
      <c r="W159" s="346"/>
      <c r="X159" s="346"/>
      <c r="Y159" s="346"/>
      <c r="Z159" s="346"/>
      <c r="AA159" s="725"/>
      <c r="AB159" s="346"/>
      <c r="AC159" s="346"/>
      <c r="AD159" s="346"/>
      <c r="AE159" s="346"/>
      <c r="AF159" s="346"/>
      <c r="AG159" s="346"/>
      <c r="AH159" s="346"/>
      <c r="AI159" s="346"/>
      <c r="AJ159" s="346"/>
    </row>
    <row r="160" spans="1:36" s="739" customFormat="1" ht="15" hidden="1" customHeight="1">
      <c r="B160" s="346"/>
      <c r="C160" s="346"/>
      <c r="D160" s="346"/>
      <c r="E160" s="346"/>
      <c r="F160" s="346"/>
      <c r="G160" s="346"/>
      <c r="H160" s="346"/>
      <c r="I160" s="346"/>
      <c r="J160" s="346"/>
      <c r="K160" s="346"/>
      <c r="L160" s="346"/>
      <c r="M160" s="346"/>
      <c r="N160" s="346"/>
      <c r="O160" s="346"/>
      <c r="P160" s="346"/>
      <c r="Q160" s="346"/>
      <c r="R160" s="346"/>
      <c r="S160" s="346"/>
      <c r="U160" s="346"/>
      <c r="V160" s="346"/>
      <c r="W160" s="346"/>
      <c r="X160" s="346"/>
      <c r="Y160" s="346"/>
      <c r="Z160" s="346"/>
      <c r="AA160" s="725"/>
      <c r="AB160" s="346"/>
      <c r="AC160" s="346"/>
      <c r="AD160" s="346"/>
      <c r="AE160" s="346"/>
      <c r="AF160" s="346"/>
      <c r="AG160" s="346"/>
      <c r="AH160" s="346"/>
      <c r="AI160" s="346"/>
      <c r="AJ160" s="346"/>
    </row>
    <row r="161" spans="1:36" s="739" customFormat="1" ht="15" hidden="1" customHeight="1">
      <c r="A161" s="346"/>
      <c r="B161" s="346"/>
      <c r="C161" s="346"/>
      <c r="D161" s="346"/>
      <c r="E161" s="346"/>
      <c r="F161" s="346"/>
      <c r="G161" s="346"/>
      <c r="H161" s="346"/>
      <c r="I161" s="346"/>
      <c r="J161" s="346"/>
      <c r="K161" s="346"/>
      <c r="L161" s="346"/>
      <c r="M161" s="346"/>
      <c r="N161" s="346"/>
      <c r="O161" s="346"/>
      <c r="P161" s="346"/>
      <c r="Q161" s="346"/>
      <c r="R161" s="346"/>
      <c r="S161" s="346"/>
      <c r="U161" s="346"/>
      <c r="V161" s="346"/>
      <c r="W161" s="346"/>
      <c r="X161" s="346"/>
      <c r="Y161" s="346"/>
      <c r="Z161" s="346"/>
      <c r="AA161" s="725"/>
      <c r="AB161" s="346"/>
      <c r="AC161" s="346"/>
      <c r="AD161" s="346"/>
      <c r="AE161" s="346"/>
      <c r="AF161" s="346"/>
      <c r="AG161" s="346"/>
      <c r="AH161" s="346"/>
      <c r="AI161" s="346"/>
      <c r="AJ161" s="346"/>
    </row>
    <row r="162" spans="1:36" s="739" customFormat="1" ht="15" hidden="1" customHeight="1">
      <c r="A162" s="346"/>
      <c r="B162" s="346"/>
      <c r="C162" s="346"/>
      <c r="D162" s="346"/>
      <c r="E162" s="346"/>
      <c r="F162" s="346"/>
      <c r="G162" s="346"/>
      <c r="H162" s="753"/>
      <c r="I162" s="753"/>
      <c r="J162" s="753"/>
      <c r="K162" s="753"/>
      <c r="L162" s="346"/>
      <c r="M162" s="346"/>
      <c r="N162" s="346"/>
      <c r="O162" s="346"/>
      <c r="P162" s="346"/>
      <c r="Q162" s="346"/>
      <c r="R162" s="346"/>
      <c r="S162" s="346"/>
      <c r="U162" s="346"/>
      <c r="V162" s="346"/>
      <c r="W162" s="346"/>
      <c r="X162" s="346"/>
      <c r="Y162" s="346"/>
      <c r="Z162" s="346"/>
      <c r="AA162" s="725"/>
      <c r="AB162" s="346"/>
      <c r="AC162" s="346"/>
      <c r="AD162" s="346"/>
      <c r="AE162" s="346"/>
      <c r="AF162" s="346"/>
      <c r="AG162" s="346"/>
      <c r="AH162" s="346"/>
      <c r="AI162" s="346"/>
      <c r="AJ162" s="346"/>
    </row>
    <row r="163" spans="1:36" s="739" customFormat="1" ht="15" hidden="1" customHeight="1">
      <c r="A163" s="346"/>
      <c r="B163" s="346"/>
      <c r="C163" s="346"/>
      <c r="D163" s="346"/>
      <c r="E163" s="346"/>
      <c r="F163" s="346"/>
      <c r="G163" s="346"/>
      <c r="H163" s="346"/>
      <c r="I163" s="346"/>
      <c r="J163" s="346"/>
      <c r="K163" s="346"/>
      <c r="L163" s="346"/>
      <c r="M163" s="346"/>
      <c r="N163" s="346"/>
      <c r="O163" s="346"/>
      <c r="P163" s="346"/>
      <c r="Q163" s="346"/>
      <c r="R163" s="346"/>
      <c r="S163" s="346"/>
      <c r="U163" s="346"/>
      <c r="V163" s="346"/>
      <c r="W163" s="346"/>
      <c r="X163" s="346"/>
      <c r="Y163" s="346"/>
      <c r="Z163" s="346"/>
      <c r="AA163" s="725"/>
      <c r="AB163" s="346"/>
      <c r="AC163" s="346"/>
      <c r="AD163" s="346"/>
      <c r="AE163" s="346"/>
      <c r="AF163" s="346"/>
      <c r="AG163" s="346"/>
      <c r="AH163" s="346"/>
      <c r="AI163" s="346"/>
      <c r="AJ163" s="346"/>
    </row>
    <row r="164" spans="1:36" s="739" customFormat="1" ht="15" hidden="1" customHeight="1">
      <c r="A164" s="346"/>
      <c r="B164" s="346"/>
      <c r="C164" s="346"/>
      <c r="D164" s="346"/>
      <c r="E164" s="346"/>
      <c r="F164" s="346"/>
      <c r="G164" s="346"/>
      <c r="H164" s="346"/>
      <c r="I164" s="346"/>
      <c r="J164" s="346"/>
      <c r="K164" s="346"/>
      <c r="L164" s="346"/>
      <c r="M164" s="346"/>
      <c r="N164" s="346"/>
      <c r="O164" s="346"/>
      <c r="P164" s="346"/>
      <c r="Q164" s="346"/>
      <c r="R164" s="346"/>
      <c r="S164" s="346"/>
      <c r="U164" s="346"/>
      <c r="V164" s="346"/>
      <c r="W164" s="346"/>
      <c r="X164" s="346"/>
      <c r="Y164" s="346"/>
      <c r="Z164" s="346"/>
      <c r="AA164" s="725"/>
      <c r="AB164" s="346"/>
      <c r="AC164" s="346"/>
      <c r="AD164" s="346"/>
      <c r="AE164" s="346"/>
      <c r="AF164" s="346"/>
      <c r="AG164" s="346"/>
      <c r="AH164" s="346"/>
      <c r="AI164" s="346"/>
      <c r="AJ164" s="346"/>
    </row>
    <row r="165" spans="1:36" s="739" customFormat="1" ht="15" hidden="1" customHeight="1">
      <c r="A165" s="346"/>
      <c r="B165" s="346"/>
      <c r="C165" s="346"/>
      <c r="D165" s="346"/>
      <c r="E165" s="346"/>
      <c r="F165" s="346"/>
      <c r="G165" s="346"/>
      <c r="H165" s="346"/>
      <c r="I165" s="346"/>
      <c r="J165" s="346"/>
      <c r="K165" s="346"/>
      <c r="L165" s="346"/>
      <c r="M165" s="346"/>
      <c r="N165" s="346"/>
      <c r="O165" s="346"/>
      <c r="P165" s="346"/>
      <c r="Q165" s="346"/>
      <c r="R165" s="346"/>
      <c r="S165" s="346"/>
      <c r="U165" s="346"/>
      <c r="V165" s="346"/>
      <c r="W165" s="346"/>
      <c r="X165" s="346"/>
      <c r="Y165" s="346"/>
      <c r="Z165" s="346"/>
      <c r="AA165" s="725"/>
      <c r="AB165" s="346"/>
      <c r="AC165" s="346"/>
      <c r="AD165" s="346"/>
      <c r="AE165" s="346"/>
      <c r="AF165" s="346"/>
      <c r="AG165" s="346"/>
      <c r="AH165" s="346"/>
      <c r="AI165" s="346"/>
      <c r="AJ165" s="346"/>
    </row>
    <row r="166" spans="1:36" s="739" customFormat="1" ht="15" hidden="1" customHeight="1">
      <c r="A166" s="346"/>
      <c r="B166" s="346"/>
      <c r="C166" s="346"/>
      <c r="D166" s="346"/>
      <c r="E166" s="346"/>
      <c r="F166" s="346"/>
      <c r="G166" s="346"/>
      <c r="H166" s="346"/>
      <c r="I166" s="346"/>
      <c r="J166" s="346"/>
      <c r="K166" s="346"/>
      <c r="L166" s="346"/>
      <c r="M166" s="346"/>
      <c r="N166" s="346"/>
      <c r="O166" s="346"/>
      <c r="P166" s="346"/>
      <c r="Q166" s="346"/>
      <c r="R166" s="346"/>
      <c r="S166" s="346"/>
      <c r="U166" s="346"/>
      <c r="V166" s="346"/>
      <c r="W166" s="346"/>
      <c r="X166" s="346"/>
      <c r="Y166" s="346"/>
      <c r="Z166" s="346"/>
      <c r="AA166" s="725"/>
      <c r="AB166" s="346"/>
      <c r="AC166" s="346"/>
      <c r="AD166" s="346"/>
      <c r="AE166" s="346"/>
      <c r="AF166" s="346"/>
      <c r="AG166" s="346"/>
      <c r="AH166" s="346"/>
      <c r="AI166" s="346"/>
      <c r="AJ166" s="346"/>
    </row>
    <row r="167" spans="1:36" s="739" customFormat="1" ht="15" hidden="1" customHeight="1">
      <c r="A167" s="346"/>
      <c r="B167" s="346"/>
      <c r="C167" s="346"/>
      <c r="D167" s="346"/>
      <c r="E167" s="346"/>
      <c r="F167" s="346"/>
      <c r="G167" s="346"/>
      <c r="H167" s="346"/>
      <c r="I167" s="346"/>
      <c r="J167" s="346"/>
      <c r="K167" s="346"/>
      <c r="L167" s="346"/>
      <c r="M167" s="346"/>
      <c r="N167" s="346"/>
      <c r="O167" s="346"/>
      <c r="P167" s="346"/>
      <c r="Q167" s="346"/>
      <c r="R167" s="346"/>
      <c r="S167" s="346"/>
      <c r="U167" s="346"/>
      <c r="V167" s="346"/>
      <c r="W167" s="346"/>
      <c r="X167" s="346"/>
      <c r="Y167" s="346"/>
      <c r="Z167" s="346"/>
      <c r="AA167" s="725"/>
      <c r="AB167" s="346"/>
      <c r="AC167" s="346"/>
      <c r="AD167" s="346"/>
      <c r="AE167" s="346"/>
      <c r="AF167" s="346"/>
      <c r="AG167" s="346"/>
      <c r="AH167" s="346"/>
      <c r="AI167" s="346"/>
      <c r="AJ167" s="346"/>
    </row>
    <row r="168" spans="1:36" s="739" customFormat="1" ht="15" hidden="1" customHeight="1">
      <c r="A168" s="346"/>
      <c r="B168" s="346"/>
      <c r="C168" s="346"/>
      <c r="D168" s="346"/>
      <c r="E168" s="346"/>
      <c r="F168" s="346"/>
      <c r="G168" s="346"/>
      <c r="H168" s="346"/>
      <c r="I168" s="346"/>
      <c r="J168" s="346"/>
      <c r="K168" s="346"/>
      <c r="L168" s="346"/>
      <c r="M168" s="346"/>
      <c r="N168" s="346"/>
      <c r="O168" s="346"/>
      <c r="P168" s="346"/>
      <c r="Q168" s="346"/>
      <c r="R168" s="346"/>
      <c r="S168" s="346"/>
      <c r="U168" s="346"/>
      <c r="V168" s="346"/>
      <c r="W168" s="346"/>
      <c r="X168" s="346"/>
      <c r="Y168" s="346"/>
      <c r="Z168" s="346"/>
      <c r="AA168" s="725"/>
      <c r="AB168" s="346"/>
      <c r="AC168" s="346"/>
      <c r="AD168" s="346"/>
      <c r="AE168" s="346"/>
      <c r="AF168" s="346"/>
      <c r="AG168" s="346"/>
      <c r="AH168" s="346"/>
      <c r="AI168" s="346"/>
      <c r="AJ168" s="346"/>
    </row>
    <row r="169" spans="1:36" s="739" customFormat="1" ht="15" hidden="1" customHeight="1">
      <c r="A169" s="346"/>
      <c r="B169" s="346"/>
      <c r="C169" s="346"/>
      <c r="D169" s="346"/>
      <c r="E169" s="346"/>
      <c r="F169" s="346"/>
      <c r="G169" s="346"/>
      <c r="H169" s="346"/>
      <c r="I169" s="346"/>
      <c r="J169" s="346"/>
      <c r="K169" s="346"/>
      <c r="L169" s="346"/>
      <c r="M169" s="346"/>
      <c r="N169" s="346"/>
      <c r="O169" s="346"/>
      <c r="P169" s="346"/>
      <c r="Q169" s="346"/>
      <c r="R169" s="346"/>
      <c r="S169" s="346"/>
      <c r="U169" s="346"/>
      <c r="V169" s="346"/>
      <c r="W169" s="346"/>
      <c r="X169" s="346"/>
      <c r="Y169" s="346"/>
      <c r="Z169" s="346"/>
      <c r="AA169" s="725"/>
      <c r="AB169" s="346"/>
      <c r="AC169" s="346"/>
      <c r="AD169" s="346"/>
      <c r="AE169" s="346"/>
      <c r="AF169" s="346"/>
      <c r="AG169" s="346"/>
      <c r="AH169" s="346"/>
      <c r="AI169" s="346"/>
      <c r="AJ169" s="346"/>
    </row>
    <row r="170" spans="1:36" s="739" customFormat="1" ht="15" hidden="1" customHeight="1">
      <c r="A170" s="346"/>
      <c r="B170" s="346"/>
      <c r="C170" s="346"/>
      <c r="D170" s="346"/>
      <c r="E170" s="346"/>
      <c r="F170" s="346"/>
      <c r="G170" s="346"/>
      <c r="H170" s="346"/>
      <c r="I170" s="346"/>
      <c r="J170" s="346"/>
      <c r="K170" s="346"/>
      <c r="L170" s="346"/>
      <c r="M170" s="346"/>
      <c r="N170" s="346"/>
      <c r="O170" s="346"/>
      <c r="P170" s="346"/>
      <c r="Q170" s="346"/>
      <c r="R170" s="346"/>
      <c r="S170" s="346"/>
      <c r="U170" s="346"/>
      <c r="V170" s="346"/>
      <c r="W170" s="346"/>
      <c r="X170" s="346"/>
      <c r="Y170" s="346"/>
      <c r="Z170" s="346"/>
      <c r="AA170" s="725"/>
      <c r="AB170" s="346"/>
      <c r="AC170" s="346"/>
      <c r="AD170" s="346"/>
      <c r="AE170" s="346"/>
      <c r="AF170" s="346"/>
      <c r="AG170" s="346"/>
      <c r="AH170" s="346"/>
      <c r="AI170" s="346"/>
      <c r="AJ170" s="346"/>
    </row>
    <row r="171" spans="1:36" s="739" customFormat="1" ht="15" hidden="1" customHeight="1">
      <c r="A171" s="346"/>
      <c r="B171" s="346"/>
      <c r="C171" s="346"/>
      <c r="D171" s="346"/>
      <c r="E171" s="346"/>
      <c r="F171" s="346"/>
      <c r="G171" s="346"/>
      <c r="H171" s="346"/>
      <c r="I171" s="346"/>
      <c r="J171" s="346"/>
      <c r="K171" s="346"/>
      <c r="L171" s="346"/>
      <c r="M171" s="346"/>
      <c r="N171" s="346"/>
      <c r="O171" s="346"/>
      <c r="P171" s="346"/>
      <c r="Q171" s="346"/>
      <c r="R171" s="346"/>
      <c r="S171" s="346"/>
      <c r="U171" s="346"/>
      <c r="V171" s="346"/>
      <c r="W171" s="346"/>
      <c r="X171" s="346"/>
      <c r="Y171" s="346"/>
      <c r="Z171" s="346"/>
      <c r="AA171" s="725"/>
      <c r="AB171" s="346"/>
      <c r="AC171" s="346"/>
      <c r="AD171" s="346"/>
      <c r="AE171" s="346"/>
      <c r="AF171" s="346"/>
      <c r="AG171" s="346"/>
      <c r="AH171" s="346"/>
      <c r="AI171" s="346"/>
      <c r="AJ171" s="346"/>
    </row>
    <row r="172" spans="1:36" s="739" customFormat="1" ht="15" hidden="1" customHeight="1">
      <c r="A172" s="346"/>
      <c r="B172" s="346"/>
      <c r="C172" s="346"/>
      <c r="D172" s="346"/>
      <c r="E172" s="346"/>
      <c r="F172" s="346"/>
      <c r="G172" s="346"/>
      <c r="H172" s="346"/>
      <c r="I172" s="346"/>
      <c r="J172" s="346"/>
      <c r="K172" s="346"/>
      <c r="L172" s="346"/>
      <c r="M172" s="346"/>
      <c r="N172" s="346"/>
      <c r="O172" s="346"/>
      <c r="P172" s="346"/>
      <c r="Q172" s="346"/>
      <c r="R172" s="346"/>
      <c r="S172" s="346"/>
      <c r="U172" s="346"/>
      <c r="V172" s="346"/>
      <c r="W172" s="346"/>
      <c r="X172" s="346"/>
      <c r="Y172" s="346"/>
      <c r="Z172" s="346"/>
      <c r="AA172" s="725"/>
      <c r="AB172" s="346"/>
      <c r="AC172" s="346"/>
      <c r="AD172" s="346"/>
      <c r="AE172" s="346"/>
      <c r="AF172" s="346"/>
      <c r="AG172" s="346"/>
      <c r="AH172" s="346"/>
      <c r="AI172" s="346"/>
      <c r="AJ172" s="346"/>
    </row>
    <row r="173" spans="1:36" ht="15" hidden="1" customHeight="1"/>
    <row r="174" spans="1:36" ht="15" hidden="1" customHeight="1"/>
    <row r="175" spans="1:36" ht="15" hidden="1" customHeight="1"/>
    <row r="176" spans="1:3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sheetData>
  <dataConsolidate/>
  <mergeCells count="14">
    <mergeCell ref="B142:D142"/>
    <mergeCell ref="B143:D143"/>
    <mergeCell ref="B37:D37"/>
    <mergeCell ref="G37:I37"/>
    <mergeCell ref="L37:N37"/>
    <mergeCell ref="B47:D47"/>
    <mergeCell ref="G47:I47"/>
    <mergeCell ref="L47:N47"/>
    <mergeCell ref="C31:C32"/>
    <mergeCell ref="H31:H32"/>
    <mergeCell ref="M31:M32"/>
    <mergeCell ref="B36:C36"/>
    <mergeCell ref="G36:H36"/>
    <mergeCell ref="L36:M36"/>
  </mergeCells>
  <phoneticPr fontId="197" type="noConversion"/>
  <conditionalFormatting sqref="S64:S65">
    <cfRule type="expression" dxfId="3" priority="1">
      <formula>#REF!="Latest Month Data"</formula>
    </cfRule>
  </conditionalFormatting>
  <dataValidations count="12">
    <dataValidation type="list" allowBlank="1" showInputMessage="1" showErrorMessage="1" sqref="C31 H31 M31" xr:uid="{FB243C52-3A93-430C-AC9C-01195CAF32A2}">
      <formula1>"High, Medium, Low"</formula1>
    </dataValidation>
    <dataValidation type="list" allowBlank="1" showInputMessage="1" showErrorMessage="1" sqref="H20 M20" xr:uid="{ADEE0BBD-FF40-49CC-90FB-EE9CF86B50B4}">
      <formula1>"Low,Medium,High"</formula1>
    </dataValidation>
    <dataValidation type="list" allowBlank="1" showInputMessage="1" showErrorMessage="1" sqref="H19 M19" xr:uid="{D095A0B6-3926-48CC-A529-58426817275A}">
      <formula1>"High-scale,Medium-scale,Small-scale"</formula1>
    </dataValidation>
    <dataValidation type="list" allowBlank="1" showInputMessage="1" showErrorMessage="1" sqref="H12 M12" xr:uid="{71FDA3E3-9AC8-44E6-88B4-D07968938136}">
      <formula1>"Old,Intermediate,New"</formula1>
    </dataValidation>
    <dataValidation type="list" allowBlank="1" showInputMessage="1" showErrorMessage="1" sqref="H20 M20" xr:uid="{812068AB-090A-4700-AF32-328BCC802362}">
      <formula1>"Low-1-2 Product,Medium-3-5 Products,High-&gt;5 Products"</formula1>
    </dataValidation>
    <dataValidation type="list" allowBlank="1" showInputMessage="1" showErrorMessage="1" sqref="H13 M13" xr:uid="{E937D428-22ED-484D-B416-277BBD4EE580}">
      <formula1>$I$5:$I$6</formula1>
    </dataValidation>
    <dataValidation type="list" allowBlank="1" showInputMessage="1" showErrorMessage="1" sqref="H14 M14" xr:uid="{497F802F-AD78-4D57-899E-D83A29D7CF44}">
      <formula1>$J$5:$J$6</formula1>
    </dataValidation>
    <dataValidation type="list" allowBlank="1" showInputMessage="1" showErrorMessage="1" sqref="H18 M18" xr:uid="{66B521CB-B054-4341-9E33-592309CE9194}">
      <formula1>$I$15:$I$16</formula1>
    </dataValidation>
    <dataValidation type="list" allowBlank="1" showInputMessage="1" showErrorMessage="1" sqref="H10 M10" xr:uid="{D40D172A-F930-43C4-B2E7-674A426727CF}">
      <formula1>$J$15:$J$18</formula1>
    </dataValidation>
    <dataValidation type="list" allowBlank="1" showInputMessage="1" showErrorMessage="1" sqref="H15 M15" xr:uid="{F9C41525-8517-4608-A3BE-542DE674CA76}">
      <formula1>IF($H$14 ="Can",$J$22:$J$23,$J$23:$J$27)</formula1>
    </dataValidation>
    <dataValidation type="list" allowBlank="1" showInputMessage="1" showErrorMessage="1" sqref="H11 M11" xr:uid="{E611B6DF-9A2D-4787-85FA-82289C0DD3A7}">
      <formula1>"Fully-Automated,Semi-Automated"</formula1>
    </dataValidation>
    <dataValidation type="list" allowBlank="1" showInputMessage="1" showErrorMessage="1" sqref="H16 M16" xr:uid="{024A1A57-3C37-4DFC-BEC8-364AD74DE68D}">
      <formula1>"4,6,8,12,24"</formula1>
    </dataValidation>
  </dataValidations>
  <hyperlinks>
    <hyperlink ref="E31" location="'Assumption &amp; Analysis'!B40" display="Please click for definition" xr:uid="{C059D387-0B6A-40AD-952B-E4D94ACB4394}"/>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BF303-8026-49C0-9D15-4EC5D50F5725}">
  <sheetPr codeName="Sheet8"/>
  <dimension ref="A1:V47"/>
  <sheetViews>
    <sheetView showGridLines="0" zoomScale="85" zoomScaleNormal="85" workbookViewId="0"/>
  </sheetViews>
  <sheetFormatPr defaultColWidth="0" defaultRowHeight="14.5" customHeight="1" zeroHeight="1"/>
  <cols>
    <col min="1" max="19" width="9" style="7" customWidth="1"/>
    <col min="20" max="22" width="9" style="7" hidden="1" customWidth="1"/>
    <col min="23" max="16384" width="8" style="7"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sheetData>
  <pageMargins left="0.7" right="0.7" top="0.75" bottom="0.75" header="0.3" footer="0.3"/>
  <pageSetup paperSize="9"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71C5-6005-4A6D-9CCB-27ACDE094037}">
  <sheetPr codeName="Sheet9">
    <tabColor rgb="FFFFC000"/>
  </sheetPr>
  <dimension ref="A1:T123"/>
  <sheetViews>
    <sheetView showGridLines="0" zoomScale="85" zoomScaleNormal="85" workbookViewId="0">
      <pane ySplit="7" topLeftCell="A8" activePane="bottomLeft" state="frozen"/>
      <selection activeCell="B38" sqref="B38:E38"/>
      <selection pane="bottomLeft"/>
    </sheetView>
  </sheetViews>
  <sheetFormatPr defaultColWidth="0" defaultRowHeight="0" customHeight="1" zeroHeight="1"/>
  <cols>
    <col min="1" max="1" width="8" style="165" customWidth="1"/>
    <col min="2" max="2" width="21.75" style="165" customWidth="1"/>
    <col min="3" max="3" width="37.08203125" style="165" customWidth="1"/>
    <col min="4" max="4" width="20.75" style="165" customWidth="1"/>
    <col min="5" max="5" width="22.75" style="165" customWidth="1"/>
    <col min="6" max="6" width="22.75" style="399" customWidth="1"/>
    <col min="7" max="7" width="2.75" style="165" customWidth="1"/>
    <col min="8" max="8" width="20.75" style="165" customWidth="1"/>
    <col min="9" max="9" width="22.75" style="165" customWidth="1"/>
    <col min="10" max="10" width="22.75" style="399" customWidth="1"/>
    <col min="11" max="11" width="17.25" style="165" customWidth="1"/>
    <col min="12" max="14" width="8.83203125" style="165" hidden="1" customWidth="1"/>
    <col min="15" max="20" width="0" style="165" hidden="1" customWidth="1"/>
    <col min="21" max="16384" width="8.83203125" style="165" hidden="1"/>
  </cols>
  <sheetData>
    <row r="1" spans="2:14" ht="14"/>
    <row r="2" spans="2:14" ht="14">
      <c r="C2" s="400"/>
      <c r="D2" s="401"/>
      <c r="F2" s="402"/>
    </row>
    <row r="3" spans="2:14" ht="20.149999999999999" customHeight="1">
      <c r="C3" s="400"/>
      <c r="D3" s="401"/>
      <c r="E3" s="403"/>
    </row>
    <row r="4" spans="2:14" ht="14"/>
    <row r="5" spans="2:14" ht="20.149999999999999" customHeight="1" thickBot="1">
      <c r="C5" s="404" t="s">
        <v>80</v>
      </c>
      <c r="D5" s="404"/>
      <c r="E5" s="404"/>
      <c r="F5" s="404"/>
      <c r="G5" s="404"/>
      <c r="H5" s="404"/>
      <c r="I5" s="404"/>
      <c r="J5" s="404"/>
    </row>
    <row r="6" spans="2:14" ht="14.5" customHeight="1" thickTop="1"/>
    <row r="7" spans="2:14" ht="20.149999999999999" customHeight="1">
      <c r="D7" s="837" t="s">
        <v>81</v>
      </c>
      <c r="E7" s="837"/>
      <c r="F7" s="837"/>
      <c r="H7" s="837" t="s">
        <v>82</v>
      </c>
      <c r="I7" s="837"/>
      <c r="J7" s="837"/>
    </row>
    <row r="8" spans="2:14" ht="20.149999999999999" customHeight="1">
      <c r="F8" s="165"/>
      <c r="J8" s="165"/>
    </row>
    <row r="9" spans="2:14" ht="30.65" customHeight="1">
      <c r="B9" s="842" t="s">
        <v>83</v>
      </c>
      <c r="C9" s="838" t="s">
        <v>84</v>
      </c>
      <c r="D9" s="839"/>
      <c r="E9" s="839"/>
      <c r="F9" s="839"/>
      <c r="G9" s="839"/>
      <c r="H9" s="839"/>
      <c r="I9" s="839"/>
      <c r="J9" s="840"/>
    </row>
    <row r="10" spans="2:14" ht="30" customHeight="1">
      <c r="B10" s="842"/>
      <c r="C10" s="405" t="s">
        <v>85</v>
      </c>
      <c r="D10" s="406" t="s">
        <v>86</v>
      </c>
      <c r="E10" s="406" t="s">
        <v>87</v>
      </c>
      <c r="F10" s="407" t="s">
        <v>88</v>
      </c>
      <c r="H10" s="406" t="s">
        <v>86</v>
      </c>
      <c r="I10" s="406" t="s">
        <v>87</v>
      </c>
      <c r="J10" s="407" t="s">
        <v>88</v>
      </c>
    </row>
    <row r="11" spans="2:14" ht="16.899999999999999" customHeight="1">
      <c r="B11" s="842"/>
      <c r="C11" s="408" t="s">
        <v>89</v>
      </c>
      <c r="D11" s="409">
        <f>'3.1 Water Treatment'!F34</f>
        <v>1.2239583333333333</v>
      </c>
      <c r="E11" s="409">
        <f>'3.1 Water Treatment'!G34</f>
        <v>0.52811352335079176</v>
      </c>
      <c r="F11" s="410">
        <f>D11/$D$118</f>
        <v>7.4909111164433101E-3</v>
      </c>
      <c r="H11" s="409">
        <f>'3.1 Water Treatment'!F38</f>
        <v>1.4583333333333333</v>
      </c>
      <c r="I11" s="409">
        <f>'3.1 Water Treatment'!G38</f>
        <v>0.41537457912457904</v>
      </c>
      <c r="J11" s="410">
        <f>H11/$H$118</f>
        <v>8.3080903025632424E-3</v>
      </c>
      <c r="N11" s="411"/>
    </row>
    <row r="12" spans="2:14" ht="16.899999999999999" customHeight="1" thickBot="1">
      <c r="B12" s="842"/>
      <c r="C12" s="412" t="s">
        <v>90</v>
      </c>
      <c r="D12" s="413">
        <f>SUM(D11:D11)</f>
        <v>1.2239583333333333</v>
      </c>
      <c r="E12" s="413">
        <f>SUM(E11:E11)</f>
        <v>0.52811352335079176</v>
      </c>
      <c r="F12" s="414">
        <f>SUM(F11:F11)</f>
        <v>7.4909111164433101E-3</v>
      </c>
      <c r="H12" s="413">
        <f>SUM(H11:H11)</f>
        <v>1.4583333333333333</v>
      </c>
      <c r="I12" s="413">
        <f>SUM(I11:I11)</f>
        <v>0.41537457912457904</v>
      </c>
      <c r="J12" s="414">
        <f>SUM(J11:J11)</f>
        <v>8.3080903025632424E-3</v>
      </c>
      <c r="N12" s="411"/>
    </row>
    <row r="13" spans="2:14" ht="6" customHeight="1">
      <c r="B13" s="842"/>
      <c r="E13" s="415"/>
      <c r="F13" s="416"/>
      <c r="I13" s="415"/>
      <c r="J13" s="416"/>
    </row>
    <row r="14" spans="2:14" ht="27" customHeight="1">
      <c r="B14" s="842"/>
      <c r="C14" s="405" t="s">
        <v>91</v>
      </c>
      <c r="D14" s="406" t="s">
        <v>86</v>
      </c>
      <c r="E14" s="406" t="s">
        <v>92</v>
      </c>
      <c r="F14" s="407" t="s">
        <v>88</v>
      </c>
      <c r="H14" s="406" t="s">
        <v>86</v>
      </c>
      <c r="I14" s="406" t="s">
        <v>92</v>
      </c>
      <c r="J14" s="407" t="s">
        <v>88</v>
      </c>
    </row>
    <row r="15" spans="2:14" ht="16.899999999999999" customHeight="1">
      <c r="B15" s="842"/>
      <c r="C15" s="408" t="s">
        <v>93</v>
      </c>
      <c r="D15" s="409">
        <f>'3.1 Water Treatment'!F44</f>
        <v>7.4631321745953247</v>
      </c>
      <c r="E15" s="409">
        <f>'3.1 Water Treatment'!G44</f>
        <v>3.2201921590126523</v>
      </c>
      <c r="F15" s="410">
        <f>D15/$D$118</f>
        <v>4.5676113514345008E-2</v>
      </c>
      <c r="H15" s="409">
        <f>'3.1 Water Treatment'!F48</f>
        <v>8.3290301396967266</v>
      </c>
      <c r="I15" s="409">
        <f>'3.1 Water Treatment'!G48</f>
        <v>2.372343352314831</v>
      </c>
      <c r="J15" s="410">
        <f>H15/$H$118</f>
        <v>4.7450286537168915E-2</v>
      </c>
    </row>
    <row r="16" spans="2:14" ht="16.899999999999999" customHeight="1">
      <c r="B16" s="842"/>
      <c r="C16" s="417" t="s">
        <v>94</v>
      </c>
      <c r="D16" s="418">
        <f>15%*D15</f>
        <v>1.1194698261892986</v>
      </c>
      <c r="E16" s="418">
        <f>15%*E15</f>
        <v>0.48302882385189783</v>
      </c>
      <c r="F16" s="410">
        <f>D16/$D$118</f>
        <v>6.8514170271517499E-3</v>
      </c>
      <c r="H16" s="418">
        <f>15%*H15</f>
        <v>1.2493545209545089</v>
      </c>
      <c r="I16" s="418">
        <f>15%*I15</f>
        <v>0.35585150284722461</v>
      </c>
      <c r="J16" s="410">
        <f>H16/$H$118</f>
        <v>7.1175429805753372E-3</v>
      </c>
    </row>
    <row r="17" spans="2:14" ht="20.149999999999999" customHeight="1" thickBot="1">
      <c r="B17" s="842"/>
      <c r="C17" s="412" t="s">
        <v>54</v>
      </c>
      <c r="D17" s="413">
        <f>SUM(D15:D16)</f>
        <v>8.5826020007846235</v>
      </c>
      <c r="E17" s="413">
        <f>SUM(E15:E16)</f>
        <v>3.7032209828645501</v>
      </c>
      <c r="F17" s="414">
        <f>SUM(F15:F16)</f>
        <v>5.252753054149676E-2</v>
      </c>
      <c r="H17" s="413">
        <f>SUM(H15:H16)</f>
        <v>9.5783846606512348</v>
      </c>
      <c r="I17" s="413">
        <f>SUM(I15:I16)</f>
        <v>2.7281948551620556</v>
      </c>
      <c r="J17" s="414">
        <f>SUM(J15:J16)</f>
        <v>5.4567829517744249E-2</v>
      </c>
    </row>
    <row r="18" spans="2:14" ht="6" customHeight="1">
      <c r="B18" s="842"/>
      <c r="E18" s="415"/>
      <c r="F18" s="416"/>
      <c r="I18" s="415"/>
      <c r="J18" s="416"/>
    </row>
    <row r="19" spans="2:14" ht="31.9" customHeight="1">
      <c r="B19" s="842"/>
      <c r="C19" s="405" t="s">
        <v>69</v>
      </c>
      <c r="D19" s="406" t="s">
        <v>86</v>
      </c>
      <c r="E19" s="406" t="s">
        <v>92</v>
      </c>
      <c r="F19" s="407" t="s">
        <v>88</v>
      </c>
      <c r="H19" s="406" t="s">
        <v>86</v>
      </c>
      <c r="I19" s="406" t="s">
        <v>92</v>
      </c>
      <c r="J19" s="407" t="s">
        <v>88</v>
      </c>
    </row>
    <row r="20" spans="2:14" ht="16.899999999999999" customHeight="1">
      <c r="B20" s="842"/>
      <c r="C20" s="419" t="s">
        <v>95</v>
      </c>
      <c r="D20" s="409">
        <f>'3.1 Water Treatment'!F53</f>
        <v>2.25051946199603</v>
      </c>
      <c r="E20" s="409">
        <f>'3.1 Water Treatment'!G53</f>
        <v>0.97105410378423984</v>
      </c>
      <c r="F20" s="410">
        <f>D20/$D$118</f>
        <v>1.3773705196095793E-2</v>
      </c>
      <c r="H20" s="409">
        <f>'3.1 Water Treatment'!F60</f>
        <v>2.25051946199603</v>
      </c>
      <c r="I20" s="409">
        <f>'3.1 Water Treatment'!G60</f>
        <v>0.64101159383196005</v>
      </c>
      <c r="J20" s="410">
        <f>H20/$H$118</f>
        <v>1.2821155829443927E-2</v>
      </c>
      <c r="K20" s="411"/>
      <c r="L20" s="411"/>
    </row>
    <row r="21" spans="2:14" ht="16.899999999999999" customHeight="1">
      <c r="B21" s="842"/>
      <c r="C21" s="419" t="s">
        <v>96</v>
      </c>
      <c r="D21" s="409">
        <f>'3.1 Water Treatment'!F54</f>
        <v>1.8653017028750551</v>
      </c>
      <c r="E21" s="409">
        <f>'3.1 Water Treatment'!G54</f>
        <v>0.80484035084329708</v>
      </c>
      <c r="F21" s="410">
        <f>D21/$D$118</f>
        <v>1.1416082460530972E-2</v>
      </c>
      <c r="H21" s="409">
        <f>'3.1 Water Treatment'!F61</f>
        <v>1.8653017028750551</v>
      </c>
      <c r="I21" s="409">
        <f>'3.1 Water Treatment'!G61</f>
        <v>0.53129068098657384</v>
      </c>
      <c r="J21" s="410">
        <f>H21/$H$118</f>
        <v>1.0626579421036078E-2</v>
      </c>
      <c r="K21" s="411"/>
      <c r="L21" s="411"/>
    </row>
    <row r="22" spans="2:14" ht="16.899999999999999" customHeight="1">
      <c r="B22" s="842"/>
      <c r="C22" s="419" t="s">
        <v>97</v>
      </c>
      <c r="D22" s="409">
        <f>'3.1 Water Treatment'!F55</f>
        <v>1.1616204407504414</v>
      </c>
      <c r="E22" s="409">
        <f>'3.1 Water Treatment'!G55</f>
        <v>0.5012159703919784</v>
      </c>
      <c r="F22" s="410">
        <f>D22/$D$118</f>
        <v>7.1093886415294029E-3</v>
      </c>
      <c r="H22" s="409">
        <f>'3.1 Water Treatment'!F62</f>
        <v>1.1616204407504414</v>
      </c>
      <c r="I22" s="409">
        <f>'3.1 Water Treatment'!G62</f>
        <v>0.33086235543718123</v>
      </c>
      <c r="J22" s="410">
        <f>H22/$H$118</f>
        <v>6.6177240130683296E-3</v>
      </c>
      <c r="K22" s="411"/>
      <c r="L22" s="411"/>
    </row>
    <row r="23" spans="2:14" ht="16.899999999999999" customHeight="1">
      <c r="B23" s="842"/>
      <c r="C23" s="419" t="s">
        <v>98</v>
      </c>
      <c r="D23" s="409">
        <f>'3.1 Water Treatment'!F56</f>
        <v>2.2146190143923694</v>
      </c>
      <c r="E23" s="409">
        <f>'3.1 Water Treatment'!G56</f>
        <v>0.95556377918944324</v>
      </c>
      <c r="F23" s="410">
        <f>D23/$D$118</f>
        <v>1.3553986064557095E-2</v>
      </c>
      <c r="H23" s="409">
        <f>'3.1 Water Treatment'!F63</f>
        <v>2.2146190143923694</v>
      </c>
      <c r="I23" s="409">
        <f>'3.1 Water Treatment'!G63</f>
        <v>0.63078613098824265</v>
      </c>
      <c r="J23" s="410">
        <f>H23/$H$118</f>
        <v>1.2616631833608281E-2</v>
      </c>
      <c r="K23" s="411"/>
      <c r="L23" s="411"/>
    </row>
    <row r="24" spans="2:14" ht="30" customHeight="1" thickBot="1">
      <c r="B24" s="842"/>
      <c r="C24" s="412" t="s">
        <v>99</v>
      </c>
      <c r="D24" s="413">
        <f>SUM(D20:D23)</f>
        <v>7.4920606200138966</v>
      </c>
      <c r="E24" s="420">
        <f>SUM(E20:E23)</f>
        <v>3.2326742042089589</v>
      </c>
      <c r="F24" s="414">
        <f>SUM(F20:F23)</f>
        <v>4.5853162362713258E-2</v>
      </c>
      <c r="H24" s="413">
        <f>SUM(H20:H23)</f>
        <v>7.4920606200138966</v>
      </c>
      <c r="I24" s="420">
        <f>SUM(I20:I23)</f>
        <v>2.1339507612439577</v>
      </c>
      <c r="J24" s="414">
        <f>SUM(J20:J23)</f>
        <v>4.2682091097156614E-2</v>
      </c>
      <c r="K24" s="411"/>
      <c r="L24" s="411"/>
    </row>
    <row r="25" spans="2:14" ht="16.5" customHeight="1" thickBot="1">
      <c r="B25" s="842"/>
      <c r="C25" s="421" t="s">
        <v>100</v>
      </c>
      <c r="D25" s="422">
        <f>SUM(D12,D17,D24)</f>
        <v>17.298620954131856</v>
      </c>
      <c r="E25" s="422">
        <f>SUM(E12,E17,E24)</f>
        <v>7.4640087104243005</v>
      </c>
      <c r="F25" s="423">
        <f>SUM(F17,F12,F24)</f>
        <v>0.10587160402065332</v>
      </c>
      <c r="H25" s="422">
        <f>SUM(H17,H12,H24)</f>
        <v>18.528778613998465</v>
      </c>
      <c r="I25" s="422">
        <f>SUM(I17,I12,I24)</f>
        <v>5.2775201955305917</v>
      </c>
      <c r="J25" s="423">
        <f>SUM(J24+J12+J17)</f>
        <v>0.10555801091746411</v>
      </c>
      <c r="K25" s="411"/>
      <c r="L25" s="411"/>
    </row>
    <row r="26" spans="2:14" ht="15" customHeight="1">
      <c r="F26" s="165"/>
      <c r="J26" s="165"/>
      <c r="K26" s="411"/>
      <c r="L26" s="411"/>
    </row>
    <row r="27" spans="2:14" ht="30.65" customHeight="1">
      <c r="B27" s="842" t="s">
        <v>101</v>
      </c>
      <c r="C27" s="838" t="s">
        <v>66</v>
      </c>
      <c r="D27" s="839"/>
      <c r="E27" s="839"/>
      <c r="F27" s="839"/>
      <c r="G27" s="839"/>
      <c r="H27" s="839"/>
      <c r="I27" s="839"/>
      <c r="J27" s="840"/>
    </row>
    <row r="28" spans="2:14" ht="30" customHeight="1">
      <c r="B28" s="842"/>
      <c r="C28" s="405" t="s">
        <v>85</v>
      </c>
      <c r="D28" s="406" t="s">
        <v>86</v>
      </c>
      <c r="E28" s="406" t="s">
        <v>87</v>
      </c>
      <c r="F28" s="407" t="s">
        <v>88</v>
      </c>
      <c r="H28" s="406" t="s">
        <v>86</v>
      </c>
      <c r="I28" s="406" t="s">
        <v>87</v>
      </c>
      <c r="J28" s="407" t="s">
        <v>88</v>
      </c>
    </row>
    <row r="29" spans="2:14" ht="16.899999999999999" customHeight="1">
      <c r="B29" s="842"/>
      <c r="C29" s="408" t="s">
        <v>102</v>
      </c>
      <c r="D29" s="409">
        <f>'3.2 Syrup Preparation'!F34</f>
        <v>0.15625</v>
      </c>
      <c r="E29" s="409">
        <f>'3.2 Syrup Preparation'!G34</f>
        <v>7.926102666094495E-2</v>
      </c>
      <c r="F29" s="410">
        <f>D29/$D$118</f>
        <v>9.5628652550340141E-4</v>
      </c>
      <c r="H29" s="409">
        <f>'3.2 Syrup Preparation'!F38</f>
        <v>1.7708333333333333</v>
      </c>
      <c r="I29" s="409">
        <f>'3.2 Syrup Preparation'!G38</f>
        <v>0.61568158436213982</v>
      </c>
      <c r="J29" s="410">
        <f>H29/$H$118</f>
        <v>1.0088395367398221E-2</v>
      </c>
      <c r="N29" s="411"/>
    </row>
    <row r="30" spans="2:14" ht="16.899999999999999" customHeight="1" thickBot="1">
      <c r="B30" s="842"/>
      <c r="C30" s="412" t="s">
        <v>90</v>
      </c>
      <c r="D30" s="413">
        <f>SUM(D29:D29)</f>
        <v>0.15625</v>
      </c>
      <c r="E30" s="413">
        <f>SUM(E29:E29)</f>
        <v>7.926102666094495E-2</v>
      </c>
      <c r="F30" s="414">
        <f>SUM(F29:F29)</f>
        <v>9.5628652550340141E-4</v>
      </c>
      <c r="H30" s="413">
        <f>SUM(H29:H29)</f>
        <v>1.7708333333333333</v>
      </c>
      <c r="I30" s="413">
        <f>SUM(I29:I29)</f>
        <v>0.61568158436213982</v>
      </c>
      <c r="J30" s="414">
        <f>SUM(J29:J29)</f>
        <v>1.0088395367398221E-2</v>
      </c>
      <c r="N30" s="411"/>
    </row>
    <row r="31" spans="2:14" ht="6" customHeight="1">
      <c r="B31" s="842"/>
      <c r="E31" s="415"/>
      <c r="F31" s="416"/>
      <c r="I31" s="415"/>
      <c r="J31" s="416"/>
    </row>
    <row r="32" spans="2:14" ht="27" customHeight="1">
      <c r="B32" s="842"/>
      <c r="C32" s="405" t="s">
        <v>91</v>
      </c>
      <c r="D32" s="406" t="s">
        <v>86</v>
      </c>
      <c r="E32" s="406" t="s">
        <v>92</v>
      </c>
      <c r="F32" s="407" t="s">
        <v>88</v>
      </c>
      <c r="H32" s="406" t="s">
        <v>86</v>
      </c>
      <c r="I32" s="406" t="s">
        <v>92</v>
      </c>
      <c r="J32" s="407" t="s">
        <v>88</v>
      </c>
    </row>
    <row r="33" spans="2:12" ht="16.899999999999999" customHeight="1">
      <c r="B33" s="842"/>
      <c r="C33" s="408" t="s">
        <v>93</v>
      </c>
      <c r="D33" s="409">
        <f>'3.2 Syrup Preparation'!F44</f>
        <v>9.8305567400685714</v>
      </c>
      <c r="E33" s="409">
        <f>'3.2 Syrup Preparation'!G44</f>
        <v>4.9867521271456452</v>
      </c>
      <c r="F33" s="410">
        <f>D33/$D$118</f>
        <v>6.0165305271834994E-2</v>
      </c>
      <c r="H33" s="409">
        <f>'3.2 Syrup Preparation'!F48</f>
        <v>10.619698261892987</v>
      </c>
      <c r="I33" s="409">
        <f>'3.2 Syrup Preparation'!G48</f>
        <v>3.692246203104077</v>
      </c>
      <c r="J33" s="410">
        <f>H33/$H$118</f>
        <v>6.0500168328535435E-2</v>
      </c>
    </row>
    <row r="34" spans="2:12" ht="16.899999999999999" customHeight="1">
      <c r="B34" s="842"/>
      <c r="C34" s="417" t="s">
        <v>94</v>
      </c>
      <c r="D34" s="418">
        <f>15%*D33</f>
        <v>1.4745835110102856</v>
      </c>
      <c r="E34" s="418">
        <f>15%*E33</f>
        <v>0.7480128190718468</v>
      </c>
      <c r="F34" s="410">
        <f>D34/$D$118</f>
        <v>9.0247957907752495E-3</v>
      </c>
      <c r="H34" s="418">
        <f>15%*H33</f>
        <v>1.592954739283948</v>
      </c>
      <c r="I34" s="418">
        <f>15%*I33</f>
        <v>0.55383693046561155</v>
      </c>
      <c r="J34" s="410">
        <f>H34/$H$118</f>
        <v>9.0750252492803156E-3</v>
      </c>
    </row>
    <row r="35" spans="2:12" ht="20.149999999999999" customHeight="1" thickBot="1">
      <c r="B35" s="842"/>
      <c r="C35" s="412" t="s">
        <v>54</v>
      </c>
      <c r="D35" s="413">
        <f>SUM(D33:D34)</f>
        <v>11.305140251078857</v>
      </c>
      <c r="E35" s="413">
        <f>SUM(E33:E34)</f>
        <v>5.7347649462174921</v>
      </c>
      <c r="F35" s="414">
        <f>SUM(F33:F34)</f>
        <v>6.919010106261024E-2</v>
      </c>
      <c r="H35" s="413">
        <f>SUM(H33:H34)</f>
        <v>12.212653001176935</v>
      </c>
      <c r="I35" s="413">
        <f>SUM(I33:I34)</f>
        <v>4.2460831335696883</v>
      </c>
      <c r="J35" s="414">
        <f>SUM(J33:J34)</f>
        <v>6.9575193577815747E-2</v>
      </c>
    </row>
    <row r="36" spans="2:12" ht="6" customHeight="1">
      <c r="B36" s="842"/>
      <c r="E36" s="415"/>
      <c r="F36" s="416"/>
      <c r="I36" s="415"/>
      <c r="J36" s="416"/>
    </row>
    <row r="37" spans="2:12" ht="31.9" customHeight="1">
      <c r="B37" s="842"/>
      <c r="C37" s="405" t="s">
        <v>69</v>
      </c>
      <c r="D37" s="406" t="s">
        <v>86</v>
      </c>
      <c r="E37" s="406" t="s">
        <v>92</v>
      </c>
      <c r="F37" s="407" t="s">
        <v>88</v>
      </c>
      <c r="H37" s="406" t="s">
        <v>86</v>
      </c>
      <c r="I37" s="406" t="s">
        <v>92</v>
      </c>
      <c r="J37" s="407" t="s">
        <v>88</v>
      </c>
    </row>
    <row r="38" spans="2:12" ht="16.899999999999999" customHeight="1">
      <c r="B38" s="842"/>
      <c r="C38" s="419" t="s">
        <v>95</v>
      </c>
      <c r="D38" s="409">
        <f>'3.2 Syrup Preparation'!F53</f>
        <v>2.25051946199603</v>
      </c>
      <c r="E38" s="409">
        <f>'3.2 Syrup Preparation'!G53</f>
        <v>1.1416222917007539</v>
      </c>
      <c r="F38" s="410">
        <f>D38/$D$118</f>
        <v>1.3773705196095793E-2</v>
      </c>
      <c r="H38" s="409">
        <f>'3.2 Syrup Preparation'!F60</f>
        <v>2.25051946199603</v>
      </c>
      <c r="I38" s="409">
        <f>'3.2 Syrup Preparation'!G60</f>
        <v>0.78245838381150845</v>
      </c>
      <c r="J38" s="410">
        <f>H38/$H$118</f>
        <v>1.2821155829443927E-2</v>
      </c>
      <c r="K38" s="411"/>
      <c r="L38" s="411"/>
    </row>
    <row r="39" spans="2:12" ht="16.899999999999999" customHeight="1">
      <c r="B39" s="842"/>
      <c r="C39" s="419" t="s">
        <v>96</v>
      </c>
      <c r="D39" s="409">
        <f>'3.2 Syrup Preparation'!F54</f>
        <v>1.8653017028750551</v>
      </c>
      <c r="E39" s="409">
        <f>'3.2 Syrup Preparation'!G54</f>
        <v>0.94621265921462883</v>
      </c>
      <c r="F39" s="410">
        <f>D39/$D$118</f>
        <v>1.1416082460530972E-2</v>
      </c>
      <c r="H39" s="409">
        <f>'3.2 Syrup Preparation'!F61</f>
        <v>1.8653017028750551</v>
      </c>
      <c r="I39" s="409">
        <f>'3.2 Syrup Preparation'!G61</f>
        <v>0.64852625378231232</v>
      </c>
      <c r="J39" s="410">
        <f>H39/$H$118</f>
        <v>1.0626579421036078E-2</v>
      </c>
      <c r="K39" s="411"/>
      <c r="L39" s="411"/>
    </row>
    <row r="40" spans="2:12" ht="16.899999999999999" customHeight="1">
      <c r="B40" s="842"/>
      <c r="C40" s="419" t="s">
        <v>97</v>
      </c>
      <c r="D40" s="409">
        <f>'3.2 Syrup Preparation'!F55</f>
        <v>1.1616204407504414</v>
      </c>
      <c r="E40" s="409">
        <f>'3.2 Syrup Preparation'!G55</f>
        <v>0.58925586383500383</v>
      </c>
      <c r="F40" s="410">
        <f>D40/$D$118</f>
        <v>7.1093886415294029E-3</v>
      </c>
      <c r="H40" s="409">
        <f>'3.2 Syrup Preparation'!F62</f>
        <v>2.3232408815008827</v>
      </c>
      <c r="I40" s="409">
        <f>'3.2 Syrup Preparation'!G62</f>
        <v>0.80774209512133155</v>
      </c>
      <c r="J40" s="410">
        <f>H40/$H$118</f>
        <v>1.3235448026136659E-2</v>
      </c>
      <c r="K40" s="411"/>
      <c r="L40" s="411"/>
    </row>
    <row r="41" spans="2:12" ht="16.899999999999999" customHeight="1">
      <c r="B41" s="842"/>
      <c r="C41" s="419" t="s">
        <v>98</v>
      </c>
      <c r="D41" s="409">
        <f>'3.2 Syrup Preparation'!F56</f>
        <v>2.2146190143923694</v>
      </c>
      <c r="E41" s="409">
        <f>'3.2 Syrup Preparation'!G56</f>
        <v>1.1234110511589708</v>
      </c>
      <c r="F41" s="410">
        <f>D41/$D$118</f>
        <v>1.3553986064557095E-2</v>
      </c>
      <c r="H41" s="409">
        <f>'3.2 Syrup Preparation'!F63</f>
        <v>2.2146190143923694</v>
      </c>
      <c r="I41" s="409">
        <f>'3.2 Syrup Preparation'!G63</f>
        <v>0.76997655164589995</v>
      </c>
      <c r="J41" s="410">
        <f>H41/$H$118</f>
        <v>1.2616631833608281E-2</v>
      </c>
      <c r="K41" s="411"/>
      <c r="L41" s="411"/>
    </row>
    <row r="42" spans="2:12" ht="17.25" customHeight="1" thickBot="1">
      <c r="B42" s="842"/>
      <c r="C42" s="412" t="s">
        <v>99</v>
      </c>
      <c r="D42" s="413">
        <f>SUM(D38:D41)</f>
        <v>7.4920606200138966</v>
      </c>
      <c r="E42" s="420">
        <f>SUM(E38:E41)</f>
        <v>3.8005018659093577</v>
      </c>
      <c r="F42" s="414">
        <f>SUM(F38:F41)</f>
        <v>4.5853162362713258E-2</v>
      </c>
      <c r="H42" s="413">
        <f>SUM(H38:H41)</f>
        <v>8.6536810607643364</v>
      </c>
      <c r="I42" s="420">
        <f>SUM(I38:I41)</f>
        <v>3.0087032843610522</v>
      </c>
      <c r="J42" s="414">
        <f>SUM(J38:J41)</f>
        <v>4.9299815110224951E-2</v>
      </c>
      <c r="K42" s="411"/>
      <c r="L42" s="411"/>
    </row>
    <row r="43" spans="2:12" ht="16.5" customHeight="1" thickBot="1">
      <c r="B43" s="842"/>
      <c r="C43" s="421" t="s">
        <v>103</v>
      </c>
      <c r="D43" s="422">
        <f>SUM(D30,D35,D42)</f>
        <v>18.953450871092755</v>
      </c>
      <c r="E43" s="422">
        <f>SUM(E30,E35,E42)</f>
        <v>9.6145278387877955</v>
      </c>
      <c r="F43" s="423">
        <f>SUM(F42,F30,F35)</f>
        <v>0.1159995499508269</v>
      </c>
      <c r="H43" s="422">
        <f>SUM(H42,H35,H30)</f>
        <v>22.637167395274606</v>
      </c>
      <c r="I43" s="422">
        <f>SUM(I42,I35,I30)</f>
        <v>7.8704680022928795</v>
      </c>
      <c r="J43" s="423">
        <f>SUM(J30,J35,J42)</f>
        <v>0.12896340405543893</v>
      </c>
      <c r="K43" s="411"/>
      <c r="L43" s="411"/>
    </row>
    <row r="44" spans="2:12" ht="18" customHeight="1">
      <c r="C44" s="424"/>
      <c r="D44" s="424"/>
      <c r="E44" s="424"/>
      <c r="F44" s="424"/>
      <c r="G44" s="424"/>
      <c r="H44" s="424"/>
      <c r="I44" s="424"/>
      <c r="J44" s="424"/>
      <c r="K44" s="411"/>
      <c r="L44" s="411"/>
    </row>
    <row r="45" spans="2:12" ht="30.65" customHeight="1">
      <c r="B45" s="842" t="s">
        <v>104</v>
      </c>
      <c r="C45" s="838" t="s">
        <v>105</v>
      </c>
      <c r="D45" s="839"/>
      <c r="E45" s="839"/>
      <c r="F45" s="839"/>
      <c r="G45" s="839"/>
      <c r="H45" s="839"/>
      <c r="I45" s="839"/>
      <c r="J45" s="840"/>
      <c r="K45" s="411"/>
      <c r="L45" s="411"/>
    </row>
    <row r="46" spans="2:12" ht="31.9" customHeight="1">
      <c r="B46" s="842"/>
      <c r="C46" s="405" t="s">
        <v>85</v>
      </c>
      <c r="D46" s="406" t="s">
        <v>86</v>
      </c>
      <c r="E46" s="406" t="s">
        <v>87</v>
      </c>
      <c r="F46" s="407" t="s">
        <v>88</v>
      </c>
      <c r="H46" s="406" t="s">
        <v>86</v>
      </c>
      <c r="I46" s="406" t="s">
        <v>87</v>
      </c>
      <c r="J46" s="407" t="s">
        <v>88</v>
      </c>
      <c r="K46" s="411"/>
      <c r="L46" s="411"/>
    </row>
    <row r="47" spans="2:12" ht="16.899999999999999" customHeight="1">
      <c r="B47" s="842"/>
      <c r="C47" s="419" t="s">
        <v>106</v>
      </c>
      <c r="D47" s="409">
        <f>'3.4 Mixing'!F34</f>
        <v>1.0416666666666667</v>
      </c>
      <c r="E47" s="409">
        <f>'3.4 Mixing'!G34</f>
        <v>0.1600141686520829</v>
      </c>
      <c r="F47" s="410">
        <f>D47/$D$118</f>
        <v>6.3752435033560097E-3</v>
      </c>
      <c r="H47" s="409">
        <f>'3.4 Mixing'!F38</f>
        <v>1.2239583333333333</v>
      </c>
      <c r="I47" s="409">
        <f>'3.4 Mixing'!G38</f>
        <v>6.5912422839506171E-2</v>
      </c>
      <c r="J47" s="410">
        <f>H47/$H$118</f>
        <v>6.9728615039370062E-3</v>
      </c>
      <c r="K47" s="411"/>
      <c r="L47" s="411"/>
    </row>
    <row r="48" spans="2:12" ht="16.899999999999999" customHeight="1" thickBot="1">
      <c r="B48" s="842"/>
      <c r="C48" s="412" t="s">
        <v>90</v>
      </c>
      <c r="D48" s="413">
        <f>SUM(D47)</f>
        <v>1.0416666666666667</v>
      </c>
      <c r="E48" s="413">
        <f>SUM(E47)</f>
        <v>0.1600141686520829</v>
      </c>
      <c r="F48" s="414">
        <f>SUM(F47:F47)</f>
        <v>6.3752435033560097E-3</v>
      </c>
      <c r="H48" s="413">
        <f>SUM(H47:H47)</f>
        <v>1.2239583333333333</v>
      </c>
      <c r="I48" s="413">
        <f>SUM(I47:I47)</f>
        <v>6.5912422839506171E-2</v>
      </c>
      <c r="J48" s="414">
        <f>SUM(J47:J47)</f>
        <v>6.9728615039370062E-3</v>
      </c>
      <c r="K48" s="411"/>
      <c r="L48" s="411"/>
    </row>
    <row r="49" spans="2:12" ht="11.5" customHeight="1">
      <c r="B49" s="842"/>
      <c r="E49" s="415"/>
      <c r="F49" s="416"/>
      <c r="I49" s="415"/>
      <c r="J49" s="416"/>
      <c r="K49" s="411"/>
      <c r="L49" s="411"/>
    </row>
    <row r="50" spans="2:12" ht="31.9" customHeight="1">
      <c r="B50" s="842"/>
      <c r="C50" s="405" t="s">
        <v>91</v>
      </c>
      <c r="D50" s="406" t="s">
        <v>86</v>
      </c>
      <c r="E50" s="406" t="s">
        <v>92</v>
      </c>
      <c r="F50" s="407" t="s">
        <v>88</v>
      </c>
      <c r="H50" s="406" t="s">
        <v>86</v>
      </c>
      <c r="I50" s="406" t="s">
        <v>92</v>
      </c>
      <c r="J50" s="407" t="s">
        <v>88</v>
      </c>
      <c r="K50" s="411"/>
      <c r="L50" s="411"/>
    </row>
    <row r="51" spans="2:12" ht="16.899999999999999" customHeight="1">
      <c r="B51" s="842"/>
      <c r="C51" s="408" t="s">
        <v>93</v>
      </c>
      <c r="D51" s="409">
        <f>'3.4 Mixing'!F44</f>
        <v>3.5174245654732466</v>
      </c>
      <c r="E51" s="409">
        <f>'3.4 Mixing'!G44</f>
        <v>0.54032425693499087</v>
      </c>
      <c r="F51" s="410">
        <f>D51/$D$118</f>
        <v>2.1527460585195023E-2</v>
      </c>
      <c r="H51" s="409">
        <f>'3.4 Mixing'!F48</f>
        <v>4.3065660872976625</v>
      </c>
      <c r="I51" s="409">
        <f>'3.4 Mixing'!G48</f>
        <v>0.23191655892336299</v>
      </c>
      <c r="J51" s="410">
        <f>H51/$H$118</f>
        <v>2.4534404535240299E-2</v>
      </c>
      <c r="K51" s="411"/>
      <c r="L51" s="411"/>
    </row>
    <row r="52" spans="2:12" ht="16.899999999999999" customHeight="1">
      <c r="B52" s="842"/>
      <c r="C52" s="417" t="s">
        <v>94</v>
      </c>
      <c r="D52" s="418">
        <f>15%*D51</f>
        <v>0.52761368482098692</v>
      </c>
      <c r="E52" s="418">
        <f>15%*E51</f>
        <v>8.104863854024863E-2</v>
      </c>
      <c r="F52" s="410">
        <f>D52/$D$118</f>
        <v>3.229119087779253E-3</v>
      </c>
      <c r="H52" s="418">
        <f>15%*H51</f>
        <v>0.64598491309464934</v>
      </c>
      <c r="I52" s="425">
        <f>15%*I51</f>
        <v>3.4787483838504447E-2</v>
      </c>
      <c r="J52" s="410">
        <f>H52/$H$118</f>
        <v>3.6801606802860445E-3</v>
      </c>
      <c r="K52" s="411"/>
      <c r="L52" s="411"/>
    </row>
    <row r="53" spans="2:12" ht="16.899999999999999" customHeight="1" thickBot="1">
      <c r="B53" s="842"/>
      <c r="C53" s="412" t="s">
        <v>54</v>
      </c>
      <c r="D53" s="413">
        <f>SUM(D51:D52)</f>
        <v>4.0450382502942333</v>
      </c>
      <c r="E53" s="413">
        <f>SUM(E51:E52)</f>
        <v>0.62137289547523955</v>
      </c>
      <c r="F53" s="414">
        <f>SUM(F51:F52)</f>
        <v>2.4756579672974274E-2</v>
      </c>
      <c r="H53" s="413">
        <f>SUM(H51:H52)</f>
        <v>4.9525510003923117</v>
      </c>
      <c r="I53" s="420">
        <f>SUM(I51:I52)</f>
        <v>0.26670404276186743</v>
      </c>
      <c r="J53" s="414">
        <f>SUM(J51:J52)</f>
        <v>2.8214565215526344E-2</v>
      </c>
      <c r="K53" s="411"/>
      <c r="L53" s="411"/>
    </row>
    <row r="54" spans="2:12" ht="7.9" customHeight="1">
      <c r="B54" s="842"/>
      <c r="C54" s="426"/>
      <c r="D54" s="427"/>
      <c r="E54" s="427"/>
      <c r="F54" s="428"/>
      <c r="H54" s="427"/>
      <c r="I54" s="427"/>
      <c r="J54" s="428"/>
      <c r="K54" s="411"/>
      <c r="L54" s="411"/>
    </row>
    <row r="55" spans="2:12" ht="31.9" customHeight="1">
      <c r="B55" s="842"/>
      <c r="C55" s="405" t="s">
        <v>69</v>
      </c>
      <c r="D55" s="406" t="s">
        <v>86</v>
      </c>
      <c r="E55" s="406" t="s">
        <v>92</v>
      </c>
      <c r="F55" s="407" t="s">
        <v>88</v>
      </c>
      <c r="H55" s="406" t="s">
        <v>86</v>
      </c>
      <c r="I55" s="406" t="s">
        <v>92</v>
      </c>
      <c r="J55" s="407" t="s">
        <v>88</v>
      </c>
      <c r="K55" s="411"/>
      <c r="L55" s="411"/>
    </row>
    <row r="56" spans="2:12" ht="16.899999999999999" customHeight="1">
      <c r="B56" s="842"/>
      <c r="C56" s="419" t="s">
        <v>95</v>
      </c>
      <c r="D56" s="409">
        <f>'3.4 Mixing'!F53</f>
        <v>2.25051946199603</v>
      </c>
      <c r="E56" s="409">
        <f>'3.4 Mixing'!G53</f>
        <v>0.34571040071676257</v>
      </c>
      <c r="F56" s="410">
        <f>D56/$D$118</f>
        <v>1.3773705196095793E-2</v>
      </c>
      <c r="H56" s="409">
        <f>'3.4 Mixing'!F60</f>
        <v>2.25051946199603</v>
      </c>
      <c r="I56" s="409">
        <f>'3.4 Mixing'!G60</f>
        <v>0.12119464065711953</v>
      </c>
      <c r="J56" s="410">
        <f>H56/$H$118</f>
        <v>1.2821155829443927E-2</v>
      </c>
      <c r="K56" s="411"/>
      <c r="L56" s="411"/>
    </row>
    <row r="57" spans="2:12" ht="16.899999999999999" customHeight="1">
      <c r="B57" s="842"/>
      <c r="C57" s="419" t="s">
        <v>96</v>
      </c>
      <c r="D57" s="409">
        <f>'3.4 Mixing'!F54</f>
        <v>1.8653017028750551</v>
      </c>
      <c r="E57" s="409">
        <f>'3.4 Mixing'!G54</f>
        <v>0.28653571322003185</v>
      </c>
      <c r="F57" s="410">
        <f>D57/$D$118</f>
        <v>1.1416082460530972E-2</v>
      </c>
      <c r="H57" s="409">
        <f>'3.4 Mixing'!F61</f>
        <v>1.8653017028750551</v>
      </c>
      <c r="I57" s="409">
        <f>'3.4 Mixing'!G61</f>
        <v>0.10044995096223444</v>
      </c>
      <c r="J57" s="410">
        <f>H57/$H$118</f>
        <v>1.0626579421036078E-2</v>
      </c>
      <c r="K57" s="411"/>
      <c r="L57" s="411"/>
    </row>
    <row r="58" spans="2:12" ht="16.899999999999999" customHeight="1">
      <c r="B58" s="842"/>
      <c r="C58" s="419" t="s">
        <v>97</v>
      </c>
      <c r="D58" s="409">
        <f>'3.4 Mixing'!F55</f>
        <v>1.1616204407504414</v>
      </c>
      <c r="E58" s="409">
        <f>'3.4 Mixing'!G55</f>
        <v>0.17844069995131007</v>
      </c>
      <c r="F58" s="410">
        <f>D58/$D$118</f>
        <v>7.1093886415294029E-3</v>
      </c>
      <c r="H58" s="409">
        <f>'3.4 Mixing'!F62</f>
        <v>1.1616204407504414</v>
      </c>
      <c r="I58" s="409">
        <f>'3.4 Mixing'!G62</f>
        <v>6.2555411883375614E-2</v>
      </c>
      <c r="J58" s="410">
        <f>H58/$H$118</f>
        <v>6.6177240130683296E-3</v>
      </c>
      <c r="K58" s="411"/>
      <c r="L58" s="411"/>
    </row>
    <row r="59" spans="2:12" ht="16.899999999999999" customHeight="1">
      <c r="B59" s="842"/>
      <c r="C59" s="419" t="s">
        <v>98</v>
      </c>
      <c r="D59" s="409">
        <f>'3.4 Mixing'!F56</f>
        <v>2.2146190143923694</v>
      </c>
      <c r="E59" s="409">
        <f>'3.4 Mixing'!G56</f>
        <v>0.34019560365032664</v>
      </c>
      <c r="F59" s="410">
        <f>D59/$D$118</f>
        <v>1.3553986064557095E-2</v>
      </c>
      <c r="H59" s="409">
        <f>'3.4 Mixing'!F63</f>
        <v>2.2146190143923694</v>
      </c>
      <c r="I59" s="409">
        <f>'3.4 Mixing'!G63</f>
        <v>0.11926133507135203</v>
      </c>
      <c r="J59" s="410">
        <f>H59/$H$118</f>
        <v>1.2616631833608281E-2</v>
      </c>
      <c r="K59" s="411"/>
      <c r="L59" s="411"/>
    </row>
    <row r="60" spans="2:12" ht="16.899999999999999" customHeight="1" thickBot="1">
      <c r="B60" s="842"/>
      <c r="C60" s="412" t="s">
        <v>55</v>
      </c>
      <c r="D60" s="413">
        <f>SUM(D56:D59)</f>
        <v>7.4920606200138966</v>
      </c>
      <c r="E60" s="413">
        <f>SUM(E56:E59)</f>
        <v>1.1508824175384311</v>
      </c>
      <c r="F60" s="414">
        <f>SUM(F56:F59)</f>
        <v>4.5853162362713258E-2</v>
      </c>
      <c r="H60" s="413">
        <f>SUM(H56:H59)</f>
        <v>7.4920606200138966</v>
      </c>
      <c r="I60" s="413">
        <f>SUM(I56:I59)</f>
        <v>0.40346133857408162</v>
      </c>
      <c r="J60" s="429">
        <f>SUM(J56:J59)</f>
        <v>4.2682091097156614E-2</v>
      </c>
      <c r="K60" s="411"/>
      <c r="L60" s="411"/>
    </row>
    <row r="61" spans="2:12" ht="9" customHeight="1">
      <c r="B61" s="842"/>
      <c r="C61" s="430"/>
      <c r="D61" s="431"/>
      <c r="E61" s="432"/>
      <c r="F61" s="433"/>
      <c r="H61" s="431"/>
      <c r="I61" s="431"/>
      <c r="J61" s="431"/>
      <c r="K61" s="411"/>
      <c r="L61" s="411"/>
    </row>
    <row r="62" spans="2:12" ht="19.899999999999999" customHeight="1" thickBot="1">
      <c r="B62" s="842"/>
      <c r="C62" s="421" t="s">
        <v>107</v>
      </c>
      <c r="D62" s="422">
        <f>SUM(D60,D53,D48)</f>
        <v>12.578765536974796</v>
      </c>
      <c r="E62" s="422">
        <f>SUM(E60,E53,E48)</f>
        <v>1.9322694816657535</v>
      </c>
      <c r="F62" s="423">
        <f>SUM(F60,F53,F48)</f>
        <v>7.6984985539043552E-2</v>
      </c>
      <c r="H62" s="422">
        <f>SUM(H60,H53,H48)</f>
        <v>13.668569953739542</v>
      </c>
      <c r="I62" s="422">
        <f>SUM(I60,I53,I48)</f>
        <v>0.73607780417545521</v>
      </c>
      <c r="J62" s="434">
        <f>SUM(J60,J53,J48)</f>
        <v>7.7869517816619965E-2</v>
      </c>
      <c r="K62" s="411"/>
      <c r="L62" s="411"/>
    </row>
    <row r="63" spans="2:12" ht="16.899999999999999" customHeight="1">
      <c r="B63" s="430"/>
      <c r="C63" s="430"/>
      <c r="D63" s="431"/>
      <c r="E63" s="432"/>
      <c r="F63" s="433"/>
      <c r="H63" s="431"/>
      <c r="I63" s="431"/>
      <c r="J63" s="431"/>
      <c r="K63" s="411"/>
      <c r="L63" s="411"/>
    </row>
    <row r="64" spans="2:12" ht="30.65" customHeight="1">
      <c r="B64" s="842" t="s">
        <v>605</v>
      </c>
      <c r="C64" s="838" t="s">
        <v>606</v>
      </c>
      <c r="D64" s="839"/>
      <c r="E64" s="839"/>
      <c r="F64" s="839"/>
      <c r="G64" s="839"/>
      <c r="H64" s="839"/>
      <c r="I64" s="839"/>
      <c r="J64" s="840"/>
      <c r="K64" s="411"/>
      <c r="L64" s="411"/>
    </row>
    <row r="65" spans="2:12" ht="31.9" customHeight="1">
      <c r="B65" s="842"/>
      <c r="C65" s="405" t="s">
        <v>85</v>
      </c>
      <c r="D65" s="406" t="s">
        <v>86</v>
      </c>
      <c r="E65" s="406" t="s">
        <v>87</v>
      </c>
      <c r="F65" s="407" t="s">
        <v>88</v>
      </c>
      <c r="H65" s="406" t="s">
        <v>86</v>
      </c>
      <c r="I65" s="406" t="s">
        <v>87</v>
      </c>
      <c r="J65" s="407" t="s">
        <v>88</v>
      </c>
      <c r="K65" s="411"/>
      <c r="L65" s="411"/>
    </row>
    <row r="66" spans="2:12" ht="16.899999999999999" customHeight="1">
      <c r="B66" s="842"/>
      <c r="C66" s="408" t="s">
        <v>602</v>
      </c>
      <c r="D66" s="409">
        <f>IF('1.1 Summary'!$C$15="Can",0,'3.5 Pasteurisation'!F34)</f>
        <v>2.1223958333333335</v>
      </c>
      <c r="E66" s="409">
        <f>IF('1.1 Summary'!$C$15="Can",0,'3.5 Pasteurisation'!G34)</f>
        <v>1.7828331443290932</v>
      </c>
      <c r="F66" s="410">
        <f>D66/$D$118</f>
        <v>1.2989558638087869E-2</v>
      </c>
      <c r="H66" s="409">
        <f>IF('1.1 Summary'!$C$15="Can",0,'3.5 Pasteurisation'!F38)</f>
        <v>2.2786458333333335</v>
      </c>
      <c r="I66" s="409">
        <f>IF('1.1 Summary'!$C$15="Can",0,'3.5 Pasteurisation'!G38)</f>
        <v>1.2042545851139597</v>
      </c>
      <c r="J66" s="410">
        <f>H66/$H$118</f>
        <v>1.2981391097755066E-2</v>
      </c>
      <c r="K66" s="411"/>
      <c r="L66" s="411"/>
    </row>
    <row r="67" spans="2:12" ht="16.899999999999999" customHeight="1" thickBot="1">
      <c r="B67" s="842"/>
      <c r="C67" s="412" t="s">
        <v>90</v>
      </c>
      <c r="D67" s="413">
        <f>SUM(D66)</f>
        <v>2.1223958333333335</v>
      </c>
      <c r="E67" s="413">
        <f>SUM(E66)</f>
        <v>1.7828331443290932</v>
      </c>
      <c r="F67" s="414">
        <f>SUM(F66)</f>
        <v>1.2989558638087869E-2</v>
      </c>
      <c r="H67" s="413">
        <f>SUM(H66:H66)</f>
        <v>2.2786458333333335</v>
      </c>
      <c r="I67" s="413">
        <f>SUM(I66:I66)</f>
        <v>1.2042545851139597</v>
      </c>
      <c r="J67" s="414">
        <f>SUM(J66)</f>
        <v>1.2981391097755066E-2</v>
      </c>
      <c r="K67" s="411"/>
      <c r="L67" s="411"/>
    </row>
    <row r="68" spans="2:12" ht="12" customHeight="1">
      <c r="B68" s="842"/>
      <c r="E68" s="415"/>
      <c r="F68" s="416"/>
      <c r="I68" s="415"/>
      <c r="J68" s="416"/>
      <c r="K68" s="411"/>
      <c r="L68" s="411"/>
    </row>
    <row r="69" spans="2:12" ht="31.9" customHeight="1">
      <c r="B69" s="842"/>
      <c r="C69" s="405" t="s">
        <v>91</v>
      </c>
      <c r="D69" s="406" t="s">
        <v>86</v>
      </c>
      <c r="E69" s="406" t="s">
        <v>92</v>
      </c>
      <c r="F69" s="407" t="s">
        <v>88</v>
      </c>
      <c r="H69" s="406" t="s">
        <v>86</v>
      </c>
      <c r="I69" s="406" t="s">
        <v>92</v>
      </c>
      <c r="J69" s="407" t="s">
        <v>88</v>
      </c>
      <c r="K69" s="411"/>
      <c r="L69" s="411"/>
    </row>
    <row r="70" spans="2:12" ht="16.899999999999999" customHeight="1">
      <c r="B70" s="842"/>
      <c r="C70" s="408" t="s">
        <v>93</v>
      </c>
      <c r="D70" s="409">
        <f>IF('1.1 Summary'!$C$15="Can",0,'3.5 Pasteurisation'!F44)</f>
        <v>19.039647261500676</v>
      </c>
      <c r="E70" s="409">
        <f>IF('1.1 Summary'!$C$15="Can",0,'3.5 Pasteurisation'!G44)</f>
        <v>15.993488896379159</v>
      </c>
      <c r="F70" s="410">
        <f>D70/$D$118</f>
        <v>0.11652709200966932</v>
      </c>
      <c r="H70" s="409">
        <f>IF('1.1 Summary'!$C$15="Can",0,'3.5 Pasteurisation'!F48)</f>
        <v>19.513132174595324</v>
      </c>
      <c r="I70" s="409">
        <f>IF('1.1 Summary'!$C$15="Can",0,'3.5 Pasteurisation'!G48)</f>
        <v>10.312606964819887</v>
      </c>
      <c r="J70" s="410">
        <f>H70/$H$118</f>
        <v>0.11116584973192471</v>
      </c>
      <c r="K70" s="411"/>
      <c r="L70" s="411"/>
    </row>
    <row r="71" spans="2:12" ht="16.899999999999999" customHeight="1">
      <c r="B71" s="842"/>
      <c r="C71" s="417" t="s">
        <v>94</v>
      </c>
      <c r="D71" s="418">
        <f>15%*D70</f>
        <v>2.8559470892251011</v>
      </c>
      <c r="E71" s="418">
        <f>15%*E70</f>
        <v>2.3990233344568739</v>
      </c>
      <c r="F71" s="410">
        <f>D71/$D$118</f>
        <v>1.7479063801450399E-2</v>
      </c>
      <c r="H71" s="418">
        <f>15%*H70</f>
        <v>2.9269698261892985</v>
      </c>
      <c r="I71" s="418">
        <f>15%*I70</f>
        <v>1.5468910447229829</v>
      </c>
      <c r="J71" s="410">
        <f>H71/$H$118</f>
        <v>1.6674877459788705E-2</v>
      </c>
      <c r="K71" s="411"/>
      <c r="L71" s="411"/>
    </row>
    <row r="72" spans="2:12" ht="16.899999999999999" customHeight="1" thickBot="1">
      <c r="B72" s="842"/>
      <c r="C72" s="412" t="s">
        <v>54</v>
      </c>
      <c r="D72" s="413">
        <f>SUM(D70:D71)</f>
        <v>21.895594350725776</v>
      </c>
      <c r="E72" s="413">
        <f>SUM(E70:E71)</f>
        <v>18.392512230836033</v>
      </c>
      <c r="F72" s="414">
        <f>SUM(F70:F71)</f>
        <v>0.13400615581111971</v>
      </c>
      <c r="H72" s="413">
        <f>SUM(H70:H71)</f>
        <v>22.440102000784623</v>
      </c>
      <c r="I72" s="413">
        <f>SUM(I70:I71)</f>
        <v>11.85949800954287</v>
      </c>
      <c r="J72" s="414">
        <f>SUM(J70:J71)</f>
        <v>0.12784072719171341</v>
      </c>
      <c r="K72" s="411"/>
      <c r="L72" s="411"/>
    </row>
    <row r="73" spans="2:12" ht="10.9" customHeight="1">
      <c r="B73" s="842"/>
      <c r="C73" s="426"/>
      <c r="D73" s="427"/>
      <c r="E73" s="427"/>
      <c r="F73" s="428"/>
      <c r="H73" s="427"/>
      <c r="I73" s="427"/>
      <c r="J73" s="428"/>
      <c r="K73" s="411"/>
      <c r="L73" s="411"/>
    </row>
    <row r="74" spans="2:12" ht="31.9" customHeight="1">
      <c r="B74" s="842"/>
      <c r="C74" s="405" t="s">
        <v>69</v>
      </c>
      <c r="D74" s="406" t="s">
        <v>86</v>
      </c>
      <c r="E74" s="406" t="s">
        <v>92</v>
      </c>
      <c r="F74" s="407" t="s">
        <v>88</v>
      </c>
      <c r="H74" s="406" t="s">
        <v>86</v>
      </c>
      <c r="I74" s="406" t="s">
        <v>92</v>
      </c>
      <c r="J74" s="407" t="s">
        <v>88</v>
      </c>
      <c r="K74" s="411"/>
      <c r="L74" s="411"/>
    </row>
    <row r="75" spans="2:12" ht="16.899999999999999" customHeight="1">
      <c r="B75" s="842"/>
      <c r="C75" s="419" t="s">
        <v>95</v>
      </c>
      <c r="D75" s="409">
        <f>IF('1.1 Summary'!$C$15="Can",0,'3.5 Pasteurisation'!F53)</f>
        <v>2.25051946199603</v>
      </c>
      <c r="E75" s="409">
        <f>IF('1.1 Summary'!$C$15="Can",0,'3.5 Pasteurisation'!G53)</f>
        <v>1.8904582386513045</v>
      </c>
      <c r="F75" s="410">
        <f>D75/$D$118</f>
        <v>1.3773705196095793E-2</v>
      </c>
      <c r="H75" s="435">
        <f>IF('1.1 Summary'!$C$15="Can",0,'3.5 Pasteurisation'!F60)</f>
        <v>2.25051946199603</v>
      </c>
      <c r="I75" s="435">
        <f>IF('1.1 Summary'!$C$15="Can",0,'3.5 Pasteurisation'!G60)</f>
        <v>1.1893899180603631</v>
      </c>
      <c r="J75" s="410">
        <f>H75/$H$118</f>
        <v>1.2821155829443927E-2</v>
      </c>
      <c r="K75" s="411"/>
      <c r="L75" s="411"/>
    </row>
    <row r="76" spans="2:12" ht="16.899999999999999" customHeight="1">
      <c r="B76" s="842"/>
      <c r="C76" s="419" t="s">
        <v>96</v>
      </c>
      <c r="D76" s="409">
        <f>IF('1.1 Summary'!$C$15="Can",0,'3.5 Pasteurisation'!F54)</f>
        <v>1.8653017028750551</v>
      </c>
      <c r="E76" s="409">
        <f>IF('1.1 Summary'!$C$15="Can",0,'3.5 Pasteurisation'!G54)</f>
        <v>1.5668715740155978</v>
      </c>
      <c r="F76" s="410">
        <f>D76/$D$118</f>
        <v>1.1416082460530972E-2</v>
      </c>
      <c r="H76" s="435">
        <f>IF('1.1 Summary'!$C$15="Can",0,'3.5 Pasteurisation'!F61)</f>
        <v>1.8653017028750551</v>
      </c>
      <c r="I76" s="435">
        <f>IF('1.1 Summary'!$C$15="Can",0,'3.5 Pasteurisation'!G61)</f>
        <v>0.98580397859466773</v>
      </c>
      <c r="J76" s="410">
        <f>H76/$H$118</f>
        <v>1.0626579421036078E-2</v>
      </c>
    </row>
    <row r="77" spans="2:12" ht="16.899999999999999" customHeight="1">
      <c r="B77" s="842"/>
      <c r="C77" s="419" t="s">
        <v>97</v>
      </c>
      <c r="D77" s="409">
        <f>IF('1.1 Summary'!$C$15="Can",0,'3.5 Pasteurisation'!F55)</f>
        <v>1.1616204407504414</v>
      </c>
      <c r="E77" s="409">
        <f>IF('1.1 Summary'!$C$15="Can",0,'3.5 Pasteurisation'!G55)</f>
        <v>0.97577246919462779</v>
      </c>
      <c r="F77" s="410">
        <f>D77/$D$118</f>
        <v>7.1093886415294029E-3</v>
      </c>
      <c r="H77" s="435">
        <f>IF('1.1 Summary'!$C$15="Can",0,'3.5 Pasteurisation'!F62)</f>
        <v>1.1616204407504414</v>
      </c>
      <c r="I77" s="435">
        <f>IF('1.1 Summary'!$C$15="Can",0,'3.5 Pasteurisation'!G62)</f>
        <v>0.6139114387466903</v>
      </c>
      <c r="J77" s="410">
        <f>H77/$H$118</f>
        <v>6.6177240130683296E-3</v>
      </c>
    </row>
    <row r="78" spans="2:12" ht="16.899999999999999" customHeight="1">
      <c r="B78" s="842"/>
      <c r="C78" s="419" t="s">
        <v>98</v>
      </c>
      <c r="D78" s="409">
        <f>IF('1.1 Summary'!$C$15="Can",0,'3.5 Pasteurisation'!F56)</f>
        <v>2.2146190143923694</v>
      </c>
      <c r="E78" s="409">
        <f>IF('1.1 Summary'!$C$15="Can",0,'3.5 Pasteurisation'!G56)</f>
        <v>1.8603015134642156</v>
      </c>
      <c r="F78" s="410">
        <f>D78/$D$118</f>
        <v>1.3553986064557095E-2</v>
      </c>
      <c r="H78" s="435">
        <f>IF('1.1 Summary'!$C$15="Can",0,'3.5 Pasteurisation'!F63)</f>
        <v>2.2146190143923694</v>
      </c>
      <c r="I78" s="435">
        <f>IF('1.1 Summary'!$C$15="Can",0,'3.5 Pasteurisation'!G63)</f>
        <v>1.1704166849225446</v>
      </c>
      <c r="J78" s="410">
        <f>H78/$H$118</f>
        <v>1.2616631833608281E-2</v>
      </c>
    </row>
    <row r="79" spans="2:12" ht="16.899999999999999" customHeight="1" thickBot="1">
      <c r="B79" s="842"/>
      <c r="C79" s="412" t="s">
        <v>99</v>
      </c>
      <c r="D79" s="413">
        <f>SUM(D75:D78)</f>
        <v>7.4920606200138966</v>
      </c>
      <c r="E79" s="413">
        <f>SUM(E75:E78)</f>
        <v>6.2934037953257462</v>
      </c>
      <c r="F79" s="414">
        <f>SUM(F75:F78)</f>
        <v>4.5853162362713258E-2</v>
      </c>
      <c r="H79" s="413">
        <f>SUM(H75:H78)</f>
        <v>7.4920606200138966</v>
      </c>
      <c r="I79" s="413">
        <f t="shared" ref="I79" si="0">SUM(I75:I78)</f>
        <v>3.9595220203242656</v>
      </c>
      <c r="J79" s="429">
        <f>SUM(J75:J78)</f>
        <v>4.2682091097156614E-2</v>
      </c>
    </row>
    <row r="80" spans="2:12" ht="8.5" customHeight="1">
      <c r="B80" s="842"/>
      <c r="C80" s="430"/>
      <c r="D80" s="431"/>
      <c r="E80" s="432"/>
      <c r="F80" s="433"/>
      <c r="H80" s="431"/>
      <c r="I80" s="431"/>
      <c r="J80" s="431"/>
    </row>
    <row r="81" spans="2:10" ht="16.149999999999999" customHeight="1" thickBot="1">
      <c r="B81" s="842"/>
      <c r="C81" s="436" t="s">
        <v>607</v>
      </c>
      <c r="D81" s="437">
        <f>SUM(D79,D72,D67)</f>
        <v>31.510050804073007</v>
      </c>
      <c r="E81" s="437">
        <f>SUM(E79,E72,E67)</f>
        <v>26.46874917049087</v>
      </c>
      <c r="F81" s="438">
        <f>SUM(F79,F72,F67)</f>
        <v>0.19284887681192084</v>
      </c>
      <c r="H81" s="437">
        <f>SUM(H79,H72,H67)</f>
        <v>32.210808454131858</v>
      </c>
      <c r="I81" s="437">
        <f>SUM(I79,I72,I67)</f>
        <v>17.023274614981098</v>
      </c>
      <c r="J81" s="438">
        <f>SUM(J79,J72,J67)</f>
        <v>0.18350420938662509</v>
      </c>
    </row>
    <row r="82" spans="2:10" ht="16.899999999999999" customHeight="1">
      <c r="D82" s="431"/>
      <c r="E82" s="432"/>
      <c r="F82" s="433"/>
      <c r="H82" s="431"/>
      <c r="I82" s="431"/>
      <c r="J82" s="431"/>
    </row>
    <row r="83" spans="2:10" ht="30.65" customHeight="1">
      <c r="B83" s="842" t="s">
        <v>440</v>
      </c>
      <c r="C83" s="838" t="s">
        <v>440</v>
      </c>
      <c r="D83" s="839"/>
      <c r="E83" s="839"/>
      <c r="F83" s="839"/>
      <c r="G83" s="839"/>
      <c r="H83" s="839"/>
      <c r="I83" s="839"/>
      <c r="J83" s="840"/>
    </row>
    <row r="84" spans="2:10" ht="31.9" customHeight="1">
      <c r="B84" s="842"/>
      <c r="C84" s="405" t="s">
        <v>85</v>
      </c>
      <c r="D84" s="406" t="s">
        <v>86</v>
      </c>
      <c r="E84" s="406" t="s">
        <v>87</v>
      </c>
      <c r="F84" s="407" t="s">
        <v>88</v>
      </c>
      <c r="H84" s="406" t="s">
        <v>86</v>
      </c>
      <c r="I84" s="406" t="s">
        <v>87</v>
      </c>
      <c r="J84" s="407" t="s">
        <v>88</v>
      </c>
    </row>
    <row r="85" spans="2:10" ht="16.899999999999999" customHeight="1">
      <c r="B85" s="842"/>
      <c r="C85" s="419" t="s">
        <v>109</v>
      </c>
      <c r="D85" s="439">
        <f>IF('1.1 Summary'!$C$14="Non-Carbonated",0,'3.3 Carbonation'!F34)</f>
        <v>0</v>
      </c>
      <c r="E85" s="439">
        <f>'3.3 Carbonation'!G34</f>
        <v>0</v>
      </c>
      <c r="F85" s="410">
        <f>D85/$D$118</f>
        <v>0</v>
      </c>
      <c r="G85" s="419"/>
      <c r="H85" s="439">
        <f>IF('1.1 Summary'!$C$14="Non-Carbonated",0,'3.3 Carbonation'!F38)</f>
        <v>0</v>
      </c>
      <c r="I85" s="439">
        <f>'3.3 Carbonation'!G38</f>
        <v>0</v>
      </c>
      <c r="J85" s="410">
        <f>H85/$H$118</f>
        <v>0</v>
      </c>
    </row>
    <row r="86" spans="2:10" ht="16.899999999999999" customHeight="1" thickBot="1">
      <c r="B86" s="842"/>
      <c r="C86" s="412" t="s">
        <v>90</v>
      </c>
      <c r="D86" s="413">
        <f>SUM(D85)</f>
        <v>0</v>
      </c>
      <c r="E86" s="413">
        <f>SUM(E85)</f>
        <v>0</v>
      </c>
      <c r="F86" s="414">
        <f>SUM(F85:F85)</f>
        <v>0</v>
      </c>
      <c r="H86" s="413">
        <f>SUM(H85)</f>
        <v>0</v>
      </c>
      <c r="I86" s="413">
        <f>SUM(I85)</f>
        <v>0</v>
      </c>
      <c r="J86" s="414">
        <f>SUM(J85:J85)</f>
        <v>0</v>
      </c>
    </row>
    <row r="87" spans="2:10" ht="13.15" customHeight="1">
      <c r="B87" s="842"/>
      <c r="E87" s="415"/>
      <c r="F87" s="416"/>
      <c r="I87" s="415"/>
      <c r="J87" s="416"/>
    </row>
    <row r="88" spans="2:10" ht="31.9" customHeight="1">
      <c r="B88" s="842"/>
      <c r="C88" s="405" t="s">
        <v>91</v>
      </c>
      <c r="D88" s="406" t="s">
        <v>86</v>
      </c>
      <c r="E88" s="406" t="s">
        <v>92</v>
      </c>
      <c r="F88" s="407" t="s">
        <v>88</v>
      </c>
      <c r="H88" s="406" t="s">
        <v>86</v>
      </c>
      <c r="I88" s="406" t="s">
        <v>92</v>
      </c>
      <c r="J88" s="407" t="s">
        <v>88</v>
      </c>
    </row>
    <row r="89" spans="2:10" ht="16.899999999999999" customHeight="1">
      <c r="B89" s="842"/>
      <c r="C89" s="408" t="s">
        <v>93</v>
      </c>
      <c r="D89" s="409">
        <f>IF('1.1 Summary'!$C$14="Non-Carbonated",0,'3.3 Carbonation'!F44)</f>
        <v>0</v>
      </c>
      <c r="E89" s="409">
        <f>'3.3 Carbonation'!G44</f>
        <v>0</v>
      </c>
      <c r="F89" s="410">
        <f>D89/$D$118</f>
        <v>0</v>
      </c>
      <c r="H89" s="409">
        <f>IF('1.1 Summary'!$C$14="Non-Carbonated",0,'3.3 Carbonation'!F48)</f>
        <v>0</v>
      </c>
      <c r="I89" s="409">
        <f>'3.3 Carbonation'!G48</f>
        <v>0</v>
      </c>
      <c r="J89" s="410">
        <f>H89/$H$118</f>
        <v>0</v>
      </c>
    </row>
    <row r="90" spans="2:10" ht="16.899999999999999" customHeight="1">
      <c r="B90" s="842"/>
      <c r="C90" s="417" t="s">
        <v>94</v>
      </c>
      <c r="D90" s="418">
        <f>15%*D89</f>
        <v>0</v>
      </c>
      <c r="E90" s="418">
        <f>15%*E89</f>
        <v>0</v>
      </c>
      <c r="F90" s="410">
        <f>D90/$D$118</f>
        <v>0</v>
      </c>
      <c r="H90" s="418">
        <f>15%*H89</f>
        <v>0</v>
      </c>
      <c r="I90" s="418">
        <f>15%*I89</f>
        <v>0</v>
      </c>
      <c r="J90" s="410">
        <f>H90/$H$118</f>
        <v>0</v>
      </c>
    </row>
    <row r="91" spans="2:10" ht="16.899999999999999" customHeight="1" thickBot="1">
      <c r="B91" s="842"/>
      <c r="C91" s="412" t="s">
        <v>54</v>
      </c>
      <c r="D91" s="413">
        <f>SUM(D89:D90)</f>
        <v>0</v>
      </c>
      <c r="E91" s="420">
        <f>SUM(E89:E90)</f>
        <v>0</v>
      </c>
      <c r="F91" s="414">
        <f>SUM(F89:F90)</f>
        <v>0</v>
      </c>
      <c r="H91" s="413">
        <f>SUM(H89:H90)</f>
        <v>0</v>
      </c>
      <c r="I91" s="413">
        <f>SUM(I89:I90)</f>
        <v>0</v>
      </c>
      <c r="J91" s="414">
        <f>SUM(J89:J90)</f>
        <v>0</v>
      </c>
    </row>
    <row r="92" spans="2:10" ht="8.5" customHeight="1">
      <c r="B92" s="842"/>
      <c r="C92" s="426"/>
      <c r="D92" s="427"/>
      <c r="E92" s="427"/>
      <c r="F92" s="428"/>
      <c r="H92" s="427"/>
      <c r="I92" s="427"/>
      <c r="J92" s="428"/>
    </row>
    <row r="93" spans="2:10" ht="31.9" customHeight="1">
      <c r="B93" s="842"/>
      <c r="C93" s="405" t="s">
        <v>69</v>
      </c>
      <c r="D93" s="406" t="s">
        <v>86</v>
      </c>
      <c r="E93" s="406" t="s">
        <v>92</v>
      </c>
      <c r="F93" s="407" t="s">
        <v>88</v>
      </c>
      <c r="H93" s="406" t="s">
        <v>86</v>
      </c>
      <c r="I93" s="406" t="s">
        <v>92</v>
      </c>
      <c r="J93" s="407" t="s">
        <v>88</v>
      </c>
    </row>
    <row r="94" spans="2:10" ht="16.899999999999999" customHeight="1">
      <c r="B94" s="842"/>
      <c r="C94" s="419" t="s">
        <v>95</v>
      </c>
      <c r="D94" s="409">
        <f>IF('1.1 Summary'!$C$14="Non-Carbonated",0,'3.3 Carbonation'!F53)</f>
        <v>0</v>
      </c>
      <c r="E94" s="409">
        <f>'3.3 Carbonation'!G53</f>
        <v>0</v>
      </c>
      <c r="F94" s="410">
        <f>D94/$D$118</f>
        <v>0</v>
      </c>
      <c r="H94" s="409">
        <f>IF('1.1 Summary'!$C$14="Non-Carbonated",0,'3.3 Carbonation'!F60)</f>
        <v>0</v>
      </c>
      <c r="I94" s="409">
        <f>'3.3 Carbonation'!G60</f>
        <v>0</v>
      </c>
      <c r="J94" s="410">
        <f>H94/$H$118</f>
        <v>0</v>
      </c>
    </row>
    <row r="95" spans="2:10" ht="16.899999999999999" customHeight="1">
      <c r="B95" s="842"/>
      <c r="C95" s="419" t="s">
        <v>96</v>
      </c>
      <c r="D95" s="409">
        <f>IF('1.1 Summary'!$C$14="Non-Carbonated",0,'3.3 Carbonation'!F54)</f>
        <v>0</v>
      </c>
      <c r="E95" s="409">
        <f>'3.3 Carbonation'!G54</f>
        <v>0</v>
      </c>
      <c r="F95" s="410">
        <f>D95/$D$118</f>
        <v>0</v>
      </c>
      <c r="H95" s="409">
        <f>IF('1.1 Summary'!$C$14="Non-Carbonated",0,'3.3 Carbonation'!F61)</f>
        <v>0</v>
      </c>
      <c r="I95" s="409">
        <f>'3.3 Carbonation'!G61</f>
        <v>0</v>
      </c>
      <c r="J95" s="410">
        <f>H95/$H$118</f>
        <v>0</v>
      </c>
    </row>
    <row r="96" spans="2:10" ht="16.899999999999999" customHeight="1">
      <c r="B96" s="842"/>
      <c r="C96" s="419" t="s">
        <v>97</v>
      </c>
      <c r="D96" s="409">
        <f>IF('1.1 Summary'!$C$14="Non-Carbonated",0,'3.3 Carbonation'!F55)</f>
        <v>0</v>
      </c>
      <c r="E96" s="409">
        <f>'3.3 Carbonation'!G55</f>
        <v>0</v>
      </c>
      <c r="F96" s="410">
        <f>D96/$D$118</f>
        <v>0</v>
      </c>
      <c r="H96" s="409">
        <f>IF('1.1 Summary'!$C$14="Non-Carbonated",0,'3.3 Carbonation'!F62)</f>
        <v>0</v>
      </c>
      <c r="I96" s="409">
        <f>'3.3 Carbonation'!G62</f>
        <v>0</v>
      </c>
      <c r="J96" s="410">
        <f>H96/$H$118</f>
        <v>0</v>
      </c>
    </row>
    <row r="97" spans="1:13" ht="16.899999999999999" customHeight="1">
      <c r="B97" s="842"/>
      <c r="C97" s="419" t="s">
        <v>98</v>
      </c>
      <c r="D97" s="409">
        <f>IF('1.1 Summary'!$C$14="Non-Carbonated",0,'3.3 Carbonation'!F56)</f>
        <v>0</v>
      </c>
      <c r="E97" s="409">
        <f>'3.3 Carbonation'!G56</f>
        <v>0</v>
      </c>
      <c r="F97" s="410">
        <f>D97/$D$118</f>
        <v>0</v>
      </c>
      <c r="H97" s="409">
        <f>IF('1.1 Summary'!$C$14="Non-Carbonated",0,'3.3 Carbonation'!F63)</f>
        <v>0</v>
      </c>
      <c r="I97" s="409">
        <f>'3.3 Carbonation'!G63</f>
        <v>0</v>
      </c>
      <c r="J97" s="410">
        <f>H97/$H$118</f>
        <v>0</v>
      </c>
    </row>
    <row r="98" spans="1:13" ht="16.899999999999999" customHeight="1" thickBot="1">
      <c r="B98" s="842"/>
      <c r="C98" s="412" t="s">
        <v>99</v>
      </c>
      <c r="D98" s="413">
        <f>SUM(D94:D97)</f>
        <v>0</v>
      </c>
      <c r="E98" s="420">
        <f>SUM(E94:E97)</f>
        <v>0</v>
      </c>
      <c r="F98" s="414">
        <f>SUM(F94:F97)</f>
        <v>0</v>
      </c>
      <c r="H98" s="413">
        <f>SUM(H94:H97)</f>
        <v>0</v>
      </c>
      <c r="I98" s="413">
        <f>SUM(I94:I97)</f>
        <v>0</v>
      </c>
      <c r="J98" s="440">
        <f>SUM(J94:J97)</f>
        <v>0</v>
      </c>
    </row>
    <row r="99" spans="1:13" ht="7.15" customHeight="1">
      <c r="B99" s="842"/>
      <c r="C99" s="430"/>
      <c r="D99" s="431"/>
      <c r="E99" s="432"/>
      <c r="F99" s="433"/>
      <c r="H99" s="431"/>
      <c r="I99" s="431"/>
      <c r="J99" s="431"/>
    </row>
    <row r="100" spans="1:13" ht="16.899999999999999" customHeight="1" thickBot="1">
      <c r="B100" s="842"/>
      <c r="C100" s="436" t="s">
        <v>441</v>
      </c>
      <c r="D100" s="437">
        <f>SUM(D98,D91,D86)</f>
        <v>0</v>
      </c>
      <c r="E100" s="437">
        <f>SUM(E98,E91,E86)</f>
        <v>0</v>
      </c>
      <c r="F100" s="438">
        <f>SUM(F98,F91,F86)</f>
        <v>0</v>
      </c>
      <c r="H100" s="437">
        <f>SUM(H98,H91,H86)</f>
        <v>0</v>
      </c>
      <c r="I100" s="437">
        <f>SUM(I98,I91,I86)</f>
        <v>0</v>
      </c>
      <c r="J100" s="438">
        <f>SUM(J98,J91,J86)</f>
        <v>0</v>
      </c>
    </row>
    <row r="101" spans="1:13" ht="16.899999999999999" customHeight="1">
      <c r="B101" s="415"/>
      <c r="C101" s="415"/>
      <c r="D101" s="415"/>
      <c r="E101" s="415"/>
      <c r="F101" s="415"/>
      <c r="G101" s="415"/>
      <c r="H101" s="415"/>
      <c r="I101" s="415"/>
      <c r="J101" s="415"/>
    </row>
    <row r="102" spans="1:13" ht="16.899999999999999" customHeight="1" thickBot="1">
      <c r="B102" s="415"/>
      <c r="C102" s="441" t="s">
        <v>110</v>
      </c>
      <c r="D102" s="442">
        <f>SUM(D25,D100,D81,D62,D43)</f>
        <v>80.340888166272421</v>
      </c>
      <c r="E102" s="442">
        <f>SUM(E25,E100,E81,E62,E43)</f>
        <v>45.479555201368719</v>
      </c>
      <c r="F102" s="443">
        <f>SUM(F43,F100,F81,F62,F25)</f>
        <v>0.49170501632244457</v>
      </c>
      <c r="G102" s="415"/>
      <c r="H102" s="442">
        <f>SUM(H25,H43,H62,H81,H100)</f>
        <v>87.045324417144471</v>
      </c>
      <c r="I102" s="442">
        <f>SUM(I25,I100,I81,I62,I43)</f>
        <v>30.907340616980022</v>
      </c>
      <c r="J102" s="443">
        <f>SUM(J43,J100,J81,J62,J25)</f>
        <v>0.49589514217614805</v>
      </c>
    </row>
    <row r="103" spans="1:13" ht="12.75" customHeight="1">
      <c r="C103" s="415"/>
      <c r="D103" s="415"/>
      <c r="E103" s="415"/>
      <c r="F103" s="415"/>
      <c r="G103" s="415"/>
      <c r="H103" s="415"/>
      <c r="I103" s="415"/>
      <c r="J103" s="415"/>
    </row>
    <row r="104" spans="1:13" ht="31.15" customHeight="1">
      <c r="B104" s="843" t="s">
        <v>111</v>
      </c>
      <c r="C104" s="405" t="s">
        <v>112</v>
      </c>
      <c r="D104" s="406" t="s">
        <v>86</v>
      </c>
      <c r="E104" s="406" t="s">
        <v>92</v>
      </c>
      <c r="F104" s="407" t="s">
        <v>88</v>
      </c>
      <c r="H104" s="406" t="s">
        <v>86</v>
      </c>
      <c r="I104" s="406" t="s">
        <v>92</v>
      </c>
      <c r="J104" s="407" t="s">
        <v>88</v>
      </c>
    </row>
    <row r="105" spans="1:13" ht="16.899999999999999" customHeight="1">
      <c r="B105" s="843"/>
      <c r="C105" s="408" t="s">
        <v>113</v>
      </c>
      <c r="D105" s="444">
        <f>'Assumption &amp; Analysis'!E80*D102</f>
        <v>48.20453289976345</v>
      </c>
      <c r="E105" s="439">
        <f>'Assumption &amp; Analysis'!E80*E102</f>
        <v>27.28773312082123</v>
      </c>
      <c r="F105" s="410">
        <f>D105/$D$118</f>
        <v>0.29502300979346679</v>
      </c>
      <c r="H105" s="444">
        <f>'Assumption &amp; Analysis'!E80*H102</f>
        <v>52.227194650286684</v>
      </c>
      <c r="I105" s="439">
        <f>'Assumption &amp; Analysis'!E80*I102</f>
        <v>18.544404370188012</v>
      </c>
      <c r="J105" s="410">
        <f>H105/H118</f>
        <v>0.2975370853056889</v>
      </c>
      <c r="K105" s="411"/>
      <c r="L105" s="411"/>
      <c r="M105" s="445"/>
    </row>
    <row r="106" spans="1:13" ht="16.899999999999999" customHeight="1">
      <c r="B106" s="843"/>
      <c r="C106" s="408" t="s">
        <v>114</v>
      </c>
      <c r="D106" s="444">
        <f>'Assumption &amp; Analysis'!$E$82*(SUM('Assumption &amp; Analysis'!$G$31+'Assumption &amp; Analysis'!$G$35+'Assumption &amp; Analysis'!$G$34))/('Labour Data – France'!C$10*3)</f>
        <v>10.985105613425926</v>
      </c>
      <c r="E106" s="446">
        <f>(D106*SUM('3.1 Water Treatment'!C27+'3.2 Syrup Preparation'!C27+'3.4 Mixing'!C27+'3.5 Pasteurisation'!C27+'3.3 Carbonation'!C27))/IF('1.1 Summary'!$C$20="Small-scale",'Assumption &amp; Analysis'!E49,IF('1.1 Summary'!$C$20="Medium-scale",'Assumption &amp; Analysis'!E50,'Assumption &amp; Analysis'!E51))</f>
        <v>21.227331205531293</v>
      </c>
      <c r="F106" s="410">
        <f>D106/$D$118</f>
        <v>6.7231414267846332E-2</v>
      </c>
      <c r="H106" s="444">
        <f>'Assumption &amp; Analysis'!$E$82*(SUM('Assumption &amp; Analysis'!$G$31+'Assumption &amp; Analysis'!$G$35+'Assumption &amp; Analysis'!$G$34))/('Labour Data – France'!D$10*3)</f>
        <v>10.985105613425926</v>
      </c>
      <c r="I106" s="447">
        <f>(H106*SUM('3.1 Water Treatment'!D27+'3.2 Syrup Preparation'!D27+'3.4 Mixing'!D27+'3.5 Pasteurisation'!D27+'3.3 Carbonation'!D27))/IF('1.1 Summary'!$C$20="Small-scale",'Assumption &amp; Analysis'!E49,IF('1.1 Summary'!$C$20="Medium-scale",'Assumption &amp; Analysis'!E50,'Assumption &amp; Analysis'!E51))</f>
        <v>13.345309090619311</v>
      </c>
      <c r="J106" s="410">
        <f>H106/H118</f>
        <v>6.2581885316253916E-2</v>
      </c>
      <c r="K106" s="411"/>
      <c r="L106" s="411"/>
      <c r="M106" s="445"/>
    </row>
    <row r="107" spans="1:13" ht="16.899999999999999" customHeight="1" thickBot="1">
      <c r="B107" s="843"/>
      <c r="C107" s="412" t="s">
        <v>115</v>
      </c>
      <c r="D107" s="413">
        <f>SUM(D105:D106)</f>
        <v>59.189638513189379</v>
      </c>
      <c r="E107" s="420">
        <f>SUM(E105:E106)</f>
        <v>48.515064326352523</v>
      </c>
      <c r="F107" s="414">
        <f>SUM(F105:F106)</f>
        <v>0.36225442406131314</v>
      </c>
      <c r="H107" s="413">
        <f>SUM(H105:H106)</f>
        <v>63.212300263712606</v>
      </c>
      <c r="I107" s="420">
        <f>SUM(I105:I106)</f>
        <v>31.889713460807322</v>
      </c>
      <c r="J107" s="414">
        <f>SUM(J105:J106)</f>
        <v>0.36011897062194281</v>
      </c>
      <c r="K107" s="411"/>
      <c r="L107" s="411"/>
      <c r="M107" s="445"/>
    </row>
    <row r="108" spans="1:13" ht="9" customHeight="1">
      <c r="C108" s="205"/>
      <c r="D108" s="448"/>
      <c r="F108" s="449"/>
      <c r="H108" s="448"/>
      <c r="J108" s="449"/>
    </row>
    <row r="109" spans="1:13" ht="9.65" customHeight="1">
      <c r="A109" s="415"/>
      <c r="B109" s="415"/>
      <c r="E109" s="415"/>
      <c r="F109" s="416"/>
      <c r="I109" s="415"/>
      <c r="J109" s="416"/>
    </row>
    <row r="110" spans="1:13" ht="34.9" customHeight="1">
      <c r="A110" s="450"/>
      <c r="B110" s="841" t="s">
        <v>116</v>
      </c>
      <c r="C110" s="405" t="s">
        <v>117</v>
      </c>
      <c r="D110" s="406" t="s">
        <v>86</v>
      </c>
      <c r="E110" s="406" t="s">
        <v>92</v>
      </c>
      <c r="F110" s="407" t="s">
        <v>88</v>
      </c>
      <c r="H110" s="406" t="s">
        <v>86</v>
      </c>
      <c r="I110" s="406" t="s">
        <v>92</v>
      </c>
      <c r="J110" s="407" t="s">
        <v>88</v>
      </c>
    </row>
    <row r="111" spans="1:13" ht="16.899999999999999" customHeight="1">
      <c r="B111" s="841"/>
      <c r="C111" s="408" t="s">
        <v>118</v>
      </c>
      <c r="D111" s="451">
        <f>('Assumption &amp; Analysis'!$E$87*SUM('Appendix - Equipment'!E14,((SUM('Assumption &amp; Analysis'!$G$31+'Assumption &amp; Analysis'!$G$34+'Assumption &amp; Analysis'!$G$35))/3)))/'Labour Data – France'!C$10</f>
        <v>7.322834201388889</v>
      </c>
      <c r="E111" s="446">
        <f>(D111*SUM('3.1 Water Treatment'!C27+'3.2 Syrup Preparation'!C27+'3.4 Mixing'!C27+'3.5 Pasteurisation'!C27+'3.3 Carbonation'!C27))/IF('1.1 Summary'!$C$20="Small-scale",'Assumption &amp; Analysis'!$E$49,IF('1.1 Summary'!$C$20="Medium-scale",'Assumption &amp; Analysis'!$E$50,'Assumption &amp; Analysis'!$E$51))</f>
        <v>14.150453571069107</v>
      </c>
      <c r="F111" s="452">
        <f>D111/$D$118</f>
        <v>4.4817457121815396E-2</v>
      </c>
      <c r="H111" s="451">
        <f>('Assumption &amp; Analysis'!$E$87*SUM('Appendix - Equipment'!$I$14,((SUM('Assumption &amp; Analysis'!$G$31+'Assumption &amp; Analysis'!$G$34+'Assumption &amp; Analysis'!$G$35))/3)))/'Labour Data – France'!D$10</f>
        <v>7.7202300347222224</v>
      </c>
      <c r="I111" s="446">
        <f>(H111*SUM('3.1 Water Treatment'!D27+'3.2 Syrup Preparation'!D27+'3.4 Mixing'!D27+'3.5 Pasteurisation'!D27+'3.3 Carbonation'!D27))/IF('1.1 Summary'!$C$20="Small-scale",'Assumption &amp; Analysis'!$E$49,IF('1.1 Summary'!$C$20="Medium-scale",'Assumption &amp; Analysis'!$E$50,'Assumption &amp; Analysis'!$E$51))</f>
        <v>9.3789590823896596</v>
      </c>
      <c r="J111" s="410">
        <f>H111/H$118</f>
        <v>4.398196682402275E-2</v>
      </c>
      <c r="K111" s="411"/>
      <c r="L111" s="411"/>
      <c r="M111" s="445"/>
    </row>
    <row r="112" spans="1:13" ht="16.899999999999999" customHeight="1">
      <c r="B112" s="841"/>
      <c r="C112" s="408" t="s">
        <v>119</v>
      </c>
      <c r="D112" s="451">
        <f>('Assumption &amp; Analysis'!$E$88*SUM('Appendix - Equipment'!E14,((SUM('Assumption &amp; Analysis'!$G$31+'Assumption &amp; Analysis'!$G$34+'Assumption &amp; Analysis'!$G$35))/3)))/'Labour Data – France'!C$10</f>
        <v>12.522046484375002</v>
      </c>
      <c r="E112" s="446">
        <f>(D112*SUM('3.1 Water Treatment'!C27+'3.2 Syrup Preparation'!C27+'3.4 Mixing'!C27+'3.5 Pasteurisation'!C27+'3.3 Carbonation'!C27))/IF('1.1 Summary'!$C$20="Small-scale",'Assumption &amp; Analysis'!$E$49,IF('1.1 Summary'!$C$20="Medium-scale",'Assumption &amp; Analysis'!$E$50,'Assumption &amp; Analysis'!$E$51))</f>
        <v>24.197275606528176</v>
      </c>
      <c r="F112" s="410">
        <f>D112/$D$118</f>
        <v>7.6637851678304336E-2</v>
      </c>
      <c r="H112" s="451">
        <f>('Assumption &amp; Analysis'!$E$88*SUM('Appendix - Equipment'!$I$14,((SUM('Assumption &amp; Analysis'!$G$31+'Assumption &amp; Analysis'!$G$34+'Assumption &amp; Analysis'!$G$35))/3)))/'Labour Data – France'!D$10</f>
        <v>13.201593359375002</v>
      </c>
      <c r="I112" s="446">
        <f>(H112*SUM('3.1 Water Treatment'!D27+'3.2 Syrup Preparation'!D27+'3.4 Mixing'!D27+'3.5 Pasteurisation'!D27+'3.3 Carbonation'!D27))/IF('1.1 Summary'!$C$20="Small-scale",'Assumption &amp; Analysis'!$E$49,IF('1.1 Summary'!$C$20="Medium-scale",'Assumption &amp; Analysis'!$E$50,'Assumption &amp; Analysis'!$E$51))</f>
        <v>16.038020030886319</v>
      </c>
      <c r="J112" s="410">
        <f>H112/H$118</f>
        <v>7.5209163269078907E-2</v>
      </c>
      <c r="K112" s="411"/>
      <c r="L112" s="411"/>
      <c r="M112" s="445"/>
    </row>
    <row r="113" spans="1:13" ht="16.899999999999999" customHeight="1">
      <c r="B113" s="841"/>
      <c r="C113" s="408" t="s">
        <v>120</v>
      </c>
      <c r="D113" s="453">
        <f>'Assumption &amp; Analysis'!$E$89*D102</f>
        <v>4.0170444083136214</v>
      </c>
      <c r="E113" s="453">
        <f>'Assumption &amp; Analysis'!$E$89*'2.1 Cost Model Processes'!E102</f>
        <v>2.2739777600684361</v>
      </c>
      <c r="F113" s="410">
        <f>D113/$D$118</f>
        <v>2.4585250816122239E-2</v>
      </c>
      <c r="H113" s="453">
        <f>'Assumption &amp; Analysis'!$E$89*H102</f>
        <v>4.3522662208572234</v>
      </c>
      <c r="I113" s="453">
        <f>'Assumption &amp; Analysis'!$E$89*'2.1 Cost Model Processes'!I102</f>
        <v>1.5453670308490013</v>
      </c>
      <c r="J113" s="410">
        <f>H113/H$118</f>
        <v>2.4794757108807405E-2</v>
      </c>
      <c r="K113" s="366"/>
      <c r="L113" s="366"/>
      <c r="M113" s="445"/>
    </row>
    <row r="114" spans="1:13" ht="16.899999999999999" customHeight="1" thickBot="1">
      <c r="B114" s="841"/>
      <c r="C114" s="412" t="s">
        <v>121</v>
      </c>
      <c r="D114" s="413">
        <f>SUM(D111:D113)</f>
        <v>23.861925094077513</v>
      </c>
      <c r="E114" s="413">
        <f>SUM(E111:E113)</f>
        <v>40.621706937665721</v>
      </c>
      <c r="F114" s="429">
        <f>SUM(F111:F113)</f>
        <v>0.14604055961624196</v>
      </c>
      <c r="H114" s="413">
        <f>SUM(H111:H113)</f>
        <v>25.274089614954448</v>
      </c>
      <c r="I114" s="413">
        <f>SUM(I111:I113)</f>
        <v>26.962346144124979</v>
      </c>
      <c r="J114" s="429">
        <f>SUM(J111:J113)</f>
        <v>0.14398588720190905</v>
      </c>
      <c r="L114" s="366"/>
      <c r="M114" s="445"/>
    </row>
    <row r="115" spans="1:13" ht="16.899999999999999" customHeight="1" thickBot="1">
      <c r="C115" s="441" t="s">
        <v>56</v>
      </c>
      <c r="D115" s="454">
        <f>SUM(D107,D114)</f>
        <v>83.0515636072669</v>
      </c>
      <c r="E115" s="454">
        <f>SUM(E107,E114)</f>
        <v>89.13677126401825</v>
      </c>
      <c r="F115" s="455">
        <f>SUM(F107,F114)</f>
        <v>0.5082949836775551</v>
      </c>
      <c r="H115" s="454">
        <f>SUM(H107,H114)</f>
        <v>88.486389878667055</v>
      </c>
      <c r="I115" s="454">
        <f>SUM(I107,I114)</f>
        <v>58.8520596049323</v>
      </c>
      <c r="J115" s="455">
        <f>SUM(J107,J114)</f>
        <v>0.50410485782385184</v>
      </c>
      <c r="K115" s="366"/>
      <c r="L115" s="366"/>
      <c r="M115" s="445"/>
    </row>
    <row r="116" spans="1:13" ht="10.9" customHeight="1">
      <c r="C116" s="205"/>
      <c r="D116" s="448"/>
      <c r="F116" s="449"/>
      <c r="H116" s="448"/>
      <c r="J116" s="449"/>
    </row>
    <row r="117" spans="1:13" ht="28.15" customHeight="1">
      <c r="C117" s="456"/>
      <c r="D117" s="406" t="s">
        <v>86</v>
      </c>
      <c r="E117" s="406" t="s">
        <v>92</v>
      </c>
      <c r="F117" s="407" t="s">
        <v>88</v>
      </c>
      <c r="H117" s="406" t="s">
        <v>86</v>
      </c>
      <c r="I117" s="406" t="s">
        <v>92</v>
      </c>
      <c r="J117" s="407" t="s">
        <v>88</v>
      </c>
    </row>
    <row r="118" spans="1:13" ht="20.149999999999999" customHeight="1" thickBot="1">
      <c r="C118" s="441" t="s">
        <v>57</v>
      </c>
      <c r="D118" s="442">
        <f>D115+D102</f>
        <v>163.39245177353934</v>
      </c>
      <c r="E118" s="442">
        <f>E115+E102</f>
        <v>134.61632646538698</v>
      </c>
      <c r="F118" s="457">
        <f>F115+F102</f>
        <v>0.99999999999999967</v>
      </c>
      <c r="H118" s="442">
        <f>H115+H102</f>
        <v>175.53171429581153</v>
      </c>
      <c r="I118" s="458">
        <f>I115+I102</f>
        <v>89.75940022191233</v>
      </c>
      <c r="J118" s="457">
        <f>J115+J102</f>
        <v>0.99999999999999989</v>
      </c>
    </row>
    <row r="119" spans="1:13" ht="13.15" customHeight="1">
      <c r="C119" s="205"/>
      <c r="D119" s="459"/>
      <c r="E119" s="459"/>
      <c r="F119" s="460"/>
    </row>
    <row r="120" spans="1:13" ht="15" customHeight="1">
      <c r="E120" s="461"/>
      <c r="H120" s="415"/>
      <c r="I120" s="461"/>
    </row>
    <row r="121" spans="1:13" ht="20.149999999999999" customHeight="1">
      <c r="A121" s="78" t="s">
        <v>0</v>
      </c>
      <c r="B121" s="380"/>
    </row>
    <row r="122" spans="1:13" ht="15" customHeight="1"/>
    <row r="123" spans="1:13" ht="12" hidden="1" customHeight="1"/>
  </sheetData>
  <mergeCells count="14">
    <mergeCell ref="D7:F7"/>
    <mergeCell ref="H7:J7"/>
    <mergeCell ref="C64:J64"/>
    <mergeCell ref="B110:B114"/>
    <mergeCell ref="B64:B81"/>
    <mergeCell ref="B83:B100"/>
    <mergeCell ref="B45:B62"/>
    <mergeCell ref="B104:B107"/>
    <mergeCell ref="B27:B43"/>
    <mergeCell ref="B9:B25"/>
    <mergeCell ref="C9:J9"/>
    <mergeCell ref="C83:J83"/>
    <mergeCell ref="C45:J45"/>
    <mergeCell ref="C27:J27"/>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1A20D-9E09-4B71-A8B6-C5F174D2A679}">
  <sheetPr>
    <tabColor rgb="FFFFC000"/>
  </sheetPr>
  <dimension ref="A1:T123"/>
  <sheetViews>
    <sheetView showGridLines="0" topLeftCell="B1" zoomScale="85" zoomScaleNormal="85" workbookViewId="0">
      <pane ySplit="7" topLeftCell="A111" activePane="bottomLeft" state="frozen"/>
      <selection activeCell="B38" sqref="B38:E38"/>
      <selection pane="bottomLeft" activeCell="H107" sqref="H107"/>
    </sheetView>
  </sheetViews>
  <sheetFormatPr defaultColWidth="0" defaultRowHeight="0" customHeight="1" zeroHeight="1"/>
  <cols>
    <col min="1" max="1" width="8" style="165" customWidth="1"/>
    <col min="2" max="2" width="21.75" style="165" customWidth="1"/>
    <col min="3" max="3" width="37.08203125" style="165" customWidth="1"/>
    <col min="4" max="4" width="20.75" style="165" customWidth="1"/>
    <col min="5" max="5" width="22.75" style="165" customWidth="1"/>
    <col min="6" max="6" width="22.75" style="399" customWidth="1"/>
    <col min="7" max="7" width="2.75" style="165" customWidth="1"/>
    <col min="8" max="8" width="20.75" style="165" customWidth="1"/>
    <col min="9" max="9" width="22.75" style="165" customWidth="1"/>
    <col min="10" max="10" width="22.75" style="399" customWidth="1"/>
    <col min="11" max="11" width="17.25" style="165" customWidth="1"/>
    <col min="12" max="14" width="8.83203125" style="165" hidden="1" customWidth="1"/>
    <col min="15" max="20" width="0" style="165" hidden="1" customWidth="1"/>
    <col min="21" max="16384" width="8.83203125" style="165" hidden="1"/>
  </cols>
  <sheetData>
    <row r="1" spans="2:14" ht="14"/>
    <row r="2" spans="2:14" ht="14">
      <c r="C2" s="400"/>
      <c r="D2" s="401"/>
      <c r="F2" s="402"/>
    </row>
    <row r="3" spans="2:14" ht="20.149999999999999" customHeight="1">
      <c r="C3" s="400"/>
      <c r="D3" s="401"/>
      <c r="E3" s="403"/>
    </row>
    <row r="4" spans="2:14" ht="14"/>
    <row r="5" spans="2:14" ht="20.149999999999999" customHeight="1" thickBot="1">
      <c r="C5" s="404" t="s">
        <v>80</v>
      </c>
      <c r="D5" s="404"/>
      <c r="E5" s="404"/>
      <c r="F5" s="404"/>
      <c r="G5" s="404"/>
      <c r="H5" s="404"/>
      <c r="I5" s="404"/>
      <c r="J5" s="404"/>
    </row>
    <row r="6" spans="2:14" ht="14.5" customHeight="1" thickTop="1"/>
    <row r="7" spans="2:14" ht="20.149999999999999" customHeight="1">
      <c r="D7" s="837" t="s">
        <v>81</v>
      </c>
      <c r="E7" s="837"/>
      <c r="F7" s="837"/>
      <c r="H7" s="837" t="s">
        <v>82</v>
      </c>
      <c r="I7" s="837"/>
      <c r="J7" s="837"/>
    </row>
    <row r="8" spans="2:14" ht="20.149999999999999" customHeight="1">
      <c r="F8" s="165"/>
      <c r="J8" s="165"/>
    </row>
    <row r="9" spans="2:14" ht="30.65" customHeight="1">
      <c r="B9" s="842" t="s">
        <v>83</v>
      </c>
      <c r="C9" s="838" t="s">
        <v>84</v>
      </c>
      <c r="D9" s="839"/>
      <c r="E9" s="839"/>
      <c r="F9" s="839"/>
      <c r="G9" s="839"/>
      <c r="H9" s="839"/>
      <c r="I9" s="839"/>
      <c r="J9" s="840"/>
    </row>
    <row r="10" spans="2:14" ht="30" customHeight="1">
      <c r="B10" s="842"/>
      <c r="C10" s="405" t="s">
        <v>85</v>
      </c>
      <c r="D10" s="406" t="s">
        <v>86</v>
      </c>
      <c r="E10" s="406" t="s">
        <v>87</v>
      </c>
      <c r="F10" s="407" t="s">
        <v>88</v>
      </c>
      <c r="H10" s="406" t="s">
        <v>86</v>
      </c>
      <c r="I10" s="406" t="s">
        <v>87</v>
      </c>
      <c r="J10" s="407" t="s">
        <v>88</v>
      </c>
    </row>
    <row r="11" spans="2:14" ht="16.899999999999999" customHeight="1">
      <c r="B11" s="842"/>
      <c r="C11" s="408" t="s">
        <v>89</v>
      </c>
      <c r="D11" s="768">
        <f>'3.1 Water Treatment (2)'!F33</f>
        <v>0.91796875</v>
      </c>
      <c r="E11" s="768">
        <f>'3.1 Water Treatment (2)'!G33</f>
        <v>0.39608514251309385</v>
      </c>
      <c r="F11" s="410">
        <f>D11/$D$118</f>
        <v>5.5621047989069562E-3</v>
      </c>
      <c r="H11" s="768">
        <f>'3.1 Water Treatment (2)'!F37</f>
        <v>1.09375</v>
      </c>
      <c r="I11" s="768">
        <f>'3.1 Water Treatment (2)'!G37</f>
        <v>0.31153093434343432</v>
      </c>
      <c r="J11" s="410">
        <f>H11/$H$118</f>
        <v>6.189590153049253E-3</v>
      </c>
      <c r="N11" s="411"/>
    </row>
    <row r="12" spans="2:14" ht="16.899999999999999" customHeight="1" thickBot="1">
      <c r="B12" s="842"/>
      <c r="C12" s="412" t="s">
        <v>90</v>
      </c>
      <c r="D12" s="413">
        <f>SUM(D11:D11)</f>
        <v>0.91796875</v>
      </c>
      <c r="E12" s="413">
        <f>SUM(E11:E11)</f>
        <v>0.39608514251309385</v>
      </c>
      <c r="F12" s="414">
        <f>SUM(F11:F11)</f>
        <v>5.5621047989069562E-3</v>
      </c>
      <c r="H12" s="413">
        <f>SUM(H11:H11)</f>
        <v>1.09375</v>
      </c>
      <c r="I12" s="413">
        <f>SUM(I11:I11)</f>
        <v>0.31153093434343432</v>
      </c>
      <c r="J12" s="414">
        <f>SUM(J11:J11)</f>
        <v>6.189590153049253E-3</v>
      </c>
      <c r="N12" s="411"/>
    </row>
    <row r="13" spans="2:14" ht="6" customHeight="1">
      <c r="B13" s="842"/>
      <c r="E13" s="415"/>
      <c r="F13" s="416"/>
      <c r="I13" s="415"/>
      <c r="J13" s="416"/>
    </row>
    <row r="14" spans="2:14" ht="27" customHeight="1">
      <c r="B14" s="842"/>
      <c r="C14" s="405" t="s">
        <v>91</v>
      </c>
      <c r="D14" s="406" t="s">
        <v>86</v>
      </c>
      <c r="E14" s="406" t="s">
        <v>92</v>
      </c>
      <c r="F14" s="407" t="s">
        <v>88</v>
      </c>
      <c r="H14" s="406" t="s">
        <v>86</v>
      </c>
      <c r="I14" s="406" t="s">
        <v>92</v>
      </c>
      <c r="J14" s="407" t="s">
        <v>88</v>
      </c>
    </row>
    <row r="15" spans="2:14" ht="16.899999999999999" customHeight="1">
      <c r="B15" s="842"/>
      <c r="C15" s="408" t="s">
        <v>93</v>
      </c>
      <c r="D15" s="768">
        <f>'3.1 Water Treatment (2)'!F44</f>
        <v>7.9681827485629508</v>
      </c>
      <c r="E15" s="768">
        <f>'3.1 Water Treatment (2)'!G44</f>
        <v>3.4381113731103943</v>
      </c>
      <c r="F15" s="410">
        <f>D15/$D$118</f>
        <v>4.8280366302610643E-2</v>
      </c>
      <c r="H15" s="768">
        <f>'3.1 Water Treatment (2)'!F48</f>
        <v>8.8972120354103073</v>
      </c>
      <c r="I15" s="768">
        <f>'3.1 Water Treatment (2)'!G48</f>
        <v>2.5341776260050488</v>
      </c>
      <c r="J15" s="410">
        <f>H15/$H$118</f>
        <v>5.034980206076977E-2</v>
      </c>
    </row>
    <row r="16" spans="2:14" ht="16.899999999999999" customHeight="1">
      <c r="B16" s="842"/>
      <c r="C16" s="417" t="s">
        <v>94</v>
      </c>
      <c r="D16" s="418">
        <f>15%*D15</f>
        <v>1.1952274122844426</v>
      </c>
      <c r="E16" s="418">
        <f>15%*E15</f>
        <v>0.51571670596655916</v>
      </c>
      <c r="F16" s="410">
        <f>D16/$D$118</f>
        <v>7.2420549453915961E-3</v>
      </c>
      <c r="H16" s="418">
        <f>15%*H15</f>
        <v>1.3345818053115461</v>
      </c>
      <c r="I16" s="418">
        <f>15%*I15</f>
        <v>0.38012664390075729</v>
      </c>
      <c r="J16" s="410">
        <f>H16/$H$118</f>
        <v>7.5524703091154654E-3</v>
      </c>
    </row>
    <row r="17" spans="2:14" ht="20.149999999999999" customHeight="1" thickBot="1">
      <c r="B17" s="842"/>
      <c r="C17" s="412" t="s">
        <v>54</v>
      </c>
      <c r="D17" s="413">
        <f>SUM(D15:D16)</f>
        <v>9.163410160847393</v>
      </c>
      <c r="E17" s="413">
        <f>SUM(E15:E16)</f>
        <v>3.9538280790769535</v>
      </c>
      <c r="F17" s="414">
        <f>SUM(F15:F16)</f>
        <v>5.5522421248002239E-2</v>
      </c>
      <c r="H17" s="413">
        <f>SUM(H15:H16)</f>
        <v>10.231793840721853</v>
      </c>
      <c r="I17" s="413">
        <f>SUM(I15:I16)</f>
        <v>2.9143042699058062</v>
      </c>
      <c r="J17" s="414">
        <f>SUM(J15:J16)</f>
        <v>5.7902272369885238E-2</v>
      </c>
    </row>
    <row r="18" spans="2:14" ht="6" customHeight="1">
      <c r="B18" s="842"/>
      <c r="E18" s="415"/>
      <c r="F18" s="416"/>
      <c r="I18" s="415"/>
      <c r="J18" s="416"/>
    </row>
    <row r="19" spans="2:14" ht="31.9" customHeight="1">
      <c r="B19" s="842"/>
      <c r="C19" s="405" t="s">
        <v>69</v>
      </c>
      <c r="D19" s="406" t="s">
        <v>86</v>
      </c>
      <c r="E19" s="406" t="s">
        <v>92</v>
      </c>
      <c r="F19" s="407" t="s">
        <v>88</v>
      </c>
      <c r="H19" s="406" t="s">
        <v>86</v>
      </c>
      <c r="I19" s="406" t="s">
        <v>92</v>
      </c>
      <c r="J19" s="407" t="s">
        <v>88</v>
      </c>
    </row>
    <row r="20" spans="2:14" ht="16.899999999999999" customHeight="1">
      <c r="B20" s="842"/>
      <c r="C20" s="419" t="s">
        <v>95</v>
      </c>
      <c r="D20" s="768">
        <f>'3.1 Water Treatment (2)'!F53</f>
        <v>2.25051946199603</v>
      </c>
      <c r="E20" s="768">
        <f>'3.1 Water Treatment (2)'!G53</f>
        <v>0.97105410378423984</v>
      </c>
      <c r="F20" s="410">
        <f>D20/$D$118</f>
        <v>1.3636221385097935E-2</v>
      </c>
      <c r="H20" s="768">
        <f>'3.1 Water Treatment (2)'!F60</f>
        <v>2.25051946199603</v>
      </c>
      <c r="I20" s="768">
        <f>'3.1 Water Treatment (2)'!G60</f>
        <v>0.64101159383196005</v>
      </c>
      <c r="J20" s="410">
        <f>H20/$H$118</f>
        <v>1.2735810835397786E-2</v>
      </c>
      <c r="K20" s="411"/>
      <c r="L20" s="411"/>
    </row>
    <row r="21" spans="2:14" ht="16.899999999999999" customHeight="1">
      <c r="B21" s="842"/>
      <c r="C21" s="419" t="s">
        <v>96</v>
      </c>
      <c r="D21" s="768">
        <f>'3.1 Water Treatment (2)'!F54</f>
        <v>1.8653017028750551</v>
      </c>
      <c r="E21" s="768">
        <f>'3.1 Water Treatment (2)'!G54</f>
        <v>0.80484035084329708</v>
      </c>
      <c r="F21" s="410">
        <f>D21/$D$118</f>
        <v>1.1302131530044637E-2</v>
      </c>
      <c r="H21" s="768">
        <f>'3.1 Water Treatment (2)'!F61</f>
        <v>1.8653017028750551</v>
      </c>
      <c r="I21" s="768">
        <f>'3.1 Water Treatment (2)'!G61</f>
        <v>0.53129068098657384</v>
      </c>
      <c r="J21" s="410">
        <f>H21/$H$118</f>
        <v>1.0555842790931606E-2</v>
      </c>
      <c r="K21" s="411"/>
      <c r="L21" s="411"/>
    </row>
    <row r="22" spans="2:14" ht="16.899999999999999" customHeight="1">
      <c r="B22" s="842"/>
      <c r="C22" s="419" t="s">
        <v>97</v>
      </c>
      <c r="D22" s="768">
        <f>'3.1 Water Treatment (2)'!F55</f>
        <v>1.1616204407504414</v>
      </c>
      <c r="E22" s="768">
        <f>'3.1 Water Treatment (2)'!G55</f>
        <v>0.5012159703919784</v>
      </c>
      <c r="F22" s="410">
        <f>D22/$D$118</f>
        <v>7.0384254671048922E-3</v>
      </c>
      <c r="H22" s="768">
        <f>'3.1 Water Treatment (2)'!F62</f>
        <v>1.1616204407504414</v>
      </c>
      <c r="I22" s="768">
        <f>'3.1 Water Treatment (2)'!G62</f>
        <v>0.33086235543718123</v>
      </c>
      <c r="J22" s="410">
        <f>H22/$H$118</f>
        <v>6.5736726323654075E-3</v>
      </c>
      <c r="K22" s="411"/>
      <c r="L22" s="411"/>
    </row>
    <row r="23" spans="2:14" ht="16.899999999999999" customHeight="1">
      <c r="B23" s="842"/>
      <c r="C23" s="419" t="s">
        <v>98</v>
      </c>
      <c r="D23" s="768">
        <f>'3.1 Water Treatment (2)'!F56</f>
        <v>2.2146190143923694</v>
      </c>
      <c r="E23" s="768">
        <f>'3.1 Water Treatment (2)'!G56</f>
        <v>0.95556377918944324</v>
      </c>
      <c r="F23" s="410">
        <f>D23/$D$118</f>
        <v>1.3418695405156647E-2</v>
      </c>
      <c r="H23" s="768">
        <f>'3.1 Water Treatment (2)'!F63</f>
        <v>2.2146190143923694</v>
      </c>
      <c r="I23" s="768">
        <f>'3.1 Water Treatment (2)'!G63</f>
        <v>0.63078613098824265</v>
      </c>
      <c r="J23" s="410">
        <f>H23/$H$118</f>
        <v>1.2532648269018195E-2</v>
      </c>
      <c r="K23" s="411"/>
      <c r="L23" s="411"/>
    </row>
    <row r="24" spans="2:14" ht="30" customHeight="1" thickBot="1">
      <c r="B24" s="842"/>
      <c r="C24" s="412" t="s">
        <v>99</v>
      </c>
      <c r="D24" s="413">
        <f>SUM(D20:D23)</f>
        <v>7.4920606200138966</v>
      </c>
      <c r="E24" s="420">
        <f>SUM(E20:E23)</f>
        <v>3.2326742042089589</v>
      </c>
      <c r="F24" s="414">
        <f>SUM(F20:F23)</f>
        <v>4.5395473787404106E-2</v>
      </c>
      <c r="H24" s="413">
        <f>SUM(H20:H23)</f>
        <v>7.4920606200138966</v>
      </c>
      <c r="I24" s="420">
        <f>SUM(I20:I23)</f>
        <v>2.1339507612439577</v>
      </c>
      <c r="J24" s="414">
        <f>SUM(J20:J23)</f>
        <v>4.2397974527712996E-2</v>
      </c>
      <c r="K24" s="411"/>
      <c r="L24" s="411"/>
    </row>
    <row r="25" spans="2:14" ht="16.5" customHeight="1" thickBot="1">
      <c r="B25" s="842"/>
      <c r="C25" s="421" t="s">
        <v>100</v>
      </c>
      <c r="D25" s="422">
        <f>SUM(D12,D17,D24)</f>
        <v>17.57343953086129</v>
      </c>
      <c r="E25" s="422">
        <f>SUM(E12,E17,E24)</f>
        <v>7.5825874257990069</v>
      </c>
      <c r="F25" s="423">
        <f>SUM(F17,F12,F24)</f>
        <v>0.1064799998343133</v>
      </c>
      <c r="H25" s="422">
        <f>SUM(H17,H12,H24)</f>
        <v>18.817604460735751</v>
      </c>
      <c r="I25" s="422">
        <f>SUM(I17,I12,I24)</f>
        <v>5.3597859654931987</v>
      </c>
      <c r="J25" s="423">
        <f>SUM(J24+J12+J17)</f>
        <v>0.10648983705064749</v>
      </c>
      <c r="K25" s="411"/>
      <c r="L25" s="411"/>
    </row>
    <row r="26" spans="2:14" ht="15" customHeight="1">
      <c r="F26" s="165"/>
      <c r="J26" s="165"/>
      <c r="K26" s="411"/>
      <c r="L26" s="411"/>
    </row>
    <row r="27" spans="2:14" ht="30.65" customHeight="1">
      <c r="B27" s="842" t="s">
        <v>101</v>
      </c>
      <c r="C27" s="838" t="s">
        <v>66</v>
      </c>
      <c r="D27" s="839"/>
      <c r="E27" s="839"/>
      <c r="F27" s="839"/>
      <c r="G27" s="839"/>
      <c r="H27" s="839"/>
      <c r="I27" s="839"/>
      <c r="J27" s="840"/>
    </row>
    <row r="28" spans="2:14" ht="30" customHeight="1">
      <c r="B28" s="842"/>
      <c r="C28" s="405" t="s">
        <v>85</v>
      </c>
      <c r="D28" s="406" t="s">
        <v>86</v>
      </c>
      <c r="E28" s="406" t="s">
        <v>87</v>
      </c>
      <c r="F28" s="407" t="s">
        <v>88</v>
      </c>
      <c r="H28" s="406" t="s">
        <v>86</v>
      </c>
      <c r="I28" s="406" t="s">
        <v>87</v>
      </c>
      <c r="J28" s="407" t="s">
        <v>88</v>
      </c>
    </row>
    <row r="29" spans="2:14" ht="16.899999999999999" customHeight="1">
      <c r="B29" s="842"/>
      <c r="C29" s="408" t="s">
        <v>102</v>
      </c>
      <c r="D29" s="768">
        <f>'3.2 Syrup Preparation (2)'!F33</f>
        <v>0.1171875</v>
      </c>
      <c r="E29" s="768">
        <f>'3.2 Syrup Preparation (2)'!G33</f>
        <v>5.9445769995708712E-2</v>
      </c>
      <c r="F29" s="410">
        <f>D29/$D$118</f>
        <v>7.1005593177535611E-4</v>
      </c>
      <c r="H29" s="768">
        <f>'3.2 Syrup Preparation (2)'!F38</f>
        <v>1.328125</v>
      </c>
      <c r="I29" s="768">
        <f>'3.2 Syrup Preparation (2)'!G38</f>
        <v>0.46176118827160489</v>
      </c>
      <c r="J29" s="410">
        <f>H29/$H$118</f>
        <v>7.5159309001312348E-3</v>
      </c>
      <c r="N29" s="411"/>
    </row>
    <row r="30" spans="2:14" ht="16.899999999999999" customHeight="1" thickBot="1">
      <c r="B30" s="842"/>
      <c r="C30" s="412" t="s">
        <v>90</v>
      </c>
      <c r="D30" s="413">
        <f>SUM(D29:D29)</f>
        <v>0.1171875</v>
      </c>
      <c r="E30" s="413">
        <f>SUM(E29:E29)</f>
        <v>5.9445769995708712E-2</v>
      </c>
      <c r="F30" s="414">
        <f>SUM(F29:F29)</f>
        <v>7.1005593177535611E-4</v>
      </c>
      <c r="H30" s="413">
        <f>SUM(H29:H29)</f>
        <v>1.328125</v>
      </c>
      <c r="I30" s="413">
        <f>SUM(I29:I29)</f>
        <v>0.46176118827160489</v>
      </c>
      <c r="J30" s="414">
        <f>SUM(J29:J29)</f>
        <v>7.5159309001312348E-3</v>
      </c>
      <c r="N30" s="411"/>
    </row>
    <row r="31" spans="2:14" ht="6" customHeight="1">
      <c r="B31" s="842"/>
      <c r="E31" s="415"/>
      <c r="F31" s="416"/>
      <c r="I31" s="415"/>
      <c r="J31" s="416"/>
    </row>
    <row r="32" spans="2:14" ht="27" customHeight="1">
      <c r="B32" s="842"/>
      <c r="C32" s="405" t="s">
        <v>91</v>
      </c>
      <c r="D32" s="406" t="s">
        <v>86</v>
      </c>
      <c r="E32" s="406" t="s">
        <v>92</v>
      </c>
      <c r="F32" s="407" t="s">
        <v>88</v>
      </c>
      <c r="H32" s="406" t="s">
        <v>86</v>
      </c>
      <c r="I32" s="406" t="s">
        <v>92</v>
      </c>
      <c r="J32" s="407" t="s">
        <v>88</v>
      </c>
    </row>
    <row r="33" spans="2:12" ht="16.899999999999999" customHeight="1">
      <c r="B33" s="842"/>
      <c r="C33" s="408" t="s">
        <v>93</v>
      </c>
      <c r="D33" s="768">
        <f>'3.2 Syrup Preparation (2)'!F44</f>
        <v>10.525001279274058</v>
      </c>
      <c r="E33" s="768">
        <f>'3.2 Syrup Preparation (2)'!G44</f>
        <v>5.3390234048193328</v>
      </c>
      <c r="F33" s="410">
        <f>D33/$D$118</f>
        <v>6.3772497837156328E-2</v>
      </c>
      <c r="H33" s="768">
        <f>'3.2 Syrup Preparation (2)'!F48</f>
        <v>11.377274122844426</v>
      </c>
      <c r="I33" s="768">
        <f>'3.2 Syrup Preparation (2)'!G48</f>
        <v>3.9556394302166016</v>
      </c>
      <c r="J33" s="410">
        <f>H33/$H$118</f>
        <v>6.4384606975359943E-2</v>
      </c>
    </row>
    <row r="34" spans="2:12" ht="16.899999999999999" customHeight="1">
      <c r="B34" s="842"/>
      <c r="C34" s="417" t="s">
        <v>94</v>
      </c>
      <c r="D34" s="418">
        <f>15%*D33</f>
        <v>1.5787501918911087</v>
      </c>
      <c r="E34" s="418">
        <f>15%*E33</f>
        <v>0.8008535107228999</v>
      </c>
      <c r="F34" s="410">
        <f>D34/$D$118</f>
        <v>9.5658746755734481E-3</v>
      </c>
      <c r="H34" s="418">
        <f>15%*H33</f>
        <v>1.7065911184266638</v>
      </c>
      <c r="I34" s="418">
        <f>15%*I33</f>
        <v>0.59334591453249019</v>
      </c>
      <c r="J34" s="410">
        <f>H34/$H$118</f>
        <v>9.6576910463039897E-3</v>
      </c>
    </row>
    <row r="35" spans="2:12" ht="20.149999999999999" customHeight="1" thickBot="1">
      <c r="B35" s="842"/>
      <c r="C35" s="412" t="s">
        <v>54</v>
      </c>
      <c r="D35" s="413">
        <f>SUM(D33:D34)</f>
        <v>12.103751471165166</v>
      </c>
      <c r="E35" s="413">
        <f>SUM(E33:E34)</f>
        <v>6.1398769155422324</v>
      </c>
      <c r="F35" s="414">
        <f>SUM(F33:F34)</f>
        <v>7.3338372512729774E-2</v>
      </c>
      <c r="H35" s="413">
        <f>SUM(H33:H34)</f>
        <v>13.08386524127109</v>
      </c>
      <c r="I35" s="413">
        <f>SUM(I33:I34)</f>
        <v>4.5489853447490916</v>
      </c>
      <c r="J35" s="414">
        <f>SUM(J33:J34)</f>
        <v>7.4042298021663927E-2</v>
      </c>
    </row>
    <row r="36" spans="2:12" ht="6" customHeight="1">
      <c r="B36" s="842"/>
      <c r="E36" s="415"/>
      <c r="F36" s="416"/>
      <c r="I36" s="415"/>
      <c r="J36" s="416"/>
    </row>
    <row r="37" spans="2:12" ht="31.9" customHeight="1">
      <c r="B37" s="842"/>
      <c r="C37" s="405" t="s">
        <v>69</v>
      </c>
      <c r="D37" s="406" t="s">
        <v>86</v>
      </c>
      <c r="E37" s="406" t="s">
        <v>92</v>
      </c>
      <c r="F37" s="407" t="s">
        <v>88</v>
      </c>
      <c r="H37" s="406" t="s">
        <v>86</v>
      </c>
      <c r="I37" s="406" t="s">
        <v>92</v>
      </c>
      <c r="J37" s="407" t="s">
        <v>88</v>
      </c>
    </row>
    <row r="38" spans="2:12" ht="16.899999999999999" customHeight="1">
      <c r="B38" s="842"/>
      <c r="C38" s="419" t="s">
        <v>95</v>
      </c>
      <c r="D38" s="768">
        <f>'3.2 Syrup Preparation (2)'!F53</f>
        <v>2.25051946199603</v>
      </c>
      <c r="E38" s="768">
        <f>'3.2 Syrup Preparation (2)'!G53</f>
        <v>1.1416222917007539</v>
      </c>
      <c r="F38" s="410">
        <f>D38/$D$118</f>
        <v>1.3636221385097935E-2</v>
      </c>
      <c r="H38" s="768">
        <f>'3.2 Syrup Preparation (2)'!F60</f>
        <v>2.25051946199603</v>
      </c>
      <c r="I38" s="768">
        <f>'3.2 Syrup Preparation (2)'!G60</f>
        <v>0.78245838381150845</v>
      </c>
      <c r="J38" s="410">
        <f>H38/$H$118</f>
        <v>1.2735810835397786E-2</v>
      </c>
      <c r="K38" s="411"/>
      <c r="L38" s="411"/>
    </row>
    <row r="39" spans="2:12" ht="16.899999999999999" customHeight="1">
      <c r="B39" s="842"/>
      <c r="C39" s="419" t="s">
        <v>96</v>
      </c>
      <c r="D39" s="768">
        <f>'3.2 Syrup Preparation (2)'!F54</f>
        <v>1.8653017028750551</v>
      </c>
      <c r="E39" s="768">
        <f>'3.2 Syrup Preparation (2)'!G54</f>
        <v>0.94621265921462883</v>
      </c>
      <c r="F39" s="410">
        <f>D39/$D$118</f>
        <v>1.1302131530044637E-2</v>
      </c>
      <c r="H39" s="768">
        <f>'3.2 Syrup Preparation (2)'!F61</f>
        <v>1.8653017028750551</v>
      </c>
      <c r="I39" s="768">
        <f>'3.2 Syrup Preparation (2)'!G61</f>
        <v>0.64852625378231232</v>
      </c>
      <c r="J39" s="410">
        <f>H39/$H$118</f>
        <v>1.0555842790931606E-2</v>
      </c>
      <c r="K39" s="411"/>
      <c r="L39" s="411"/>
    </row>
    <row r="40" spans="2:12" ht="16.899999999999999" customHeight="1">
      <c r="B40" s="842"/>
      <c r="C40" s="419" t="s">
        <v>97</v>
      </c>
      <c r="D40" s="768">
        <f>'3.2 Syrup Preparation (2)'!F55</f>
        <v>1.1616204407504414</v>
      </c>
      <c r="E40" s="768">
        <f>'3.2 Syrup Preparation (2)'!G55</f>
        <v>0.58925586383500383</v>
      </c>
      <c r="F40" s="410">
        <f>D40/$D$118</f>
        <v>7.0384254671048922E-3</v>
      </c>
      <c r="H40" s="768">
        <f>'3.2 Syrup Preparation (2)'!F62</f>
        <v>2.3232408815008827</v>
      </c>
      <c r="I40" s="768">
        <f>'3.2 Syrup Preparation (2)'!G62</f>
        <v>0.80774209512133155</v>
      </c>
      <c r="J40" s="410">
        <f>H40/$H$118</f>
        <v>1.3147345264730815E-2</v>
      </c>
      <c r="K40" s="411"/>
      <c r="L40" s="411"/>
    </row>
    <row r="41" spans="2:12" ht="16.899999999999999" customHeight="1">
      <c r="B41" s="842"/>
      <c r="C41" s="419" t="s">
        <v>98</v>
      </c>
      <c r="D41" s="768">
        <f>'3.2 Syrup Preparation (2)'!F56</f>
        <v>2.2146190143923694</v>
      </c>
      <c r="E41" s="768">
        <f>'3.2 Syrup Preparation (2)'!G56</f>
        <v>1.1234110511589708</v>
      </c>
      <c r="F41" s="410">
        <f>D41/$D$118</f>
        <v>1.3418695405156647E-2</v>
      </c>
      <c r="H41" s="768">
        <f>'3.2 Syrup Preparation (2)'!F63</f>
        <v>2.2146190143923694</v>
      </c>
      <c r="I41" s="768">
        <f>'3.2 Syrup Preparation (2)'!G63</f>
        <v>0.76997655164589995</v>
      </c>
      <c r="J41" s="410">
        <f>H41/$H$118</f>
        <v>1.2532648269018195E-2</v>
      </c>
      <c r="K41" s="411"/>
      <c r="L41" s="411"/>
    </row>
    <row r="42" spans="2:12" ht="17.25" customHeight="1" thickBot="1">
      <c r="B42" s="842"/>
      <c r="C42" s="412" t="s">
        <v>99</v>
      </c>
      <c r="D42" s="413">
        <f>SUM(D38:D41)</f>
        <v>7.4920606200138966</v>
      </c>
      <c r="E42" s="420">
        <f>SUM(E38:E41)</f>
        <v>3.8005018659093577</v>
      </c>
      <c r="F42" s="414">
        <f>SUM(F38:F41)</f>
        <v>4.5395473787404106E-2</v>
      </c>
      <c r="H42" s="413">
        <f>SUM(H38:H41)</f>
        <v>8.6536810607643364</v>
      </c>
      <c r="I42" s="420">
        <f>SUM(I38:I41)</f>
        <v>3.0087032843610522</v>
      </c>
      <c r="J42" s="414">
        <f>SUM(J38:J41)</f>
        <v>4.8971647160078409E-2</v>
      </c>
      <c r="K42" s="411"/>
      <c r="L42" s="411"/>
    </row>
    <row r="43" spans="2:12" ht="16.5" customHeight="1" thickBot="1">
      <c r="B43" s="842"/>
      <c r="C43" s="421" t="s">
        <v>103</v>
      </c>
      <c r="D43" s="422">
        <f>SUM(D30,D35,D42)</f>
        <v>19.712999591179063</v>
      </c>
      <c r="E43" s="422">
        <f>SUM(E30,E35,E42)</f>
        <v>9.9998245514472988</v>
      </c>
      <c r="F43" s="423">
        <f>SUM(F42,F30,F35)</f>
        <v>0.11944390223190923</v>
      </c>
      <c r="H43" s="422">
        <f>SUM(H42,H35,H30)</f>
        <v>23.065671302035426</v>
      </c>
      <c r="I43" s="422">
        <f>SUM(I42,I35,I30)</f>
        <v>8.0194498173817497</v>
      </c>
      <c r="J43" s="423">
        <f>SUM(J30,J35,J42)</f>
        <v>0.13052987608187358</v>
      </c>
      <c r="K43" s="411"/>
      <c r="L43" s="411"/>
    </row>
    <row r="44" spans="2:12" ht="18" customHeight="1">
      <c r="C44" s="424"/>
      <c r="D44" s="424"/>
      <c r="E44" s="424"/>
      <c r="F44" s="424"/>
      <c r="G44" s="424"/>
      <c r="H44" s="424"/>
      <c r="I44" s="424"/>
      <c r="J44" s="424"/>
      <c r="K44" s="411"/>
      <c r="L44" s="411"/>
    </row>
    <row r="45" spans="2:12" ht="30.65" customHeight="1">
      <c r="B45" s="842" t="s">
        <v>104</v>
      </c>
      <c r="C45" s="838" t="s">
        <v>105</v>
      </c>
      <c r="D45" s="839"/>
      <c r="E45" s="839"/>
      <c r="F45" s="839"/>
      <c r="G45" s="839"/>
      <c r="H45" s="839"/>
      <c r="I45" s="839"/>
      <c r="J45" s="840"/>
      <c r="K45" s="411"/>
      <c r="L45" s="411"/>
    </row>
    <row r="46" spans="2:12" ht="31.9" customHeight="1">
      <c r="B46" s="842"/>
      <c r="C46" s="405" t="s">
        <v>85</v>
      </c>
      <c r="D46" s="406" t="s">
        <v>86</v>
      </c>
      <c r="E46" s="406" t="s">
        <v>87</v>
      </c>
      <c r="F46" s="407" t="s">
        <v>88</v>
      </c>
      <c r="H46" s="406" t="s">
        <v>86</v>
      </c>
      <c r="I46" s="406" t="s">
        <v>87</v>
      </c>
      <c r="J46" s="407" t="s">
        <v>88</v>
      </c>
      <c r="K46" s="411"/>
      <c r="L46" s="411"/>
    </row>
    <row r="47" spans="2:12" ht="16.899999999999999" customHeight="1">
      <c r="B47" s="842"/>
      <c r="C47" s="419" t="s">
        <v>106</v>
      </c>
      <c r="D47" s="768">
        <f>'3.4 Mixing (2)'!F33</f>
        <v>0.78125</v>
      </c>
      <c r="E47" s="768">
        <f>'3.4 Mixing (2)'!G33</f>
        <v>0.12001062648906217</v>
      </c>
      <c r="F47" s="410">
        <f>D47/$D$118</f>
        <v>4.7337062118357077E-3</v>
      </c>
      <c r="H47" s="768">
        <f>'3.4 Mixing (2)'!F38</f>
        <v>0.91796875</v>
      </c>
      <c r="I47" s="768">
        <f>'3.4 Mixing (2)'!G38</f>
        <v>4.9434317129629625E-2</v>
      </c>
      <c r="J47" s="410">
        <f>H47/$H$118</f>
        <v>5.1948345927377657E-3</v>
      </c>
      <c r="K47" s="411"/>
      <c r="L47" s="411"/>
    </row>
    <row r="48" spans="2:12" ht="16.899999999999999" customHeight="1" thickBot="1">
      <c r="B48" s="842"/>
      <c r="C48" s="412" t="s">
        <v>90</v>
      </c>
      <c r="D48" s="413">
        <f>SUM(D47)</f>
        <v>0.78125</v>
      </c>
      <c r="E48" s="413">
        <f>SUM(E47)</f>
        <v>0.12001062648906217</v>
      </c>
      <c r="F48" s="414">
        <f>SUM(F47:F47)</f>
        <v>4.7337062118357077E-3</v>
      </c>
      <c r="H48" s="413">
        <f>SUM(H47:H47)</f>
        <v>0.91796875</v>
      </c>
      <c r="I48" s="413">
        <f>SUM(I47:I47)</f>
        <v>4.9434317129629625E-2</v>
      </c>
      <c r="J48" s="414">
        <f>SUM(J47:J47)</f>
        <v>5.1948345927377657E-3</v>
      </c>
      <c r="K48" s="411"/>
      <c r="L48" s="411"/>
    </row>
    <row r="49" spans="2:12" ht="11.5" customHeight="1">
      <c r="B49" s="842"/>
      <c r="E49" s="415"/>
      <c r="F49" s="416"/>
      <c r="I49" s="415"/>
      <c r="J49" s="416"/>
      <c r="K49" s="411"/>
      <c r="L49" s="411"/>
    </row>
    <row r="50" spans="2:12" ht="31.9" customHeight="1">
      <c r="B50" s="842"/>
      <c r="C50" s="405" t="s">
        <v>91</v>
      </c>
      <c r="D50" s="406" t="s">
        <v>86</v>
      </c>
      <c r="E50" s="406" t="s">
        <v>92</v>
      </c>
      <c r="F50" s="407" t="s">
        <v>88</v>
      </c>
      <c r="H50" s="406" t="s">
        <v>86</v>
      </c>
      <c r="I50" s="406" t="s">
        <v>92</v>
      </c>
      <c r="J50" s="407" t="s">
        <v>88</v>
      </c>
      <c r="K50" s="411"/>
      <c r="L50" s="411"/>
    </row>
    <row r="51" spans="2:12" ht="16.899999999999999" customHeight="1">
      <c r="B51" s="842"/>
      <c r="C51" s="408" t="s">
        <v>93</v>
      </c>
      <c r="D51" s="768">
        <f>'3.4 Mixing (2)'!F44</f>
        <v>3.7068185307111063</v>
      </c>
      <c r="E51" s="768">
        <f>'3.4 Mixing (2)'!G44</f>
        <v>0.56941774611443818</v>
      </c>
      <c r="F51" s="410">
        <f>D51/$D$118</f>
        <v>2.246014707836784E-2</v>
      </c>
      <c r="H51" s="768">
        <f>'3.4 Mixing (2)'!F48</f>
        <v>4.5590913742814756</v>
      </c>
      <c r="I51" s="768">
        <f>'3.4 Mixing (2)'!G48</f>
        <v>0.24551551326686166</v>
      </c>
      <c r="J51" s="410">
        <f>H51/$H$118</f>
        <v>2.5800143613352599E-2</v>
      </c>
      <c r="K51" s="411"/>
      <c r="L51" s="411"/>
    </row>
    <row r="52" spans="2:12" ht="16.899999999999999" customHeight="1">
      <c r="B52" s="842"/>
      <c r="C52" s="417" t="s">
        <v>94</v>
      </c>
      <c r="D52" s="418">
        <f>15%*D51</f>
        <v>0.55602277960666591</v>
      </c>
      <c r="E52" s="418">
        <f>15%*E51</f>
        <v>8.5412661917165719E-2</v>
      </c>
      <c r="F52" s="410">
        <f>D52/$D$118</f>
        <v>3.3690220617551758E-3</v>
      </c>
      <c r="H52" s="418">
        <f>15%*H51</f>
        <v>0.68386370614222136</v>
      </c>
      <c r="I52" s="425">
        <f>15%*I51</f>
        <v>3.6827326990029247E-2</v>
      </c>
      <c r="J52" s="410">
        <f>H52/$H$118</f>
        <v>3.87002154200289E-3</v>
      </c>
      <c r="K52" s="411"/>
      <c r="L52" s="411"/>
    </row>
    <row r="53" spans="2:12" ht="16.899999999999999" customHeight="1" thickBot="1">
      <c r="B53" s="842"/>
      <c r="C53" s="412" t="s">
        <v>54</v>
      </c>
      <c r="D53" s="413">
        <f>SUM(D51:D52)</f>
        <v>4.2628413103177722</v>
      </c>
      <c r="E53" s="413">
        <f>SUM(E51:E52)</f>
        <v>0.65483040803160386</v>
      </c>
      <c r="F53" s="414">
        <f>SUM(F51:F52)</f>
        <v>2.5829169140123016E-2</v>
      </c>
      <c r="H53" s="413">
        <f>SUM(H51:H52)</f>
        <v>5.2429550804236973</v>
      </c>
      <c r="I53" s="420">
        <f>SUM(I51:I52)</f>
        <v>0.28234284025689094</v>
      </c>
      <c r="J53" s="414">
        <f>SUM(J51:J52)</f>
        <v>2.9670165155355491E-2</v>
      </c>
      <c r="K53" s="411"/>
      <c r="L53" s="411"/>
    </row>
    <row r="54" spans="2:12" ht="7.9" customHeight="1">
      <c r="B54" s="842"/>
      <c r="C54" s="426"/>
      <c r="D54" s="427"/>
      <c r="E54" s="427"/>
      <c r="F54" s="428"/>
      <c r="H54" s="427"/>
      <c r="I54" s="427"/>
      <c r="J54" s="428"/>
      <c r="K54" s="411"/>
      <c r="L54" s="411"/>
    </row>
    <row r="55" spans="2:12" ht="31.9" customHeight="1">
      <c r="B55" s="842"/>
      <c r="C55" s="405" t="s">
        <v>69</v>
      </c>
      <c r="D55" s="406" t="s">
        <v>86</v>
      </c>
      <c r="E55" s="406" t="s">
        <v>92</v>
      </c>
      <c r="F55" s="407" t="s">
        <v>88</v>
      </c>
      <c r="H55" s="406" t="s">
        <v>86</v>
      </c>
      <c r="I55" s="406" t="s">
        <v>92</v>
      </c>
      <c r="J55" s="407" t="s">
        <v>88</v>
      </c>
      <c r="K55" s="411"/>
      <c r="L55" s="411"/>
    </row>
    <row r="56" spans="2:12" ht="16.899999999999999" customHeight="1">
      <c r="B56" s="842"/>
      <c r="C56" s="419" t="s">
        <v>95</v>
      </c>
      <c r="D56" s="768">
        <f>'3.4 Mixing (2)'!F53</f>
        <v>2.25051946199603</v>
      </c>
      <c r="E56" s="768">
        <f>'3.4 Mixing (2)'!G53</f>
        <v>0.34571040071676257</v>
      </c>
      <c r="F56" s="410">
        <f>D56/$D$118</f>
        <v>1.3636221385097935E-2</v>
      </c>
      <c r="H56" s="768">
        <f>'3.4 Mixing (2)'!F60</f>
        <v>2.25051946199603</v>
      </c>
      <c r="I56" s="768">
        <f>'3.4 Mixing (2)'!G60</f>
        <v>0.12119464065711953</v>
      </c>
      <c r="J56" s="410">
        <f>H56/$H$118</f>
        <v>1.2735810835397786E-2</v>
      </c>
      <c r="K56" s="411"/>
      <c r="L56" s="411"/>
    </row>
    <row r="57" spans="2:12" ht="16.899999999999999" customHeight="1">
      <c r="B57" s="842"/>
      <c r="C57" s="419" t="s">
        <v>96</v>
      </c>
      <c r="D57" s="768">
        <f>'3.4 Mixing (2)'!F54</f>
        <v>1.8653017028750551</v>
      </c>
      <c r="E57" s="768">
        <f>'3.4 Mixing (2)'!G54</f>
        <v>0.28653571322003185</v>
      </c>
      <c r="F57" s="410">
        <f>D57/$D$118</f>
        <v>1.1302131530044637E-2</v>
      </c>
      <c r="H57" s="768">
        <f>'3.4 Mixing (2)'!F61</f>
        <v>1.8653017028750551</v>
      </c>
      <c r="I57" s="768">
        <f>'3.4 Mixing (2)'!G61</f>
        <v>0.10044995096223444</v>
      </c>
      <c r="J57" s="410">
        <f>H57/$H$118</f>
        <v>1.0555842790931606E-2</v>
      </c>
      <c r="K57" s="411"/>
      <c r="L57" s="411"/>
    </row>
    <row r="58" spans="2:12" ht="16.899999999999999" customHeight="1">
      <c r="B58" s="842"/>
      <c r="C58" s="419" t="s">
        <v>97</v>
      </c>
      <c r="D58" s="768">
        <f>'3.4 Mixing (2)'!F55</f>
        <v>1.1616204407504414</v>
      </c>
      <c r="E58" s="768">
        <f>'3.4 Mixing (2)'!G55</f>
        <v>0.17844069995131007</v>
      </c>
      <c r="F58" s="410">
        <f>D58/$D$118</f>
        <v>7.0384254671048922E-3</v>
      </c>
      <c r="H58" s="768">
        <f>'3.4 Mixing (2)'!F62</f>
        <v>1.1616204407504414</v>
      </c>
      <c r="I58" s="768">
        <f>'3.4 Mixing (2)'!G62</f>
        <v>6.2555411883375614E-2</v>
      </c>
      <c r="J58" s="410">
        <f>H58/$H$118</f>
        <v>6.5736726323654075E-3</v>
      </c>
      <c r="K58" s="411"/>
      <c r="L58" s="411"/>
    </row>
    <row r="59" spans="2:12" ht="16.899999999999999" customHeight="1">
      <c r="B59" s="842"/>
      <c r="C59" s="419" t="s">
        <v>98</v>
      </c>
      <c r="D59" s="768">
        <f>'3.4 Mixing (2)'!F56</f>
        <v>2.2146190143923694</v>
      </c>
      <c r="E59" s="768">
        <f>'3.4 Mixing (2)'!G56</f>
        <v>0.34019560365032664</v>
      </c>
      <c r="F59" s="410">
        <f>D59/$D$118</f>
        <v>1.3418695405156647E-2</v>
      </c>
      <c r="H59" s="768">
        <f>'3.4 Mixing (2)'!F63</f>
        <v>2.2146190143923694</v>
      </c>
      <c r="I59" s="768">
        <f>'3.4 Mixing (2)'!G63</f>
        <v>0.11926133507135203</v>
      </c>
      <c r="J59" s="410">
        <f>H59/$H$118</f>
        <v>1.2532648269018195E-2</v>
      </c>
      <c r="K59" s="411"/>
      <c r="L59" s="411"/>
    </row>
    <row r="60" spans="2:12" ht="16.899999999999999" customHeight="1" thickBot="1">
      <c r="B60" s="842"/>
      <c r="C60" s="412" t="s">
        <v>55</v>
      </c>
      <c r="D60" s="413">
        <f>SUM(D56:D59)</f>
        <v>7.4920606200138966</v>
      </c>
      <c r="E60" s="413">
        <f>SUM(E56:E59)</f>
        <v>1.1508824175384311</v>
      </c>
      <c r="F60" s="414">
        <f>SUM(F56:F59)</f>
        <v>4.5395473787404106E-2</v>
      </c>
      <c r="H60" s="413">
        <f>SUM(H56:H59)</f>
        <v>7.4920606200138966</v>
      </c>
      <c r="I60" s="413">
        <f>SUM(I56:I59)</f>
        <v>0.40346133857408162</v>
      </c>
      <c r="J60" s="429">
        <f>SUM(J56:J59)</f>
        <v>4.2397974527712996E-2</v>
      </c>
      <c r="K60" s="411"/>
      <c r="L60" s="411"/>
    </row>
    <row r="61" spans="2:12" ht="9" customHeight="1">
      <c r="B61" s="842"/>
      <c r="C61" s="430"/>
      <c r="D61" s="431"/>
      <c r="E61" s="432"/>
      <c r="F61" s="433"/>
      <c r="H61" s="431"/>
      <c r="I61" s="431"/>
      <c r="J61" s="431"/>
      <c r="K61" s="411"/>
      <c r="L61" s="411"/>
    </row>
    <row r="62" spans="2:12" ht="19.899999999999999" customHeight="1" thickBot="1">
      <c r="B62" s="842"/>
      <c r="C62" s="421" t="s">
        <v>107</v>
      </c>
      <c r="D62" s="422">
        <f>SUM(D60,D53,D48)</f>
        <v>12.53615193033167</v>
      </c>
      <c r="E62" s="422">
        <f>SUM(E60,E53,E48)</f>
        <v>1.9257234520590971</v>
      </c>
      <c r="F62" s="423">
        <f>SUM(F60,F53,F48)</f>
        <v>7.5958349139362821E-2</v>
      </c>
      <c r="H62" s="422">
        <f>SUM(H60,H53,H48)</f>
        <v>13.652984450437593</v>
      </c>
      <c r="I62" s="422">
        <f>SUM(I60,I53,I48)</f>
        <v>0.7352384959606022</v>
      </c>
      <c r="J62" s="434">
        <f>SUM(J60,J53,J48)</f>
        <v>7.7262974275806265E-2</v>
      </c>
      <c r="K62" s="411"/>
      <c r="L62" s="411"/>
    </row>
    <row r="63" spans="2:12" ht="16.899999999999999" customHeight="1">
      <c r="B63" s="430"/>
      <c r="C63" s="430"/>
      <c r="D63" s="431"/>
      <c r="E63" s="432"/>
      <c r="F63" s="433"/>
      <c r="H63" s="431"/>
      <c r="I63" s="431"/>
      <c r="J63" s="431"/>
      <c r="K63" s="411"/>
      <c r="L63" s="411"/>
    </row>
    <row r="64" spans="2:12" ht="30.65" customHeight="1">
      <c r="B64" s="842" t="s">
        <v>605</v>
      </c>
      <c r="C64" s="838" t="s">
        <v>606</v>
      </c>
      <c r="D64" s="839"/>
      <c r="E64" s="839"/>
      <c r="F64" s="839"/>
      <c r="G64" s="839"/>
      <c r="H64" s="839"/>
      <c r="I64" s="839"/>
      <c r="J64" s="840"/>
      <c r="K64" s="411"/>
      <c r="L64" s="411"/>
    </row>
    <row r="65" spans="2:12" ht="31.9" customHeight="1">
      <c r="B65" s="842"/>
      <c r="C65" s="405" t="s">
        <v>85</v>
      </c>
      <c r="D65" s="406" t="s">
        <v>86</v>
      </c>
      <c r="E65" s="406" t="s">
        <v>87</v>
      </c>
      <c r="F65" s="407" t="s">
        <v>88</v>
      </c>
      <c r="H65" s="406" t="s">
        <v>86</v>
      </c>
      <c r="I65" s="406" t="s">
        <v>87</v>
      </c>
      <c r="J65" s="407" t="s">
        <v>88</v>
      </c>
      <c r="K65" s="411"/>
      <c r="L65" s="411"/>
    </row>
    <row r="66" spans="2:12" ht="16.899999999999999" customHeight="1">
      <c r="B66" s="842"/>
      <c r="C66" s="408" t="s">
        <v>602</v>
      </c>
      <c r="D66" s="768">
        <f>IF('1.2 Scenario Analysis'!$H$14="Can",0,'3.5 Pasteurisation (2)'!F33)</f>
        <v>1.591796875</v>
      </c>
      <c r="E66" s="768">
        <f>IF('1.2 Scenario Analysis'!$H$14="Can",0,'3.5 Pasteurisation (2)'!G33)</f>
        <v>1.33712485824682</v>
      </c>
      <c r="F66" s="410">
        <f>D66/$D$118</f>
        <v>9.6449264066152535E-3</v>
      </c>
      <c r="H66" s="768">
        <f>IF('1.2 Scenario Analysis'!$H$14="Can",0,'3.5 Pasteurisation (2)'!F38)</f>
        <v>1.708984375</v>
      </c>
      <c r="I66" s="768">
        <f>IF('1.2 Scenario Analysis'!$H$14="Can",0,'3.5 Pasteurisation (2)'!G38)</f>
        <v>0.90319093883546975</v>
      </c>
      <c r="J66" s="410">
        <f>H66/$H$118</f>
        <v>9.6712346141394571E-3</v>
      </c>
      <c r="K66" s="411"/>
      <c r="L66" s="411"/>
    </row>
    <row r="67" spans="2:12" ht="16.899999999999999" customHeight="1" thickBot="1">
      <c r="B67" s="842"/>
      <c r="C67" s="412" t="s">
        <v>90</v>
      </c>
      <c r="D67" s="413">
        <f>SUM(D66)</f>
        <v>1.591796875</v>
      </c>
      <c r="E67" s="413">
        <f>SUM(E66)</f>
        <v>1.33712485824682</v>
      </c>
      <c r="F67" s="414">
        <f>SUM(F66)</f>
        <v>9.6449264066152535E-3</v>
      </c>
      <c r="H67" s="413">
        <f>SUM(H66:H66)</f>
        <v>1.708984375</v>
      </c>
      <c r="I67" s="413">
        <f>SUM(I66:I66)</f>
        <v>0.90319093883546975</v>
      </c>
      <c r="J67" s="414">
        <f>SUM(J66)</f>
        <v>9.6712346141394571E-3</v>
      </c>
      <c r="K67" s="411"/>
      <c r="L67" s="411"/>
    </row>
    <row r="68" spans="2:12" ht="12" customHeight="1">
      <c r="B68" s="842"/>
      <c r="E68" s="415"/>
      <c r="F68" s="416"/>
      <c r="I68" s="415"/>
      <c r="J68" s="416"/>
      <c r="K68" s="411"/>
      <c r="L68" s="411"/>
    </row>
    <row r="69" spans="2:12" ht="31.9" customHeight="1">
      <c r="B69" s="842"/>
      <c r="C69" s="405" t="s">
        <v>91</v>
      </c>
      <c r="D69" s="406" t="s">
        <v>86</v>
      </c>
      <c r="E69" s="406" t="s">
        <v>92</v>
      </c>
      <c r="F69" s="407" t="s">
        <v>88</v>
      </c>
      <c r="H69" s="406" t="s">
        <v>86</v>
      </c>
      <c r="I69" s="406" t="s">
        <v>92</v>
      </c>
      <c r="J69" s="407" t="s">
        <v>88</v>
      </c>
      <c r="K69" s="411"/>
      <c r="L69" s="411"/>
    </row>
    <row r="70" spans="2:12" ht="16.899999999999999" customHeight="1">
      <c r="B70" s="842"/>
      <c r="C70" s="408" t="s">
        <v>93</v>
      </c>
      <c r="D70" s="768">
        <f>IF('1.2 Scenario Analysis'!$H$14="Can",0,'3.5 Pasteurisation (2)'!F44)</f>
        <v>19.50681904242073</v>
      </c>
      <c r="E70" s="768">
        <f>IF('1.2 Scenario Analysis'!$H$14="Can",0,'3.5 Pasteurisation (2)'!G44)</f>
        <v>16.385917736484554</v>
      </c>
      <c r="F70" s="410">
        <f>D70/$D$118</f>
        <v>0.11819462460705546</v>
      </c>
      <c r="H70" s="768">
        <f>IF('1.2 Scenario Analysis'!$H$14="Can",0,'3.5 Pasteurisation (2)'!F48)</f>
        <v>20.01818274856295</v>
      </c>
      <c r="I70" s="768">
        <f>IF('1.2 Scenario Analysis'!$H$14="Can",0,'3.5 Pasteurisation (2)'!G48)</f>
        <v>10.579524034825992</v>
      </c>
      <c r="J70" s="410">
        <f>H70/$H$118</f>
        <v>0.11328397423766461</v>
      </c>
      <c r="K70" s="411"/>
      <c r="L70" s="411"/>
    </row>
    <row r="71" spans="2:12" ht="16.899999999999999" customHeight="1">
      <c r="B71" s="842"/>
      <c r="C71" s="417" t="s">
        <v>94</v>
      </c>
      <c r="D71" s="418">
        <f>15%*D70</f>
        <v>2.9260228563631094</v>
      </c>
      <c r="E71" s="418">
        <f>15%*E70</f>
        <v>2.4578876604726831</v>
      </c>
      <c r="F71" s="410">
        <f>D71/$D$118</f>
        <v>1.7729193691058319E-2</v>
      </c>
      <c r="H71" s="418">
        <f>15%*H70</f>
        <v>3.0027274122844423</v>
      </c>
      <c r="I71" s="418">
        <f>15%*I70</f>
        <v>1.5869286052238987</v>
      </c>
      <c r="J71" s="410">
        <f>H71/$H$118</f>
        <v>1.6992596135649688E-2</v>
      </c>
      <c r="K71" s="411"/>
      <c r="L71" s="411"/>
    </row>
    <row r="72" spans="2:12" ht="16.899999999999999" customHeight="1" thickBot="1">
      <c r="B72" s="842"/>
      <c r="C72" s="412" t="s">
        <v>54</v>
      </c>
      <c r="D72" s="413">
        <f>SUM(D70:D71)</f>
        <v>22.432841898783838</v>
      </c>
      <c r="E72" s="413">
        <f>SUM(E70:E71)</f>
        <v>18.843805396957237</v>
      </c>
      <c r="F72" s="414">
        <f>SUM(F70:F71)</f>
        <v>0.13592381829811379</v>
      </c>
      <c r="H72" s="413">
        <f>SUM(H70:H71)</f>
        <v>23.020910160847393</v>
      </c>
      <c r="I72" s="413">
        <f>SUM(I70:I71)</f>
        <v>12.16645264004989</v>
      </c>
      <c r="J72" s="414">
        <f>SUM(J70:J71)</f>
        <v>0.1302765703733143</v>
      </c>
      <c r="K72" s="411"/>
      <c r="L72" s="411"/>
    </row>
    <row r="73" spans="2:12" ht="10.9" customHeight="1">
      <c r="B73" s="842"/>
      <c r="C73" s="426"/>
      <c r="D73" s="427"/>
      <c r="E73" s="427"/>
      <c r="F73" s="428"/>
      <c r="H73" s="427"/>
      <c r="I73" s="427"/>
      <c r="J73" s="428"/>
      <c r="K73" s="411"/>
      <c r="L73" s="411"/>
    </row>
    <row r="74" spans="2:12" ht="31.9" customHeight="1">
      <c r="B74" s="842"/>
      <c r="C74" s="405" t="s">
        <v>69</v>
      </c>
      <c r="D74" s="406" t="s">
        <v>86</v>
      </c>
      <c r="E74" s="406" t="s">
        <v>92</v>
      </c>
      <c r="F74" s="407" t="s">
        <v>88</v>
      </c>
      <c r="H74" s="406" t="s">
        <v>86</v>
      </c>
      <c r="I74" s="406" t="s">
        <v>92</v>
      </c>
      <c r="J74" s="407" t="s">
        <v>88</v>
      </c>
      <c r="K74" s="411"/>
      <c r="L74" s="411"/>
    </row>
    <row r="75" spans="2:12" ht="16.899999999999999" customHeight="1">
      <c r="B75" s="842"/>
      <c r="C75" s="419" t="s">
        <v>95</v>
      </c>
      <c r="D75" s="768">
        <f>IF('1.2 Scenario Analysis'!$H$14="Can",0,'3.5 Pasteurisation (2)'!F53)</f>
        <v>2.25051946199603</v>
      </c>
      <c r="E75" s="768">
        <f>IF('1.2 Scenario Analysis'!$H$14="Can",0,'3.5 Pasteurisation (2)'!G53)</f>
        <v>1.8904582386513045</v>
      </c>
      <c r="F75" s="410">
        <f>D75/$D$118</f>
        <v>1.3636221385097935E-2</v>
      </c>
      <c r="H75" s="768">
        <f>IF('1.2 Scenario Analysis'!$H$14="Can",0,'3.5 Pasteurisation (2)'!F60)</f>
        <v>2.25051946199603</v>
      </c>
      <c r="I75" s="768">
        <f>IF('1.2 Scenario Analysis'!$H$14="Can",0,'3.5 Pasteurisation (2)'!G60)</f>
        <v>1.1893899180603631</v>
      </c>
      <c r="J75" s="410">
        <f>H75/$H$118</f>
        <v>1.2735810835397786E-2</v>
      </c>
      <c r="K75" s="411"/>
      <c r="L75" s="411"/>
    </row>
    <row r="76" spans="2:12" ht="16.899999999999999" customHeight="1">
      <c r="B76" s="842"/>
      <c r="C76" s="419" t="s">
        <v>96</v>
      </c>
      <c r="D76" s="768">
        <f>IF('1.2 Scenario Analysis'!$H$14="Can",0,'3.5 Pasteurisation (2)'!F54)</f>
        <v>1.8653017028750551</v>
      </c>
      <c r="E76" s="768">
        <f>IF('1.2 Scenario Analysis'!$H$14="Can",0,'3.5 Pasteurisation (2)'!G54)</f>
        <v>1.5668715740155978</v>
      </c>
      <c r="F76" s="410">
        <f>D76/$D$118</f>
        <v>1.1302131530044637E-2</v>
      </c>
      <c r="H76" s="768">
        <f>IF('1.2 Scenario Analysis'!$H$14="Can",0,'3.5 Pasteurisation (2)'!F61)</f>
        <v>1.8653017028750551</v>
      </c>
      <c r="I76" s="768">
        <f>IF('1.2 Scenario Analysis'!$H$14="Can",0,'3.5 Pasteurisation (2)'!G61)</f>
        <v>0.98580397859466773</v>
      </c>
      <c r="J76" s="410">
        <f>H76/$H$118</f>
        <v>1.0555842790931606E-2</v>
      </c>
    </row>
    <row r="77" spans="2:12" ht="16.899999999999999" customHeight="1">
      <c r="B77" s="842"/>
      <c r="C77" s="419" t="s">
        <v>97</v>
      </c>
      <c r="D77" s="768">
        <f>IF('1.2 Scenario Analysis'!$H$14="Can",0,'3.5 Pasteurisation (2)'!F55)</f>
        <v>1.1616204407504414</v>
      </c>
      <c r="E77" s="768">
        <f>IF('1.2 Scenario Analysis'!$H$14="Can",0,'3.5 Pasteurisation (2)'!G55)</f>
        <v>0.97577246919462779</v>
      </c>
      <c r="F77" s="410">
        <f>D77/$D$118</f>
        <v>7.0384254671048922E-3</v>
      </c>
      <c r="H77" s="768">
        <f>IF('1.2 Scenario Analysis'!$H$14="Can",0,'3.5 Pasteurisation (2)'!F62)</f>
        <v>1.1616204407504414</v>
      </c>
      <c r="I77" s="768">
        <f>IF('1.2 Scenario Analysis'!$H$14="Can",0,'3.5 Pasteurisation (2)'!G62)</f>
        <v>0.6139114387466903</v>
      </c>
      <c r="J77" s="410">
        <f>H77/$H$118</f>
        <v>6.5736726323654075E-3</v>
      </c>
    </row>
    <row r="78" spans="2:12" ht="16.899999999999999" customHeight="1">
      <c r="B78" s="842"/>
      <c r="C78" s="419" t="s">
        <v>98</v>
      </c>
      <c r="D78" s="768">
        <f>IF('1.2 Scenario Analysis'!$H$14="Can",0,'3.5 Pasteurisation (2)'!F56)</f>
        <v>2.2146190143923694</v>
      </c>
      <c r="E78" s="768">
        <f>IF('1.2 Scenario Analysis'!$H$14="Can",0,'3.5 Pasteurisation (2)'!G56)</f>
        <v>1.8603015134642156</v>
      </c>
      <c r="F78" s="410">
        <f>D78/$D$118</f>
        <v>1.3418695405156647E-2</v>
      </c>
      <c r="H78" s="768">
        <f>IF('1.2 Scenario Analysis'!$H$14="Can",0,'3.5 Pasteurisation (2)'!F63)</f>
        <v>2.2146190143923694</v>
      </c>
      <c r="I78" s="768">
        <f>IF('1.2 Scenario Analysis'!$H$14="Can",0,'3.5 Pasteurisation (2)'!G63)</f>
        <v>1.1704166849225446</v>
      </c>
      <c r="J78" s="410">
        <f>H78/$H$118</f>
        <v>1.2532648269018195E-2</v>
      </c>
    </row>
    <row r="79" spans="2:12" ht="16.899999999999999" customHeight="1" thickBot="1">
      <c r="B79" s="842"/>
      <c r="C79" s="412" t="s">
        <v>99</v>
      </c>
      <c r="D79" s="413">
        <f>SUM(D75:D78)</f>
        <v>7.4920606200138966</v>
      </c>
      <c r="E79" s="413">
        <f>SUM(E75:E78)</f>
        <v>6.2934037953257462</v>
      </c>
      <c r="F79" s="414">
        <f>SUM(F75:F78)</f>
        <v>4.5395473787404106E-2</v>
      </c>
      <c r="H79" s="413">
        <f>SUM(H75:H78)</f>
        <v>7.4920606200138966</v>
      </c>
      <c r="I79" s="413">
        <f t="shared" ref="I79" si="0">SUM(I75:I78)</f>
        <v>3.9595220203242656</v>
      </c>
      <c r="J79" s="429">
        <f>SUM(J75:J78)</f>
        <v>4.2397974527712996E-2</v>
      </c>
    </row>
    <row r="80" spans="2:12" ht="8.5" customHeight="1">
      <c r="B80" s="842"/>
      <c r="C80" s="430"/>
      <c r="D80" s="431"/>
      <c r="E80" s="432"/>
      <c r="F80" s="433"/>
      <c r="H80" s="431"/>
      <c r="I80" s="431"/>
      <c r="J80" s="431"/>
    </row>
    <row r="81" spans="2:10" ht="16.149999999999999" customHeight="1" thickBot="1">
      <c r="B81" s="842"/>
      <c r="C81" s="436" t="s">
        <v>607</v>
      </c>
      <c r="D81" s="437">
        <f>SUM(D79,D72,D67)</f>
        <v>31.516699393797737</v>
      </c>
      <c r="E81" s="437">
        <f>SUM(E79,E72,E67)</f>
        <v>26.474334050529801</v>
      </c>
      <c r="F81" s="438">
        <f>SUM(F79,F72,F67)</f>
        <v>0.19096421849213313</v>
      </c>
      <c r="H81" s="437">
        <f>SUM(H79,H72,H67)</f>
        <v>32.221955155861288</v>
      </c>
      <c r="I81" s="437">
        <f>SUM(I79,I72,I67)</f>
        <v>17.029165599209623</v>
      </c>
      <c r="J81" s="438">
        <f>SUM(J79,J72,J67)</f>
        <v>0.18234577951516676</v>
      </c>
    </row>
    <row r="82" spans="2:10" ht="16.899999999999999" customHeight="1">
      <c r="D82" s="431"/>
      <c r="E82" s="432"/>
      <c r="F82" s="433"/>
      <c r="H82" s="431"/>
      <c r="I82" s="431"/>
      <c r="J82" s="431"/>
    </row>
    <row r="83" spans="2:10" ht="30.65" customHeight="1">
      <c r="B83" s="842" t="s">
        <v>440</v>
      </c>
      <c r="C83" s="838" t="s">
        <v>440</v>
      </c>
      <c r="D83" s="839"/>
      <c r="E83" s="839"/>
      <c r="F83" s="839"/>
      <c r="G83" s="839"/>
      <c r="H83" s="839"/>
      <c r="I83" s="839"/>
      <c r="J83" s="840"/>
    </row>
    <row r="84" spans="2:10" ht="31.9" customHeight="1">
      <c r="B84" s="842"/>
      <c r="C84" s="405" t="s">
        <v>85</v>
      </c>
      <c r="D84" s="406" t="s">
        <v>86</v>
      </c>
      <c r="E84" s="406" t="s">
        <v>87</v>
      </c>
      <c r="F84" s="407" t="s">
        <v>88</v>
      </c>
      <c r="H84" s="406" t="s">
        <v>86</v>
      </c>
      <c r="I84" s="406" t="s">
        <v>87</v>
      </c>
      <c r="J84" s="407" t="s">
        <v>88</v>
      </c>
    </row>
    <row r="85" spans="2:10" ht="16.899999999999999" customHeight="1">
      <c r="B85" s="842"/>
      <c r="C85" s="419" t="s">
        <v>109</v>
      </c>
      <c r="D85" s="439">
        <f>IF('1.2 Scenario Analysis'!$H$13="Non-Carbonated",0,'3.3 Carbonation (2)'!F34)</f>
        <v>0</v>
      </c>
      <c r="E85" s="439">
        <f>IF('1.2 Scenario Analysis'!$H$13="Non-Carbonated",0,'3.3 Carbonation (2)'!G34)</f>
        <v>0</v>
      </c>
      <c r="F85" s="410">
        <f>D85/$D$118</f>
        <v>0</v>
      </c>
      <c r="G85" s="419"/>
      <c r="H85" s="439">
        <f>IF('1.2 Scenario Analysis'!$H$13="Non-Carbonated",0,'3.3 Carbonation (2)'!F38)</f>
        <v>0</v>
      </c>
      <c r="I85" s="439">
        <f>IF('1.2 Scenario Analysis'!$H$13="Non-Carbonated",0,'3.3 Carbonation (2)'!G38)</f>
        <v>0</v>
      </c>
      <c r="J85" s="410">
        <f>H85/$H$118</f>
        <v>0</v>
      </c>
    </row>
    <row r="86" spans="2:10" ht="16.899999999999999" customHeight="1" thickBot="1">
      <c r="B86" s="842"/>
      <c r="C86" s="412" t="s">
        <v>90</v>
      </c>
      <c r="D86" s="413">
        <f>SUM(D85)</f>
        <v>0</v>
      </c>
      <c r="E86" s="413">
        <f>SUM(E85)</f>
        <v>0</v>
      </c>
      <c r="F86" s="414">
        <f>SUM(F85:F85)</f>
        <v>0</v>
      </c>
      <c r="H86" s="413">
        <f>SUM(H85)</f>
        <v>0</v>
      </c>
      <c r="I86" s="413">
        <f>SUM(I85)</f>
        <v>0</v>
      </c>
      <c r="J86" s="414">
        <f>SUM(J85:J85)</f>
        <v>0</v>
      </c>
    </row>
    <row r="87" spans="2:10" ht="13.15" customHeight="1">
      <c r="B87" s="842"/>
      <c r="E87" s="415"/>
      <c r="F87" s="416"/>
      <c r="I87" s="415"/>
      <c r="J87" s="416"/>
    </row>
    <row r="88" spans="2:10" ht="31.9" customHeight="1">
      <c r="B88" s="842"/>
      <c r="C88" s="405" t="s">
        <v>91</v>
      </c>
      <c r="D88" s="406" t="s">
        <v>86</v>
      </c>
      <c r="E88" s="406" t="s">
        <v>92</v>
      </c>
      <c r="F88" s="407" t="s">
        <v>88</v>
      </c>
      <c r="H88" s="406" t="s">
        <v>86</v>
      </c>
      <c r="I88" s="406" t="s">
        <v>92</v>
      </c>
      <c r="J88" s="407" t="s">
        <v>88</v>
      </c>
    </row>
    <row r="89" spans="2:10" ht="16.899999999999999" customHeight="1">
      <c r="B89" s="842"/>
      <c r="C89" s="408" t="s">
        <v>93</v>
      </c>
      <c r="D89" s="439">
        <f>IF('1.2 Scenario Analysis'!$H$13="Non-Carbonated",0,'3.3 Carbonation (2)'!F44)</f>
        <v>0</v>
      </c>
      <c r="E89" s="439">
        <f>IF('1.2 Scenario Analysis'!$H$13="Non-Carbonated",0,'3.3 Carbonation (2)'!G44)</f>
        <v>0</v>
      </c>
      <c r="F89" s="410">
        <f>D89/$D$118</f>
        <v>0</v>
      </c>
      <c r="H89" s="439">
        <f>IF('1.2 Scenario Analysis'!$H$13="Non-Carbonated",0,'3.3 Carbonation (2)'!F48)</f>
        <v>0</v>
      </c>
      <c r="I89" s="439">
        <f>IF('1.2 Scenario Analysis'!$H$13="Non-Carbonated",0,'3.3 Carbonation (2)'!G48)</f>
        <v>0</v>
      </c>
      <c r="J89" s="410">
        <f>H89/$H$118</f>
        <v>0</v>
      </c>
    </row>
    <row r="90" spans="2:10" ht="16.899999999999999" customHeight="1">
      <c r="B90" s="842"/>
      <c r="C90" s="417" t="s">
        <v>94</v>
      </c>
      <c r="D90" s="418">
        <f>15%*D89</f>
        <v>0</v>
      </c>
      <c r="E90" s="418">
        <f>15%*E89</f>
        <v>0</v>
      </c>
      <c r="F90" s="410">
        <f>D90/$D$118</f>
        <v>0</v>
      </c>
      <c r="H90" s="418">
        <f>15%*H89</f>
        <v>0</v>
      </c>
      <c r="I90" s="418">
        <f>15%*I89</f>
        <v>0</v>
      </c>
      <c r="J90" s="410">
        <f>H90/$H$118</f>
        <v>0</v>
      </c>
    </row>
    <row r="91" spans="2:10" ht="16.899999999999999" customHeight="1" thickBot="1">
      <c r="B91" s="842"/>
      <c r="C91" s="412" t="s">
        <v>54</v>
      </c>
      <c r="D91" s="413">
        <f>SUM(D89:D90)</f>
        <v>0</v>
      </c>
      <c r="E91" s="420">
        <f>SUM(E89:E90)</f>
        <v>0</v>
      </c>
      <c r="F91" s="414">
        <f>SUM(F89:F90)</f>
        <v>0</v>
      </c>
      <c r="H91" s="413">
        <f>SUM(H89:H90)</f>
        <v>0</v>
      </c>
      <c r="I91" s="413">
        <f>SUM(I89:I90)</f>
        <v>0</v>
      </c>
      <c r="J91" s="414">
        <f>SUM(J89:J90)</f>
        <v>0</v>
      </c>
    </row>
    <row r="92" spans="2:10" ht="8.5" customHeight="1">
      <c r="B92" s="842"/>
      <c r="C92" s="426"/>
      <c r="D92" s="427"/>
      <c r="E92" s="427"/>
      <c r="F92" s="428"/>
      <c r="H92" s="427"/>
      <c r="I92" s="427"/>
      <c r="J92" s="428"/>
    </row>
    <row r="93" spans="2:10" ht="31.9" customHeight="1">
      <c r="B93" s="842"/>
      <c r="C93" s="405" t="s">
        <v>69</v>
      </c>
      <c r="D93" s="406" t="s">
        <v>86</v>
      </c>
      <c r="E93" s="406" t="s">
        <v>92</v>
      </c>
      <c r="F93" s="407" t="s">
        <v>88</v>
      </c>
      <c r="H93" s="406" t="s">
        <v>86</v>
      </c>
      <c r="I93" s="406" t="s">
        <v>92</v>
      </c>
      <c r="J93" s="407" t="s">
        <v>88</v>
      </c>
    </row>
    <row r="94" spans="2:10" ht="16.899999999999999" customHeight="1">
      <c r="B94" s="842"/>
      <c r="C94" s="419" t="s">
        <v>95</v>
      </c>
      <c r="D94" s="439">
        <f>IF('1.2 Scenario Analysis'!$H$13="Non-Carbonated",0,'3.3 Carbonation (2)'!F53)</f>
        <v>0</v>
      </c>
      <c r="E94" s="439">
        <f>IF('1.2 Scenario Analysis'!$H$13="Non-Carbonated",0,'3.3 Carbonation (2)'!G53)</f>
        <v>0</v>
      </c>
      <c r="F94" s="410">
        <f>D94/$D$118</f>
        <v>0</v>
      </c>
      <c r="H94" s="439">
        <f>IF('1.2 Scenario Analysis'!$H$13="Non-Carbonated",0,'3.3 Carbonation (2)'!F60)</f>
        <v>0</v>
      </c>
      <c r="I94" s="439">
        <f>IF('1.2 Scenario Analysis'!$H$13="Non-Carbonated",0,'3.3 Carbonation (2)'!G60)</f>
        <v>0</v>
      </c>
      <c r="J94" s="410">
        <f>H94/$H$118</f>
        <v>0</v>
      </c>
    </row>
    <row r="95" spans="2:10" ht="16.899999999999999" customHeight="1">
      <c r="B95" s="842"/>
      <c r="C95" s="419" t="s">
        <v>96</v>
      </c>
      <c r="D95" s="439">
        <f>IF('1.2 Scenario Analysis'!$H$13="Non-Carbonated",0,'3.3 Carbonation (2)'!F54)</f>
        <v>0</v>
      </c>
      <c r="E95" s="439">
        <f>IF('1.2 Scenario Analysis'!$H$13="Non-Carbonated",0,'3.3 Carbonation (2)'!G54)</f>
        <v>0</v>
      </c>
      <c r="F95" s="410">
        <f>D95/$D$118</f>
        <v>0</v>
      </c>
      <c r="H95" s="439">
        <f>IF('1.2 Scenario Analysis'!$H$13="Non-Carbonated",0,'3.3 Carbonation (2)'!F61)</f>
        <v>0</v>
      </c>
      <c r="I95" s="439">
        <f>IF('1.2 Scenario Analysis'!$H$13="Non-Carbonated",0,'3.3 Carbonation (2)'!G61)</f>
        <v>0</v>
      </c>
      <c r="J95" s="410">
        <f>H95/$H$118</f>
        <v>0</v>
      </c>
    </row>
    <row r="96" spans="2:10" ht="16.899999999999999" customHeight="1">
      <c r="B96" s="842"/>
      <c r="C96" s="419" t="s">
        <v>97</v>
      </c>
      <c r="D96" s="439">
        <f>IF('1.2 Scenario Analysis'!$H$13="Non-Carbonated",0,'3.3 Carbonation (2)'!F55)</f>
        <v>0</v>
      </c>
      <c r="E96" s="439">
        <f>IF('1.2 Scenario Analysis'!$H$13="Non-Carbonated",0,'3.3 Carbonation (2)'!G55)</f>
        <v>0</v>
      </c>
      <c r="F96" s="410">
        <f>D96/$D$118</f>
        <v>0</v>
      </c>
      <c r="H96" s="439">
        <f>IF('1.2 Scenario Analysis'!$H$13="Non-Carbonated",0,'3.3 Carbonation (2)'!F62)</f>
        <v>0</v>
      </c>
      <c r="I96" s="439">
        <f>IF('1.2 Scenario Analysis'!$H$13="Non-Carbonated",0,'3.3 Carbonation (2)'!G62)</f>
        <v>0</v>
      </c>
      <c r="J96" s="410">
        <f>H96/$H$118</f>
        <v>0</v>
      </c>
    </row>
    <row r="97" spans="1:13" ht="16.899999999999999" customHeight="1">
      <c r="B97" s="842"/>
      <c r="C97" s="419" t="s">
        <v>98</v>
      </c>
      <c r="D97" s="439">
        <f>IF('1.2 Scenario Analysis'!$H$13="Non-Carbonated",0,'3.3 Carbonation (2)'!F56)</f>
        <v>0</v>
      </c>
      <c r="E97" s="439">
        <f>IF('1.2 Scenario Analysis'!$H$13="Non-Carbonated",0,'3.3 Carbonation (2)'!G56)</f>
        <v>0</v>
      </c>
      <c r="F97" s="410">
        <f>D97/$D$118</f>
        <v>0</v>
      </c>
      <c r="H97" s="439">
        <f>IF('1.2 Scenario Analysis'!$H$13="Non-Carbonated",0,'3.3 Carbonation (2)'!F63)</f>
        <v>0</v>
      </c>
      <c r="I97" s="439">
        <f>IF('1.2 Scenario Analysis'!$H$13="Non-Carbonated",0,'3.3 Carbonation (2)'!G63)</f>
        <v>0</v>
      </c>
      <c r="J97" s="410">
        <f>H97/$H$118</f>
        <v>0</v>
      </c>
    </row>
    <row r="98" spans="1:13" ht="16.899999999999999" customHeight="1" thickBot="1">
      <c r="B98" s="842"/>
      <c r="C98" s="412" t="s">
        <v>99</v>
      </c>
      <c r="D98" s="413">
        <f>SUM(D94:D97)</f>
        <v>0</v>
      </c>
      <c r="E98" s="420">
        <f>SUM(E94:E97)</f>
        <v>0</v>
      </c>
      <c r="F98" s="414">
        <f>SUM(F94:F97)</f>
        <v>0</v>
      </c>
      <c r="H98" s="413">
        <f>SUM(H94:H97)</f>
        <v>0</v>
      </c>
      <c r="I98" s="413">
        <f>SUM(I94:I97)</f>
        <v>0</v>
      </c>
      <c r="J98" s="440">
        <f>SUM(J94:J97)</f>
        <v>0</v>
      </c>
    </row>
    <row r="99" spans="1:13" ht="7.15" customHeight="1">
      <c r="B99" s="842"/>
      <c r="C99" s="430"/>
      <c r="D99" s="431"/>
      <c r="E99" s="432"/>
      <c r="F99" s="433"/>
      <c r="H99" s="431"/>
      <c r="I99" s="431"/>
      <c r="J99" s="431"/>
    </row>
    <row r="100" spans="1:13" ht="16.899999999999999" customHeight="1" thickBot="1">
      <c r="B100" s="842"/>
      <c r="C100" s="436" t="s">
        <v>441</v>
      </c>
      <c r="D100" s="437">
        <f>SUM(D98,D91,D86)</f>
        <v>0</v>
      </c>
      <c r="E100" s="437">
        <f>SUM(E98,E91,E86)</f>
        <v>0</v>
      </c>
      <c r="F100" s="438">
        <f>SUM(F98,F91,F86)</f>
        <v>0</v>
      </c>
      <c r="H100" s="437">
        <f>SUM(H98,H91,H86)</f>
        <v>0</v>
      </c>
      <c r="I100" s="437">
        <f>SUM(I98,I91,I86)</f>
        <v>0</v>
      </c>
      <c r="J100" s="438">
        <f>SUM(J98,J91,J86)</f>
        <v>0</v>
      </c>
    </row>
    <row r="101" spans="1:13" ht="16.899999999999999" customHeight="1">
      <c r="B101" s="415"/>
      <c r="C101" s="415"/>
      <c r="D101" s="415"/>
      <c r="E101" s="415"/>
      <c r="F101" s="415"/>
      <c r="G101" s="415"/>
      <c r="H101" s="415"/>
      <c r="I101" s="415"/>
      <c r="J101" s="415"/>
    </row>
    <row r="102" spans="1:13" ht="16.899999999999999" customHeight="1" thickBot="1">
      <c r="B102" s="415"/>
      <c r="C102" s="441" t="s">
        <v>110</v>
      </c>
      <c r="D102" s="442">
        <f>SUM(D25,D100,D81,D62,D43)</f>
        <v>81.33929044616977</v>
      </c>
      <c r="E102" s="442">
        <f>SUM(E25,E100,E81,E62,E43)</f>
        <v>45.982469479835203</v>
      </c>
      <c r="F102" s="443">
        <f>SUM(F43,F100,F81,F62,F25)</f>
        <v>0.4928464696977185</v>
      </c>
      <c r="G102" s="415"/>
      <c r="H102" s="442">
        <f>SUM(H25,H43,H62,H81,H100)</f>
        <v>87.758215369070058</v>
      </c>
      <c r="I102" s="442">
        <f>SUM(I25,I100,I81,I62,I43)</f>
        <v>31.143639878045171</v>
      </c>
      <c r="J102" s="443">
        <f>SUM(J43,J100,J81,J62,J25)</f>
        <v>0.49662846692349405</v>
      </c>
    </row>
    <row r="103" spans="1:13" ht="12.75" customHeight="1">
      <c r="C103" s="415"/>
      <c r="D103" s="415"/>
      <c r="E103" s="415"/>
      <c r="F103" s="415"/>
      <c r="G103" s="415"/>
      <c r="H103" s="415"/>
      <c r="I103" s="415"/>
      <c r="J103" s="415"/>
    </row>
    <row r="104" spans="1:13" ht="31.15" customHeight="1">
      <c r="B104" s="843" t="s">
        <v>111</v>
      </c>
      <c r="C104" s="405" t="s">
        <v>112</v>
      </c>
      <c r="D104" s="406" t="s">
        <v>86</v>
      </c>
      <c r="E104" s="406" t="s">
        <v>92</v>
      </c>
      <c r="F104" s="407" t="s">
        <v>88</v>
      </c>
      <c r="H104" s="406" t="s">
        <v>86</v>
      </c>
      <c r="I104" s="406" t="s">
        <v>92</v>
      </c>
      <c r="J104" s="407" t="s">
        <v>88</v>
      </c>
    </row>
    <row r="105" spans="1:13" ht="16.899999999999999" customHeight="1">
      <c r="B105" s="843"/>
      <c r="C105" s="408" t="s">
        <v>113</v>
      </c>
      <c r="D105" s="444">
        <f>'Assumption &amp; Analysis'!E80*D102</f>
        <v>48.803574267701862</v>
      </c>
      <c r="E105" s="439">
        <f>'Assumption &amp; Analysis'!E80*E102</f>
        <v>27.58948168790112</v>
      </c>
      <c r="F105" s="410">
        <f>D105/$D$118</f>
        <v>0.29570788181863117</v>
      </c>
      <c r="H105" s="444">
        <f>'Assumption &amp; Analysis'!E80*H102</f>
        <v>52.654929221442032</v>
      </c>
      <c r="I105" s="439">
        <f>'Assumption &amp; Analysis'!E80*I102</f>
        <v>18.686183926827102</v>
      </c>
      <c r="J105" s="410">
        <f>H105/H118</f>
        <v>0.29797708015409641</v>
      </c>
      <c r="K105" s="411"/>
      <c r="L105" s="411"/>
      <c r="M105" s="445"/>
    </row>
    <row r="106" spans="1:13" ht="16.899999999999999" customHeight="1">
      <c r="B106" s="843"/>
      <c r="C106" s="408" t="s">
        <v>114</v>
      </c>
      <c r="D106" s="444">
        <f>'Assumption &amp; Analysis'!$E$82*(SUM('Assumption &amp; Analysis (2)'!G31,'Assumption &amp; Analysis (2)'!G34,'Assumption &amp; Analysis (2)'!G35))/('Labour Data – France'!C$10*3)</f>
        <v>10.985105613425926</v>
      </c>
      <c r="E106" s="769">
        <f>(D106*SUM('3.1 Water Treatment (2)'!C27,'3.2 Syrup Preparation (2)'!C27,'3.3 Carbonation (2)'!C27,'3.4 Mixing (2)'!C27,'3.5 Pasteurisation (2)'!C27))/IF('1.2 Scenario Analysis'!$H$19="Small-scale",'Assumption &amp; Analysis'!E49,IF('1.2 Scenario Analysis'!$H$19="Medium-scale",'Assumption &amp; Analysis'!E50,'Assumption &amp; Analysis'!E51))</f>
        <v>21.227331205531293</v>
      </c>
      <c r="F106" s="410">
        <f>D106/$D$118</f>
        <v>6.6560336230330377E-2</v>
      </c>
      <c r="H106" s="777">
        <f>'Assumption &amp; Analysis'!$E$82*(SUM('Assumption &amp; Analysis (2)'!G31,'Assumption &amp; Analysis (2)'!G34,'Assumption &amp; Analysis (2)'!G35))/('Labour Data – France'!D$10*3)</f>
        <v>10.985105613425926</v>
      </c>
      <c r="I106" s="770">
        <f>(H106*SUM('3.1 Water Treatment (2)'!D27,'3.2 Syrup Preparation (2)'!D27,'3.3 Carbonation (2)'!D27,'3.4 Mixing (2)'!D27,'3.5 Pasteurisation (2)'!D27))/IF('1.2 Scenario Analysis'!H19="Small-scale",'Assumption &amp; Analysis'!E49,IF('1.2 Scenario Analysis'!H19="Medium-scale",'Assumption &amp; Analysis'!E50,'Assumption &amp; Analysis'!E51))</f>
        <v>13.345309090619311</v>
      </c>
      <c r="J106" s="410">
        <f>H106/H118</f>
        <v>6.2165304260632853E-2</v>
      </c>
      <c r="K106" s="411"/>
      <c r="L106" s="411"/>
      <c r="M106" s="445"/>
    </row>
    <row r="107" spans="1:13" ht="16.899999999999999" customHeight="1" thickBot="1">
      <c r="B107" s="843"/>
      <c r="C107" s="412" t="s">
        <v>115</v>
      </c>
      <c r="D107" s="413">
        <f>SUM(D105:D106)</f>
        <v>59.788679881127791</v>
      </c>
      <c r="E107" s="420">
        <f>SUM(E105:E106)</f>
        <v>48.816812893432413</v>
      </c>
      <c r="F107" s="414">
        <f>SUM(F105:F106)</f>
        <v>0.36226821804896153</v>
      </c>
      <c r="H107" s="413">
        <f>SUM(H105:H106)</f>
        <v>63.640034834867961</v>
      </c>
      <c r="I107" s="420">
        <f>SUM(I105:I106)</f>
        <v>32.031493017446415</v>
      </c>
      <c r="J107" s="414">
        <f>SUM(J105:J106)</f>
        <v>0.36014238441472923</v>
      </c>
      <c r="K107" s="411"/>
      <c r="L107" s="411"/>
      <c r="M107" s="445"/>
    </row>
    <row r="108" spans="1:13" ht="9" customHeight="1">
      <c r="C108" s="205"/>
      <c r="D108" s="448"/>
      <c r="F108" s="449"/>
      <c r="H108" s="448"/>
      <c r="J108" s="449"/>
    </row>
    <row r="109" spans="1:13" ht="9.65" customHeight="1">
      <c r="A109" s="415"/>
      <c r="B109" s="415"/>
      <c r="E109" s="415"/>
      <c r="F109" s="416"/>
      <c r="I109" s="415"/>
      <c r="J109" s="416"/>
    </row>
    <row r="110" spans="1:13" ht="34.9" customHeight="1">
      <c r="A110" s="450"/>
      <c r="B110" s="841" t="s">
        <v>116</v>
      </c>
      <c r="C110" s="405" t="s">
        <v>117</v>
      </c>
      <c r="D110" s="406" t="s">
        <v>86</v>
      </c>
      <c r="E110" s="406" t="s">
        <v>92</v>
      </c>
      <c r="F110" s="407" t="s">
        <v>88</v>
      </c>
      <c r="H110" s="406" t="s">
        <v>86</v>
      </c>
      <c r="I110" s="406" t="s">
        <v>92</v>
      </c>
      <c r="J110" s="407" t="s">
        <v>88</v>
      </c>
    </row>
    <row r="111" spans="1:13" ht="16.899999999999999" customHeight="1">
      <c r="B111" s="841"/>
      <c r="C111" s="408" t="s">
        <v>118</v>
      </c>
      <c r="D111" s="771">
        <f>('Assumption &amp; Analysis'!$E$87*SUM('Appendix - Equipment'!E14,((SUM('Assumption &amp; Analysis (2)'!G31,'Assumption &amp; Analysis (2)'!G34,'Assumption &amp; Analysis (2)'!G35))/3)))/'Labour Data – France'!C$10</f>
        <v>7.322834201388889</v>
      </c>
      <c r="E111" s="769">
        <f>(D111*SUM('3.1 Water Treatment (2)'!C27,'3.2 Syrup Preparation (2)'!C27,'3.3 Carbonation (2)'!C27,'3.4 Mixing (2)'!C27,'3.5 Pasteurisation (2)'!C27))/IF('1.2 Scenario Analysis'!H19="Small-scale",'Assumption &amp; Analysis'!$E$49,IF('1.2 Scenario Analysis'!H19="Medium-scale",'Assumption &amp; Analysis'!$E$50,'Assumption &amp; Analysis'!$E$51))</f>
        <v>14.150453571069107</v>
      </c>
      <c r="F111" s="452">
        <f>D111/$D$118</f>
        <v>4.4370106556617675E-2</v>
      </c>
      <c r="H111" s="771">
        <f>('Assumption &amp; Analysis'!$E$87*SUM('Appendix - Equipment'!$I$14,((SUM('Assumption &amp; Analysis (2)'!G31,'Assumption &amp; Analysis (2)'!G34,'Assumption &amp; Analysis (2)'!G35))/3)))/'Labour Data – France'!D$10</f>
        <v>7.7202300347222224</v>
      </c>
      <c r="I111" s="769">
        <f>(H111*SUM('3.1 Water Treatment (2)'!D27,'3.2 Syrup Preparation (2)'!D27,'3.3 Carbonation (2)'!D27,'3.4 Mixing (2)'!D27,'3.5 Pasteurisation (2)'!D27))/IF('1.2 Scenario Analysis'!H19="Small-scale",'Assumption &amp; Analysis'!$E$49,IF('1.2 Scenario Analysis'!H19="Medium-scale",'Assumption &amp; Analysis'!$E$50,'Assumption &amp; Analysis'!$E$51))</f>
        <v>9.3789590823896596</v>
      </c>
      <c r="J111" s="410">
        <f>H111/H$118</f>
        <v>4.3689197533432464E-2</v>
      </c>
      <c r="K111" s="411"/>
      <c r="L111" s="411"/>
      <c r="M111" s="445"/>
    </row>
    <row r="112" spans="1:13" ht="16.899999999999999" customHeight="1">
      <c r="B112" s="841"/>
      <c r="C112" s="408" t="s">
        <v>119</v>
      </c>
      <c r="D112" s="771">
        <f>('Assumption &amp; Analysis'!$E$88*SUM('Appendix - Equipment'!E14,((SUM('Assumption &amp; Analysis (2)'!G31,'Assumption &amp; Analysis (2)'!G34,'Assumption &amp; Analysis (2)'!G35))/3)))/'Labour Data – France'!C$10</f>
        <v>12.522046484375002</v>
      </c>
      <c r="E112" s="769">
        <f>(D112*SUM('3.1 Water Treatment (2)'!C27,'3.2 Syrup Preparation (2)'!C27,'3.3 Carbonation (2)'!C27,'3.4 Mixing (2)'!C27,'3.5 Pasteurisation (2)'!C27))/IF('1.2 Scenario Analysis'!H19="Small-scale",'Assumption &amp; Analysis'!$E$49,IF('1.2 Scenario Analysis'!H19="Medium-scale",'Assumption &amp; Analysis'!$E$50,'Assumption &amp; Analysis'!$E$51))</f>
        <v>24.197275606528176</v>
      </c>
      <c r="F112" s="410">
        <f>D112/$D$118</f>
        <v>7.5872882211816234E-2</v>
      </c>
      <c r="H112" s="771">
        <f>('Assumption &amp; Analysis'!$E$88*SUM('Appendix - Equipment'!$I$14,((SUM('Assumption &amp; Analysis (2)'!G31,'Assumption &amp; Analysis (2)'!G34,'Assumption &amp; Analysis (2)'!G35))/3)))/'Labour Data – France'!D$10</f>
        <v>13.201593359375002</v>
      </c>
      <c r="I112" s="769">
        <f>(H112*SUM('3.1 Water Treatment (2)'!D27,'3.2 Syrup Preparation (2)'!D27,'3.3 Carbonation (2)'!D27,'3.4 Mixing (2)'!D27,'3.5 Pasteurisation (2)'!D27))/IF('1.2 Scenario Analysis'!H19="Small-scale",'Assumption &amp; Analysis'!$E$49,IF('1.2 Scenario Analysis'!H19="Medium-scale",'Assumption &amp; Analysis'!$E$50,'Assumption &amp; Analysis'!$E$51))</f>
        <v>16.038020030886319</v>
      </c>
      <c r="J112" s="410">
        <f>H112/H$118</f>
        <v>7.470852778216952E-2</v>
      </c>
      <c r="K112" s="411"/>
      <c r="L112" s="411"/>
      <c r="M112" s="445"/>
    </row>
    <row r="113" spans="1:13" ht="16.899999999999999" customHeight="1">
      <c r="B113" s="841"/>
      <c r="C113" s="408" t="s">
        <v>120</v>
      </c>
      <c r="D113" s="453">
        <f>'Assumption &amp; Analysis'!$E$89*D102</f>
        <v>4.0669645223084885</v>
      </c>
      <c r="E113" s="453">
        <f>'Assumption &amp; Analysis'!$E$89*'2.1 Cost Model Processes (2)'!E102</f>
        <v>2.2991234739917603</v>
      </c>
      <c r="F113" s="410">
        <f>D113/$D$118</f>
        <v>2.4642323484885931E-2</v>
      </c>
      <c r="H113" s="453">
        <f>'Assumption &amp; Analysis'!$E$89*H102</f>
        <v>4.3879107684535033</v>
      </c>
      <c r="I113" s="453">
        <f>'Assumption &amp; Analysis'!$E$89*'2.1 Cost Model Processes (2)'!I102</f>
        <v>1.5571819939022586</v>
      </c>
      <c r="J113" s="410">
        <f>H113/H$118</f>
        <v>2.4831423346174705E-2</v>
      </c>
      <c r="K113" s="366"/>
      <c r="L113" s="366"/>
      <c r="M113" s="445"/>
    </row>
    <row r="114" spans="1:13" ht="16.899999999999999" customHeight="1" thickBot="1">
      <c r="B114" s="841"/>
      <c r="C114" s="412" t="s">
        <v>121</v>
      </c>
      <c r="D114" s="413">
        <f>SUM(D111:D113)</f>
        <v>23.911845208072378</v>
      </c>
      <c r="E114" s="413">
        <f>SUM(E111:E113)</f>
        <v>40.64685265158905</v>
      </c>
      <c r="F114" s="429">
        <f>SUM(F111:F113)</f>
        <v>0.14488531225331985</v>
      </c>
      <c r="H114" s="413">
        <f>SUM(H111:H113)</f>
        <v>25.309734162550726</v>
      </c>
      <c r="I114" s="413">
        <f>SUM(I111:I113)</f>
        <v>26.974161107178237</v>
      </c>
      <c r="J114" s="429">
        <f>SUM(J111:J113)</f>
        <v>0.14322914866177669</v>
      </c>
      <c r="L114" s="366"/>
      <c r="M114" s="445"/>
    </row>
    <row r="115" spans="1:13" ht="16.899999999999999" customHeight="1" thickBot="1">
      <c r="C115" s="441" t="s">
        <v>56</v>
      </c>
      <c r="D115" s="454">
        <f>SUM(D107,D114)</f>
        <v>83.70052508920017</v>
      </c>
      <c r="E115" s="454">
        <f>SUM(E107,E114)</f>
        <v>89.463665545021456</v>
      </c>
      <c r="F115" s="455">
        <f>SUM(F107,F114)</f>
        <v>0.50715353030228139</v>
      </c>
      <c r="H115" s="454">
        <f>SUM(H107,H114)</f>
        <v>88.949768997418687</v>
      </c>
      <c r="I115" s="454">
        <f>SUM(I107,I114)</f>
        <v>59.005654124624655</v>
      </c>
      <c r="J115" s="455">
        <f>SUM(J107,J114)</f>
        <v>0.50337153307650595</v>
      </c>
      <c r="K115" s="366"/>
      <c r="L115" s="366"/>
      <c r="M115" s="445"/>
    </row>
    <row r="116" spans="1:13" ht="10.9" customHeight="1">
      <c r="C116" s="205"/>
      <c r="D116" s="448"/>
      <c r="F116" s="449"/>
      <c r="H116" s="448"/>
      <c r="J116" s="449"/>
    </row>
    <row r="117" spans="1:13" ht="28.15" customHeight="1">
      <c r="C117" s="456"/>
      <c r="D117" s="406" t="s">
        <v>86</v>
      </c>
      <c r="E117" s="406" t="s">
        <v>92</v>
      </c>
      <c r="F117" s="407" t="s">
        <v>88</v>
      </c>
      <c r="H117" s="406" t="s">
        <v>86</v>
      </c>
      <c r="I117" s="406" t="s">
        <v>92</v>
      </c>
      <c r="J117" s="407" t="s">
        <v>88</v>
      </c>
    </row>
    <row r="118" spans="1:13" ht="20.149999999999999" customHeight="1" thickBot="1">
      <c r="C118" s="441" t="s">
        <v>57</v>
      </c>
      <c r="D118" s="442">
        <f>D115+D102</f>
        <v>165.03981553536994</v>
      </c>
      <c r="E118" s="442">
        <f>E115+E102</f>
        <v>135.44613502485666</v>
      </c>
      <c r="F118" s="457">
        <f>F115+F102</f>
        <v>0.99999999999999989</v>
      </c>
      <c r="H118" s="442">
        <f>H115+H102</f>
        <v>176.70798436648874</v>
      </c>
      <c r="I118" s="458">
        <f>I115+I102</f>
        <v>90.149294002669819</v>
      </c>
      <c r="J118" s="457">
        <f>J115+J102</f>
        <v>1</v>
      </c>
    </row>
    <row r="119" spans="1:13" ht="13.15" customHeight="1">
      <c r="C119" s="205"/>
      <c r="D119" s="459"/>
      <c r="E119" s="459"/>
      <c r="F119" s="460"/>
    </row>
    <row r="120" spans="1:13" ht="15" customHeight="1">
      <c r="E120" s="461"/>
      <c r="H120" s="415"/>
      <c r="I120" s="461"/>
    </row>
    <row r="121" spans="1:13" ht="20.149999999999999" customHeight="1">
      <c r="A121" s="78" t="s">
        <v>0</v>
      </c>
      <c r="B121" s="380"/>
    </row>
    <row r="122" spans="1:13" ht="15" customHeight="1"/>
    <row r="123" spans="1:13" ht="12" hidden="1" customHeight="1"/>
  </sheetData>
  <mergeCells count="14">
    <mergeCell ref="D7:F7"/>
    <mergeCell ref="H7:J7"/>
    <mergeCell ref="B9:B25"/>
    <mergeCell ref="C9:J9"/>
    <mergeCell ref="B27:B43"/>
    <mergeCell ref="C27:J27"/>
    <mergeCell ref="B104:B107"/>
    <mergeCell ref="B110:B114"/>
    <mergeCell ref="B45:B62"/>
    <mergeCell ref="C45:J45"/>
    <mergeCell ref="B64:B81"/>
    <mergeCell ref="C64:J64"/>
    <mergeCell ref="B83:B100"/>
    <mergeCell ref="C83:J83"/>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E0DDA-1D60-47CE-BEF0-2695A7350E1D}">
  <sheetPr>
    <tabColor rgb="FFFFC000"/>
  </sheetPr>
  <dimension ref="A1:T123"/>
  <sheetViews>
    <sheetView showGridLines="0" topLeftCell="B1" zoomScale="85" zoomScaleNormal="85" workbookViewId="0">
      <pane ySplit="7" topLeftCell="A107" activePane="bottomLeft" state="frozen"/>
      <selection activeCell="B38" sqref="B38:E38"/>
      <selection pane="bottomLeft" activeCell="I113" sqref="I113"/>
    </sheetView>
  </sheetViews>
  <sheetFormatPr defaultColWidth="0" defaultRowHeight="0" customHeight="1" zeroHeight="1"/>
  <cols>
    <col min="1" max="1" width="8" style="165" customWidth="1"/>
    <col min="2" max="2" width="21.75" style="165" customWidth="1"/>
    <col min="3" max="3" width="37.08203125" style="165" customWidth="1"/>
    <col min="4" max="4" width="20.75" style="165" customWidth="1"/>
    <col min="5" max="5" width="22.75" style="165" customWidth="1"/>
    <col min="6" max="6" width="22.75" style="399" customWidth="1"/>
    <col min="7" max="7" width="2.75" style="165" customWidth="1"/>
    <col min="8" max="8" width="20.75" style="165" customWidth="1"/>
    <col min="9" max="9" width="22.75" style="165" customWidth="1"/>
    <col min="10" max="10" width="22.75" style="399" customWidth="1"/>
    <col min="11" max="11" width="17.25" style="165" customWidth="1"/>
    <col min="12" max="14" width="8.83203125" style="165" hidden="1" customWidth="1"/>
    <col min="15" max="20" width="0" style="165" hidden="1" customWidth="1"/>
    <col min="21" max="16384" width="8.83203125" style="165" hidden="1"/>
  </cols>
  <sheetData>
    <row r="1" spans="2:14" ht="14"/>
    <row r="2" spans="2:14" ht="14">
      <c r="C2" s="400"/>
      <c r="D2" s="401"/>
      <c r="F2" s="402"/>
    </row>
    <row r="3" spans="2:14" ht="20.149999999999999" customHeight="1">
      <c r="C3" s="400"/>
      <c r="D3" s="401"/>
      <c r="E3" s="403"/>
    </row>
    <row r="4" spans="2:14" ht="14"/>
    <row r="5" spans="2:14" ht="20.149999999999999" customHeight="1" thickBot="1">
      <c r="C5" s="404" t="s">
        <v>80</v>
      </c>
      <c r="D5" s="404"/>
      <c r="E5" s="404"/>
      <c r="F5" s="404"/>
      <c r="G5" s="404"/>
      <c r="H5" s="404"/>
      <c r="I5" s="404"/>
      <c r="J5" s="404"/>
    </row>
    <row r="6" spans="2:14" ht="14.5" customHeight="1" thickTop="1"/>
    <row r="7" spans="2:14" ht="20.149999999999999" customHeight="1">
      <c r="D7" s="837" t="s">
        <v>81</v>
      </c>
      <c r="E7" s="837"/>
      <c r="F7" s="837"/>
      <c r="H7" s="837" t="s">
        <v>82</v>
      </c>
      <c r="I7" s="837"/>
      <c r="J7" s="837"/>
    </row>
    <row r="8" spans="2:14" ht="20.149999999999999" customHeight="1">
      <c r="F8" s="165"/>
      <c r="J8" s="165"/>
    </row>
    <row r="9" spans="2:14" ht="30.65" customHeight="1">
      <c r="B9" s="842" t="s">
        <v>83</v>
      </c>
      <c r="C9" s="838" t="s">
        <v>84</v>
      </c>
      <c r="D9" s="839"/>
      <c r="E9" s="839"/>
      <c r="F9" s="839"/>
      <c r="G9" s="839"/>
      <c r="H9" s="839"/>
      <c r="I9" s="839"/>
      <c r="J9" s="840"/>
    </row>
    <row r="10" spans="2:14" ht="30" customHeight="1">
      <c r="B10" s="842"/>
      <c r="C10" s="405" t="s">
        <v>85</v>
      </c>
      <c r="D10" s="406" t="s">
        <v>86</v>
      </c>
      <c r="E10" s="406" t="s">
        <v>87</v>
      </c>
      <c r="F10" s="407" t="s">
        <v>88</v>
      </c>
      <c r="H10" s="406" t="s">
        <v>86</v>
      </c>
      <c r="I10" s="406" t="s">
        <v>87</v>
      </c>
      <c r="J10" s="407" t="s">
        <v>88</v>
      </c>
    </row>
    <row r="11" spans="2:14" ht="16.899999999999999" customHeight="1">
      <c r="B11" s="842"/>
      <c r="C11" s="408" t="s">
        <v>89</v>
      </c>
      <c r="D11" s="768">
        <f>'3.1 Water Treatment (3)'!F33</f>
        <v>0.91796875</v>
      </c>
      <c r="E11" s="768">
        <f>'3.1 Water Treatment (3)'!G33</f>
        <v>0.39608514251309385</v>
      </c>
      <c r="F11" s="410">
        <f>D11/$D$118</f>
        <v>5.5649051351784979E-3</v>
      </c>
      <c r="H11" s="768">
        <f>'3.1 Water Treatment (3)'!F37</f>
        <v>1.09375</v>
      </c>
      <c r="I11" s="768">
        <f>'3.1 Water Treatment (3)'!G37</f>
        <v>0.31153093434343432</v>
      </c>
      <c r="J11" s="410">
        <f>H11/$H$118</f>
        <v>6.1925005419808379E-3</v>
      </c>
      <c r="N11" s="411"/>
    </row>
    <row r="12" spans="2:14" ht="16.899999999999999" customHeight="1" thickBot="1">
      <c r="B12" s="842"/>
      <c r="C12" s="412" t="s">
        <v>90</v>
      </c>
      <c r="D12" s="413">
        <f>SUM(D11:D11)</f>
        <v>0.91796875</v>
      </c>
      <c r="E12" s="413">
        <f>SUM(E11:E11)</f>
        <v>0.39608514251309385</v>
      </c>
      <c r="F12" s="414">
        <f>SUM(F11:F11)</f>
        <v>5.5649051351784979E-3</v>
      </c>
      <c r="H12" s="413">
        <f>SUM(H11:H11)</f>
        <v>1.09375</v>
      </c>
      <c r="I12" s="413">
        <f>SUM(I11:I11)</f>
        <v>0.31153093434343432</v>
      </c>
      <c r="J12" s="414">
        <f>SUM(J11:J11)</f>
        <v>6.1925005419808379E-3</v>
      </c>
      <c r="N12" s="411"/>
    </row>
    <row r="13" spans="2:14" ht="6" customHeight="1">
      <c r="B13" s="842"/>
      <c r="E13" s="415"/>
      <c r="F13" s="416"/>
      <c r="I13" s="415"/>
      <c r="J13" s="416"/>
    </row>
    <row r="14" spans="2:14" ht="27" customHeight="1">
      <c r="B14" s="842"/>
      <c r="C14" s="405" t="s">
        <v>91</v>
      </c>
      <c r="D14" s="406" t="s">
        <v>86</v>
      </c>
      <c r="E14" s="406" t="s">
        <v>92</v>
      </c>
      <c r="F14" s="407" t="s">
        <v>88</v>
      </c>
      <c r="H14" s="406" t="s">
        <v>86</v>
      </c>
      <c r="I14" s="406" t="s">
        <v>92</v>
      </c>
      <c r="J14" s="407" t="s">
        <v>88</v>
      </c>
    </row>
    <row r="15" spans="2:14" ht="16.899999999999999" customHeight="1">
      <c r="B15" s="842"/>
      <c r="C15" s="408" t="s">
        <v>93</v>
      </c>
      <c r="D15" s="768">
        <f>'3.1 Water Treatment (3)'!F44</f>
        <v>7.9681827485629508</v>
      </c>
      <c r="E15" s="768">
        <f>'3.1 Water Treatment (3)'!G44</f>
        <v>3.4381113731103943</v>
      </c>
      <c r="F15" s="410">
        <f>D15/$D$118</f>
        <v>4.8304673874267165E-2</v>
      </c>
      <c r="H15" s="768">
        <f>'3.1 Water Treatment (3)'!F48</f>
        <v>8.8972120354103073</v>
      </c>
      <c r="I15" s="768">
        <f>'3.1 Water Treatment (3)'!G48</f>
        <v>2.5341776260050488</v>
      </c>
      <c r="J15" s="410">
        <f>H15/$H$118</f>
        <v>5.0373476892705611E-2</v>
      </c>
    </row>
    <row r="16" spans="2:14" ht="16.899999999999999" customHeight="1">
      <c r="B16" s="842"/>
      <c r="C16" s="417" t="s">
        <v>94</v>
      </c>
      <c r="D16" s="418">
        <f>15%*D15</f>
        <v>1.1952274122844426</v>
      </c>
      <c r="E16" s="418">
        <f>15%*E15</f>
        <v>0.51571670596655916</v>
      </c>
      <c r="F16" s="410">
        <f>D16/$D$118</f>
        <v>7.2457010811400741E-3</v>
      </c>
      <c r="H16" s="418">
        <f>15%*H15</f>
        <v>1.3345818053115461</v>
      </c>
      <c r="I16" s="418">
        <f>15%*I15</f>
        <v>0.38012664390075729</v>
      </c>
      <c r="J16" s="410">
        <f>H16/$H$118</f>
        <v>7.5560215339058427E-3</v>
      </c>
    </row>
    <row r="17" spans="2:14" ht="20.149999999999999" customHeight="1" thickBot="1">
      <c r="B17" s="842"/>
      <c r="C17" s="412" t="s">
        <v>54</v>
      </c>
      <c r="D17" s="413">
        <f>SUM(D15:D16)</f>
        <v>9.163410160847393</v>
      </c>
      <c r="E17" s="413">
        <f>SUM(E15:E16)</f>
        <v>3.9538280790769535</v>
      </c>
      <c r="F17" s="414">
        <f>SUM(F15:F16)</f>
        <v>5.5550374955407239E-2</v>
      </c>
      <c r="H17" s="413">
        <f>SUM(H15:H16)</f>
        <v>10.231793840721853</v>
      </c>
      <c r="I17" s="413">
        <f>SUM(I15:I16)</f>
        <v>2.9143042699058062</v>
      </c>
      <c r="J17" s="414">
        <f>SUM(J15:J16)</f>
        <v>5.792949842661145E-2</v>
      </c>
    </row>
    <row r="18" spans="2:14" ht="6" customHeight="1">
      <c r="B18" s="842"/>
      <c r="E18" s="415"/>
      <c r="F18" s="416"/>
      <c r="I18" s="415"/>
      <c r="J18" s="416"/>
    </row>
    <row r="19" spans="2:14" ht="31.9" customHeight="1">
      <c r="B19" s="842"/>
      <c r="C19" s="405" t="s">
        <v>69</v>
      </c>
      <c r="D19" s="406" t="s">
        <v>86</v>
      </c>
      <c r="E19" s="406" t="s">
        <v>92</v>
      </c>
      <c r="F19" s="407" t="s">
        <v>88</v>
      </c>
      <c r="H19" s="406" t="s">
        <v>86</v>
      </c>
      <c r="I19" s="406" t="s">
        <v>92</v>
      </c>
      <c r="J19" s="407" t="s">
        <v>88</v>
      </c>
    </row>
    <row r="20" spans="2:14" ht="16.899999999999999" customHeight="1">
      <c r="B20" s="842"/>
      <c r="C20" s="419" t="s">
        <v>95</v>
      </c>
      <c r="D20" s="768">
        <f>'3.1 Water Treatment (3)'!F53</f>
        <v>2.25051946199603</v>
      </c>
      <c r="E20" s="768">
        <f>'3.1 Water Treatment (3)'!G53</f>
        <v>0.97105410378423984</v>
      </c>
      <c r="F20" s="410">
        <f>D20/$D$118</f>
        <v>1.3643086772704253E-2</v>
      </c>
      <c r="H20" s="768">
        <f>'3.1 Water Treatment (3)'!F60</f>
        <v>2.25051946199603</v>
      </c>
      <c r="I20" s="768">
        <f>'3.1 Water Treatment (3)'!G60</f>
        <v>0.64101159383196005</v>
      </c>
      <c r="J20" s="410">
        <f>H20/$H$118</f>
        <v>1.2741799303450369E-2</v>
      </c>
      <c r="K20" s="411"/>
      <c r="L20" s="411"/>
    </row>
    <row r="21" spans="2:14" ht="16.899999999999999" customHeight="1">
      <c r="B21" s="842"/>
      <c r="C21" s="419" t="s">
        <v>96</v>
      </c>
      <c r="D21" s="768">
        <f>'3.1 Water Treatment (3)'!F54</f>
        <v>1.8653017028750551</v>
      </c>
      <c r="E21" s="768">
        <f>'3.1 Water Treatment (3)'!G54</f>
        <v>0.80484035084329708</v>
      </c>
      <c r="F21" s="410">
        <f>D21/$D$118</f>
        <v>1.1307821780410924E-2</v>
      </c>
      <c r="H21" s="768">
        <f>'3.1 Water Treatment (3)'!F61</f>
        <v>1.8653017028750551</v>
      </c>
      <c r="I21" s="768">
        <f>'3.1 Water Treatment (3)'!G61</f>
        <v>0.53129068098657384</v>
      </c>
      <c r="J21" s="410">
        <f>H21/$H$118</f>
        <v>1.056080622263914E-2</v>
      </c>
      <c r="K21" s="411"/>
      <c r="L21" s="411"/>
    </row>
    <row r="22" spans="2:14" ht="16.899999999999999" customHeight="1">
      <c r="B22" s="842"/>
      <c r="C22" s="419" t="s">
        <v>97</v>
      </c>
      <c r="D22" s="768">
        <f>'3.1 Water Treatment (3)'!F55</f>
        <v>1.1616204407504414</v>
      </c>
      <c r="E22" s="768">
        <f>'3.1 Water Treatment (3)'!G55</f>
        <v>0.5012159703919784</v>
      </c>
      <c r="F22" s="410">
        <f>D22/$D$118</f>
        <v>7.0419690821288215E-3</v>
      </c>
      <c r="H22" s="768">
        <f>'3.1 Water Treatment (3)'!F62</f>
        <v>1.1616204407504414</v>
      </c>
      <c r="I22" s="768">
        <f>'3.1 Water Treatment (3)'!G62</f>
        <v>0.33086235543718123</v>
      </c>
      <c r="J22" s="410">
        <f>H22/$H$118</f>
        <v>6.5767636195868603E-3</v>
      </c>
      <c r="K22" s="411"/>
      <c r="L22" s="411"/>
    </row>
    <row r="23" spans="2:14" ht="16.899999999999999" customHeight="1">
      <c r="B23" s="842"/>
      <c r="C23" s="419" t="s">
        <v>98</v>
      </c>
      <c r="D23" s="768">
        <f>'3.1 Water Treatment (3)'!F56</f>
        <v>2.2146190143923694</v>
      </c>
      <c r="E23" s="768">
        <f>'3.1 Water Treatment (3)'!G56</f>
        <v>0.95556377918944324</v>
      </c>
      <c r="F23" s="410">
        <f>D23/$D$118</f>
        <v>1.3425451275608282E-2</v>
      </c>
      <c r="H23" s="768">
        <f>'3.1 Water Treatment (3)'!F63</f>
        <v>2.2146190143923694</v>
      </c>
      <c r="I23" s="768">
        <f>'3.1 Water Treatment (3)'!G63</f>
        <v>0.63078613098824265</v>
      </c>
      <c r="J23" s="410">
        <f>H23/$H$118</f>
        <v>1.2538541208599605E-2</v>
      </c>
      <c r="K23" s="411"/>
      <c r="L23" s="411"/>
    </row>
    <row r="24" spans="2:14" ht="30" customHeight="1" thickBot="1">
      <c r="B24" s="842"/>
      <c r="C24" s="412" t="s">
        <v>99</v>
      </c>
      <c r="D24" s="413">
        <f>SUM(D20:D23)</f>
        <v>7.4920606200138966</v>
      </c>
      <c r="E24" s="420">
        <f>SUM(E20:E23)</f>
        <v>3.2326742042089589</v>
      </c>
      <c r="F24" s="414">
        <f>SUM(F20:F23)</f>
        <v>4.5418328910852283E-2</v>
      </c>
      <c r="H24" s="413">
        <f>SUM(H20:H23)</f>
        <v>7.4920606200138966</v>
      </c>
      <c r="I24" s="420">
        <f>SUM(I20:I23)</f>
        <v>2.1339507612439577</v>
      </c>
      <c r="J24" s="414">
        <f>SUM(J20:J23)</f>
        <v>4.2417910354275973E-2</v>
      </c>
      <c r="K24" s="411"/>
      <c r="L24" s="411"/>
    </row>
    <row r="25" spans="2:14" ht="16.5" customHeight="1" thickBot="1">
      <c r="B25" s="842"/>
      <c r="C25" s="421" t="s">
        <v>100</v>
      </c>
      <c r="D25" s="422">
        <f>SUM(D12,D17,D24)</f>
        <v>17.57343953086129</v>
      </c>
      <c r="E25" s="422">
        <f>SUM(E12,E17,E24)</f>
        <v>7.5825874257990069</v>
      </c>
      <c r="F25" s="423">
        <f>SUM(F17,F12,F24)</f>
        <v>0.10653360900143802</v>
      </c>
      <c r="H25" s="422">
        <f>SUM(H17,H12,H24)</f>
        <v>18.817604460735751</v>
      </c>
      <c r="I25" s="422">
        <f>SUM(I17,I12,I24)</f>
        <v>5.3597859654931987</v>
      </c>
      <c r="J25" s="423">
        <f>SUM(J24+J12+J17)</f>
        <v>0.10653990932286826</v>
      </c>
      <c r="K25" s="411"/>
      <c r="L25" s="411"/>
    </row>
    <row r="26" spans="2:14" ht="15" customHeight="1">
      <c r="F26" s="165"/>
      <c r="J26" s="165"/>
      <c r="K26" s="411"/>
      <c r="L26" s="411"/>
    </row>
    <row r="27" spans="2:14" ht="30.65" customHeight="1">
      <c r="B27" s="842" t="s">
        <v>101</v>
      </c>
      <c r="C27" s="838" t="s">
        <v>66</v>
      </c>
      <c r="D27" s="839"/>
      <c r="E27" s="839"/>
      <c r="F27" s="839"/>
      <c r="G27" s="839"/>
      <c r="H27" s="839"/>
      <c r="I27" s="839"/>
      <c r="J27" s="840"/>
    </row>
    <row r="28" spans="2:14" ht="30" customHeight="1">
      <c r="B28" s="842"/>
      <c r="C28" s="405" t="s">
        <v>85</v>
      </c>
      <c r="D28" s="406" t="s">
        <v>86</v>
      </c>
      <c r="E28" s="406" t="s">
        <v>87</v>
      </c>
      <c r="F28" s="407" t="s">
        <v>88</v>
      </c>
      <c r="H28" s="406" t="s">
        <v>86</v>
      </c>
      <c r="I28" s="406" t="s">
        <v>87</v>
      </c>
      <c r="J28" s="407" t="s">
        <v>88</v>
      </c>
    </row>
    <row r="29" spans="2:14" ht="16.899999999999999" customHeight="1">
      <c r="B29" s="842"/>
      <c r="C29" s="408" t="s">
        <v>102</v>
      </c>
      <c r="D29" s="768">
        <f>'3.2 Syrup Preparation (3)'!F33</f>
        <v>0.1171875</v>
      </c>
      <c r="E29" s="768">
        <f>'3.2 Syrup Preparation (3)'!G33</f>
        <v>5.9445769995708712E-2</v>
      </c>
      <c r="F29" s="410">
        <f>D29/$D$118</f>
        <v>7.1041342151214866E-4</v>
      </c>
      <c r="H29" s="768">
        <f>'3.2 Syrup Preparation (3)'!F38</f>
        <v>1.328125</v>
      </c>
      <c r="I29" s="768">
        <f>'3.2 Syrup Preparation (3)'!G38</f>
        <v>0.46176118827160489</v>
      </c>
      <c r="J29" s="410">
        <f>H29/$H$118</f>
        <v>7.5194649438338748E-3</v>
      </c>
      <c r="N29" s="411"/>
    </row>
    <row r="30" spans="2:14" ht="16.899999999999999" customHeight="1" thickBot="1">
      <c r="B30" s="842"/>
      <c r="C30" s="412" t="s">
        <v>90</v>
      </c>
      <c r="D30" s="413">
        <f>SUM(D29:D29)</f>
        <v>0.1171875</v>
      </c>
      <c r="E30" s="413">
        <f>SUM(E29:E29)</f>
        <v>5.9445769995708712E-2</v>
      </c>
      <c r="F30" s="414">
        <f>SUM(F29:F29)</f>
        <v>7.1041342151214866E-4</v>
      </c>
      <c r="H30" s="413">
        <f>SUM(H29:H29)</f>
        <v>1.328125</v>
      </c>
      <c r="I30" s="413">
        <f>SUM(I29:I29)</f>
        <v>0.46176118827160489</v>
      </c>
      <c r="J30" s="414">
        <f>SUM(J29:J29)</f>
        <v>7.5194649438338748E-3</v>
      </c>
      <c r="N30" s="411"/>
    </row>
    <row r="31" spans="2:14" ht="6" customHeight="1">
      <c r="B31" s="842"/>
      <c r="E31" s="415"/>
      <c r="F31" s="416"/>
      <c r="I31" s="415"/>
      <c r="J31" s="416"/>
    </row>
    <row r="32" spans="2:14" ht="27" customHeight="1">
      <c r="B32" s="842"/>
      <c r="C32" s="405" t="s">
        <v>91</v>
      </c>
      <c r="D32" s="406" t="s">
        <v>86</v>
      </c>
      <c r="E32" s="406" t="s">
        <v>92</v>
      </c>
      <c r="F32" s="407" t="s">
        <v>88</v>
      </c>
      <c r="H32" s="406" t="s">
        <v>86</v>
      </c>
      <c r="I32" s="406" t="s">
        <v>92</v>
      </c>
      <c r="J32" s="407" t="s">
        <v>88</v>
      </c>
    </row>
    <row r="33" spans="2:12" ht="16.899999999999999" customHeight="1">
      <c r="B33" s="842"/>
      <c r="C33" s="408" t="s">
        <v>93</v>
      </c>
      <c r="D33" s="768">
        <f>'3.2 Syrup Preparation (3)'!F44</f>
        <v>10.525001279274058</v>
      </c>
      <c r="E33" s="768">
        <f>'3.2 Syrup Preparation (3)'!G44</f>
        <v>5.3390234048193328</v>
      </c>
      <c r="F33" s="410">
        <f>D33/$D$118</f>
        <v>6.3804605185952643E-2</v>
      </c>
      <c r="H33" s="768">
        <f>'3.2 Syrup Preparation (3)'!F48</f>
        <v>11.377274122844426</v>
      </c>
      <c r="I33" s="768">
        <f>'3.2 Syrup Preparation (3)'!G48</f>
        <v>3.9556394302166016</v>
      </c>
      <c r="J33" s="410">
        <f>H33/$H$118</f>
        <v>6.4414881071523364E-2</v>
      </c>
    </row>
    <row r="34" spans="2:12" ht="16.899999999999999" customHeight="1">
      <c r="B34" s="842"/>
      <c r="C34" s="417" t="s">
        <v>94</v>
      </c>
      <c r="D34" s="418">
        <f>15%*D33</f>
        <v>1.5787501918911087</v>
      </c>
      <c r="E34" s="418">
        <f>15%*E33</f>
        <v>0.8008535107228999</v>
      </c>
      <c r="F34" s="410">
        <f>D34/$D$118</f>
        <v>9.5706907778928957E-3</v>
      </c>
      <c r="H34" s="418">
        <f>15%*H33</f>
        <v>1.7065911184266638</v>
      </c>
      <c r="I34" s="418">
        <f>15%*I33</f>
        <v>0.59334591453249019</v>
      </c>
      <c r="J34" s="410">
        <f>H34/$H$118</f>
        <v>9.6622321607285032E-3</v>
      </c>
    </row>
    <row r="35" spans="2:12" ht="20.149999999999999" customHeight="1" thickBot="1">
      <c r="B35" s="842"/>
      <c r="C35" s="412" t="s">
        <v>54</v>
      </c>
      <c r="D35" s="413">
        <f>SUM(D33:D34)</f>
        <v>12.103751471165166</v>
      </c>
      <c r="E35" s="413">
        <f>SUM(E33:E34)</f>
        <v>6.1398769155422324</v>
      </c>
      <c r="F35" s="414">
        <f>SUM(F33:F34)</f>
        <v>7.3375295963845538E-2</v>
      </c>
      <c r="H35" s="413">
        <f>SUM(H33:H34)</f>
        <v>13.08386524127109</v>
      </c>
      <c r="I35" s="413">
        <f>SUM(I33:I34)</f>
        <v>4.5489853447490916</v>
      </c>
      <c r="J35" s="414">
        <f>SUM(J33:J34)</f>
        <v>7.4077113232251871E-2</v>
      </c>
    </row>
    <row r="36" spans="2:12" ht="6" customHeight="1">
      <c r="B36" s="842"/>
      <c r="E36" s="415"/>
      <c r="F36" s="416"/>
      <c r="I36" s="415"/>
      <c r="J36" s="416"/>
    </row>
    <row r="37" spans="2:12" ht="31.9" customHeight="1">
      <c r="B37" s="842"/>
      <c r="C37" s="405" t="s">
        <v>69</v>
      </c>
      <c r="D37" s="406" t="s">
        <v>86</v>
      </c>
      <c r="E37" s="406" t="s">
        <v>92</v>
      </c>
      <c r="F37" s="407" t="s">
        <v>88</v>
      </c>
      <c r="H37" s="406" t="s">
        <v>86</v>
      </c>
      <c r="I37" s="406" t="s">
        <v>92</v>
      </c>
      <c r="J37" s="407" t="s">
        <v>88</v>
      </c>
    </row>
    <row r="38" spans="2:12" ht="16.899999999999999" customHeight="1">
      <c r="B38" s="842"/>
      <c r="C38" s="419" t="s">
        <v>95</v>
      </c>
      <c r="D38" s="768">
        <f>'3.2 Syrup Preparation (3)'!F53</f>
        <v>2.25051946199603</v>
      </c>
      <c r="E38" s="768">
        <f>'3.2 Syrup Preparation (3)'!G53</f>
        <v>1.1416222917007539</v>
      </c>
      <c r="F38" s="410">
        <f>D38/$D$118</f>
        <v>1.3643086772704253E-2</v>
      </c>
      <c r="H38" s="768">
        <f>'3.2 Syrup Preparation (3)'!F60</f>
        <v>2.25051946199603</v>
      </c>
      <c r="I38" s="768">
        <f>'3.2 Syrup Preparation (3)'!G60</f>
        <v>0.78245838381150845</v>
      </c>
      <c r="J38" s="410">
        <f>H38/$H$118</f>
        <v>1.2741799303450369E-2</v>
      </c>
      <c r="K38" s="411"/>
      <c r="L38" s="411"/>
    </row>
    <row r="39" spans="2:12" ht="16.899999999999999" customHeight="1">
      <c r="B39" s="842"/>
      <c r="C39" s="419" t="s">
        <v>96</v>
      </c>
      <c r="D39" s="768">
        <f>'3.2 Syrup Preparation (3)'!F54</f>
        <v>1.8653017028750551</v>
      </c>
      <c r="E39" s="768">
        <f>'3.2 Syrup Preparation (3)'!G54</f>
        <v>0.94621265921462883</v>
      </c>
      <c r="F39" s="410">
        <f>D39/$D$118</f>
        <v>1.1307821780410924E-2</v>
      </c>
      <c r="H39" s="768">
        <f>'3.2 Syrup Preparation (3)'!F61</f>
        <v>1.8653017028750551</v>
      </c>
      <c r="I39" s="768">
        <f>'3.2 Syrup Preparation (3)'!G61</f>
        <v>0.64852625378231232</v>
      </c>
      <c r="J39" s="410">
        <f>H39/$H$118</f>
        <v>1.056080622263914E-2</v>
      </c>
      <c r="K39" s="411"/>
      <c r="L39" s="411"/>
    </row>
    <row r="40" spans="2:12" ht="16.899999999999999" customHeight="1">
      <c r="B40" s="842"/>
      <c r="C40" s="419" t="s">
        <v>97</v>
      </c>
      <c r="D40" s="768">
        <f>'3.2 Syrup Preparation (3)'!F55</f>
        <v>1.1616204407504414</v>
      </c>
      <c r="E40" s="768">
        <f>'3.2 Syrup Preparation (3)'!G55</f>
        <v>0.58925586383500383</v>
      </c>
      <c r="F40" s="410">
        <f>D40/$D$118</f>
        <v>7.0419690821288215E-3</v>
      </c>
      <c r="H40" s="768">
        <f>'3.2 Syrup Preparation (3)'!F62</f>
        <v>2.3232408815008827</v>
      </c>
      <c r="I40" s="768">
        <f>'3.2 Syrup Preparation (3)'!G62</f>
        <v>0.80774209512133155</v>
      </c>
      <c r="J40" s="410">
        <f>H40/$H$118</f>
        <v>1.3153527239173721E-2</v>
      </c>
      <c r="K40" s="411"/>
      <c r="L40" s="411"/>
    </row>
    <row r="41" spans="2:12" ht="16.899999999999999" customHeight="1">
      <c r="B41" s="842"/>
      <c r="C41" s="419" t="s">
        <v>98</v>
      </c>
      <c r="D41" s="768">
        <f>'3.2 Syrup Preparation (3)'!F56</f>
        <v>2.2146190143923694</v>
      </c>
      <c r="E41" s="768">
        <f>'3.2 Syrup Preparation (3)'!G56</f>
        <v>1.1234110511589708</v>
      </c>
      <c r="F41" s="410">
        <f>D41/$D$118</f>
        <v>1.3425451275608282E-2</v>
      </c>
      <c r="H41" s="768">
        <f>'3.2 Syrup Preparation (3)'!F63</f>
        <v>2.2146190143923694</v>
      </c>
      <c r="I41" s="768">
        <f>'3.2 Syrup Preparation (3)'!G63</f>
        <v>0.76997655164589995</v>
      </c>
      <c r="J41" s="410">
        <f>H41/$H$118</f>
        <v>1.2538541208599605E-2</v>
      </c>
      <c r="K41" s="411"/>
      <c r="L41" s="411"/>
    </row>
    <row r="42" spans="2:12" ht="17.25" customHeight="1" thickBot="1">
      <c r="B42" s="842"/>
      <c r="C42" s="412" t="s">
        <v>99</v>
      </c>
      <c r="D42" s="413">
        <f>SUM(D38:D41)</f>
        <v>7.4920606200138966</v>
      </c>
      <c r="E42" s="420">
        <f>SUM(E38:E41)</f>
        <v>3.8005018659093577</v>
      </c>
      <c r="F42" s="414">
        <f>SUM(F38:F41)</f>
        <v>4.5418328910852283E-2</v>
      </c>
      <c r="H42" s="413">
        <f>SUM(H38:H41)</f>
        <v>8.6536810607643364</v>
      </c>
      <c r="I42" s="420">
        <f>SUM(I38:I41)</f>
        <v>3.0087032843610522</v>
      </c>
      <c r="J42" s="414">
        <f>SUM(J38:J41)</f>
        <v>4.8994673973862833E-2</v>
      </c>
      <c r="K42" s="411"/>
      <c r="L42" s="411"/>
    </row>
    <row r="43" spans="2:12" ht="16.5" customHeight="1" thickBot="1">
      <c r="B43" s="842"/>
      <c r="C43" s="421" t="s">
        <v>103</v>
      </c>
      <c r="D43" s="422">
        <f>SUM(D30,D35,D42)</f>
        <v>19.712999591179063</v>
      </c>
      <c r="E43" s="422">
        <f>SUM(E30,E35,E42)</f>
        <v>9.9998245514472988</v>
      </c>
      <c r="F43" s="423">
        <f>SUM(F42,F30,F35)</f>
        <v>0.11950403829620998</v>
      </c>
      <c r="H43" s="422">
        <f>SUM(H42,H35,H30)</f>
        <v>23.065671302035426</v>
      </c>
      <c r="I43" s="422">
        <f>SUM(I42,I35,I30)</f>
        <v>8.0194498173817497</v>
      </c>
      <c r="J43" s="423">
        <f>SUM(J30,J35,J42)</f>
        <v>0.13059125214994857</v>
      </c>
      <c r="K43" s="411"/>
      <c r="L43" s="411"/>
    </row>
    <row r="44" spans="2:12" ht="18" customHeight="1">
      <c r="C44" s="424"/>
      <c r="D44" s="424"/>
      <c r="E44" s="424"/>
      <c r="F44" s="424"/>
      <c r="G44" s="424"/>
      <c r="H44" s="424"/>
      <c r="I44" s="424"/>
      <c r="J44" s="424"/>
      <c r="K44" s="411"/>
      <c r="L44" s="411"/>
    </row>
    <row r="45" spans="2:12" ht="30.65" customHeight="1">
      <c r="B45" s="842" t="s">
        <v>104</v>
      </c>
      <c r="C45" s="838" t="s">
        <v>105</v>
      </c>
      <c r="D45" s="839"/>
      <c r="E45" s="839"/>
      <c r="F45" s="839"/>
      <c r="G45" s="839"/>
      <c r="H45" s="839"/>
      <c r="I45" s="839"/>
      <c r="J45" s="840"/>
      <c r="K45" s="411"/>
      <c r="L45" s="411"/>
    </row>
    <row r="46" spans="2:12" ht="31.9" customHeight="1">
      <c r="B46" s="842"/>
      <c r="C46" s="405" t="s">
        <v>85</v>
      </c>
      <c r="D46" s="406" t="s">
        <v>86</v>
      </c>
      <c r="E46" s="406" t="s">
        <v>87</v>
      </c>
      <c r="F46" s="407" t="s">
        <v>88</v>
      </c>
      <c r="H46" s="406" t="s">
        <v>86</v>
      </c>
      <c r="I46" s="406" t="s">
        <v>87</v>
      </c>
      <c r="J46" s="407" t="s">
        <v>88</v>
      </c>
      <c r="K46" s="411"/>
      <c r="L46" s="411"/>
    </row>
    <row r="47" spans="2:12" ht="16.899999999999999" customHeight="1">
      <c r="B47" s="842"/>
      <c r="C47" s="419" t="s">
        <v>106</v>
      </c>
      <c r="D47" s="768">
        <f>'3.4 Mixing (3)'!F33</f>
        <v>0.78125</v>
      </c>
      <c r="E47" s="768">
        <f>'3.4 Mixing (3)'!G33</f>
        <v>0.12001062648906217</v>
      </c>
      <c r="F47" s="410">
        <f>D47/$D$118</f>
        <v>4.7360894767476576E-3</v>
      </c>
      <c r="H47" s="768">
        <f>'3.4 Mixing (3)'!F38</f>
        <v>0.91796875</v>
      </c>
      <c r="I47" s="768">
        <f>'3.4 Mixing (3)'!G38</f>
        <v>4.9434317129629625E-2</v>
      </c>
      <c r="J47" s="410">
        <f>H47/$H$118</f>
        <v>5.1972772405910611E-3</v>
      </c>
      <c r="K47" s="411"/>
      <c r="L47" s="411"/>
    </row>
    <row r="48" spans="2:12" ht="16.899999999999999" customHeight="1" thickBot="1">
      <c r="B48" s="842"/>
      <c r="C48" s="412" t="s">
        <v>90</v>
      </c>
      <c r="D48" s="413">
        <f>SUM(D47)</f>
        <v>0.78125</v>
      </c>
      <c r="E48" s="413">
        <f>SUM(E47)</f>
        <v>0.12001062648906217</v>
      </c>
      <c r="F48" s="414">
        <f>SUM(F47:F47)</f>
        <v>4.7360894767476576E-3</v>
      </c>
      <c r="H48" s="413">
        <f>SUM(H47:H47)</f>
        <v>0.91796875</v>
      </c>
      <c r="I48" s="413">
        <f>SUM(I47:I47)</f>
        <v>4.9434317129629625E-2</v>
      </c>
      <c r="J48" s="414">
        <f>SUM(J47:J47)</f>
        <v>5.1972772405910611E-3</v>
      </c>
      <c r="K48" s="411"/>
      <c r="L48" s="411"/>
    </row>
    <row r="49" spans="2:12" ht="11.5" customHeight="1">
      <c r="B49" s="842"/>
      <c r="E49" s="415"/>
      <c r="F49" s="416"/>
      <c r="I49" s="415"/>
      <c r="J49" s="416"/>
      <c r="K49" s="411"/>
      <c r="L49" s="411"/>
    </row>
    <row r="50" spans="2:12" ht="31.9" customHeight="1">
      <c r="B50" s="842"/>
      <c r="C50" s="405" t="s">
        <v>91</v>
      </c>
      <c r="D50" s="406" t="s">
        <v>86</v>
      </c>
      <c r="E50" s="406" t="s">
        <v>92</v>
      </c>
      <c r="F50" s="407" t="s">
        <v>88</v>
      </c>
      <c r="H50" s="406" t="s">
        <v>86</v>
      </c>
      <c r="I50" s="406" t="s">
        <v>92</v>
      </c>
      <c r="J50" s="407" t="s">
        <v>88</v>
      </c>
      <c r="K50" s="411"/>
      <c r="L50" s="411"/>
    </row>
    <row r="51" spans="2:12" ht="16.899999999999999" customHeight="1">
      <c r="B51" s="842"/>
      <c r="C51" s="408" t="s">
        <v>93</v>
      </c>
      <c r="D51" s="768">
        <f>'3.4 Mixing (3)'!F44</f>
        <v>3.7068185307111063</v>
      </c>
      <c r="E51" s="768">
        <f>'3.4 Mixing (3)'!G44</f>
        <v>0.56941774611443818</v>
      </c>
      <c r="F51" s="410">
        <f>D51/$D$118</f>
        <v>2.2471455021458031E-2</v>
      </c>
      <c r="H51" s="768">
        <f>'3.4 Mixing (3)'!F48</f>
        <v>4.5590913742814756</v>
      </c>
      <c r="I51" s="768">
        <f>'3.4 Mixing (3)'!G48</f>
        <v>0.24551551326686166</v>
      </c>
      <c r="J51" s="410">
        <f>H51/$H$118</f>
        <v>2.58122750227915E-2</v>
      </c>
      <c r="K51" s="411"/>
      <c r="L51" s="411"/>
    </row>
    <row r="52" spans="2:12" ht="16.899999999999999" customHeight="1">
      <c r="B52" s="842"/>
      <c r="C52" s="417" t="s">
        <v>94</v>
      </c>
      <c r="D52" s="418">
        <f>15%*D51</f>
        <v>0.55602277960666591</v>
      </c>
      <c r="E52" s="418">
        <f>15%*E51</f>
        <v>8.5412661917165719E-2</v>
      </c>
      <c r="F52" s="410">
        <f>D52/$D$118</f>
        <v>3.3707182532187042E-3</v>
      </c>
      <c r="H52" s="418">
        <f>15%*H51</f>
        <v>0.68386370614222136</v>
      </c>
      <c r="I52" s="425">
        <f>15%*I51</f>
        <v>3.6827326990029247E-2</v>
      </c>
      <c r="J52" s="410">
        <f>H52/$H$118</f>
        <v>3.8718412534187252E-3</v>
      </c>
      <c r="K52" s="411"/>
      <c r="L52" s="411"/>
    </row>
    <row r="53" spans="2:12" ht="16.899999999999999" customHeight="1" thickBot="1">
      <c r="B53" s="842"/>
      <c r="C53" s="412" t="s">
        <v>54</v>
      </c>
      <c r="D53" s="413">
        <f>SUM(D51:D52)</f>
        <v>4.2628413103177722</v>
      </c>
      <c r="E53" s="413">
        <f>SUM(E51:E52)</f>
        <v>0.65483040803160386</v>
      </c>
      <c r="F53" s="414">
        <f>SUM(F51:F52)</f>
        <v>2.5842173274676736E-2</v>
      </c>
      <c r="H53" s="413">
        <f>SUM(H51:H52)</f>
        <v>5.2429550804236973</v>
      </c>
      <c r="I53" s="420">
        <f>SUM(I51:I52)</f>
        <v>0.28234284025689094</v>
      </c>
      <c r="J53" s="414">
        <f>SUM(J51:J52)</f>
        <v>2.9684116276210225E-2</v>
      </c>
      <c r="K53" s="411"/>
      <c r="L53" s="411"/>
    </row>
    <row r="54" spans="2:12" ht="7.9" customHeight="1">
      <c r="B54" s="842"/>
      <c r="C54" s="426"/>
      <c r="D54" s="427"/>
      <c r="E54" s="427"/>
      <c r="F54" s="428"/>
      <c r="H54" s="427"/>
      <c r="I54" s="427"/>
      <c r="J54" s="428"/>
      <c r="K54" s="411"/>
      <c r="L54" s="411"/>
    </row>
    <row r="55" spans="2:12" ht="31.9" customHeight="1">
      <c r="B55" s="842"/>
      <c r="C55" s="405" t="s">
        <v>69</v>
      </c>
      <c r="D55" s="406" t="s">
        <v>86</v>
      </c>
      <c r="E55" s="406" t="s">
        <v>92</v>
      </c>
      <c r="F55" s="407" t="s">
        <v>88</v>
      </c>
      <c r="H55" s="406" t="s">
        <v>86</v>
      </c>
      <c r="I55" s="406" t="s">
        <v>92</v>
      </c>
      <c r="J55" s="407" t="s">
        <v>88</v>
      </c>
      <c r="K55" s="411"/>
      <c r="L55" s="411"/>
    </row>
    <row r="56" spans="2:12" ht="16.899999999999999" customHeight="1">
      <c r="B56" s="842"/>
      <c r="C56" s="419" t="s">
        <v>95</v>
      </c>
      <c r="D56" s="768">
        <f>'3.4 Mixing (3)'!F53</f>
        <v>2.25051946199603</v>
      </c>
      <c r="E56" s="768">
        <f>'3.4 Mixing (3)'!G53</f>
        <v>0.34571040071676257</v>
      </c>
      <c r="F56" s="410">
        <f>D56/$D$118</f>
        <v>1.3643086772704253E-2</v>
      </c>
      <c r="H56" s="768">
        <f>'3.4 Mixing (3)'!F60</f>
        <v>2.25051946199603</v>
      </c>
      <c r="I56" s="768">
        <f>'3.4 Mixing (3)'!G60</f>
        <v>0.12119464065711953</v>
      </c>
      <c r="J56" s="410">
        <f>H56/$H$118</f>
        <v>1.2741799303450369E-2</v>
      </c>
      <c r="K56" s="411"/>
      <c r="L56" s="411"/>
    </row>
    <row r="57" spans="2:12" ht="16.899999999999999" customHeight="1">
      <c r="B57" s="842"/>
      <c r="C57" s="419" t="s">
        <v>96</v>
      </c>
      <c r="D57" s="768">
        <f>'3.4 Mixing (3)'!F54</f>
        <v>1.8653017028750551</v>
      </c>
      <c r="E57" s="768">
        <f>'3.4 Mixing (3)'!G54</f>
        <v>0.28653571322003185</v>
      </c>
      <c r="F57" s="410">
        <f>D57/$D$118</f>
        <v>1.1307821780410924E-2</v>
      </c>
      <c r="H57" s="768">
        <f>'3.4 Mixing (3)'!F61</f>
        <v>1.8653017028750551</v>
      </c>
      <c r="I57" s="768">
        <f>'3.4 Mixing (3)'!G61</f>
        <v>0.10044995096223444</v>
      </c>
      <c r="J57" s="410">
        <f>H57/$H$118</f>
        <v>1.056080622263914E-2</v>
      </c>
      <c r="K57" s="411"/>
      <c r="L57" s="411"/>
    </row>
    <row r="58" spans="2:12" ht="16.899999999999999" customHeight="1">
      <c r="B58" s="842"/>
      <c r="C58" s="419" t="s">
        <v>97</v>
      </c>
      <c r="D58" s="768">
        <f>'3.4 Mixing (3)'!F55</f>
        <v>1.1616204407504414</v>
      </c>
      <c r="E58" s="768">
        <f>'3.4 Mixing (3)'!G55</f>
        <v>0.17844069995131007</v>
      </c>
      <c r="F58" s="410">
        <f>D58/$D$118</f>
        <v>7.0419690821288215E-3</v>
      </c>
      <c r="H58" s="768">
        <f>'3.4 Mixing (3)'!F62</f>
        <v>1.1616204407504414</v>
      </c>
      <c r="I58" s="768">
        <f>'3.4 Mixing (3)'!G62</f>
        <v>6.2555411883375614E-2</v>
      </c>
      <c r="J58" s="410">
        <f>H58/$H$118</f>
        <v>6.5767636195868603E-3</v>
      </c>
      <c r="K58" s="411"/>
      <c r="L58" s="411"/>
    </row>
    <row r="59" spans="2:12" ht="16.899999999999999" customHeight="1">
      <c r="B59" s="842"/>
      <c r="C59" s="419" t="s">
        <v>98</v>
      </c>
      <c r="D59" s="768">
        <f>'3.4 Mixing (3)'!F56</f>
        <v>2.2146190143923694</v>
      </c>
      <c r="E59" s="768">
        <f>'3.4 Mixing (3)'!G56</f>
        <v>0.34019560365032664</v>
      </c>
      <c r="F59" s="410">
        <f>D59/$D$118</f>
        <v>1.3425451275608282E-2</v>
      </c>
      <c r="H59" s="768">
        <f>'3.4 Mixing (3)'!F63</f>
        <v>2.2146190143923694</v>
      </c>
      <c r="I59" s="768">
        <f>'3.4 Mixing (3)'!G63</f>
        <v>0.11926133507135203</v>
      </c>
      <c r="J59" s="410">
        <f>H59/$H$118</f>
        <v>1.2538541208599605E-2</v>
      </c>
      <c r="K59" s="411"/>
      <c r="L59" s="411"/>
    </row>
    <row r="60" spans="2:12" ht="16.899999999999999" customHeight="1" thickBot="1">
      <c r="B60" s="842"/>
      <c r="C60" s="412" t="s">
        <v>55</v>
      </c>
      <c r="D60" s="413">
        <f>SUM(D56:D59)</f>
        <v>7.4920606200138966</v>
      </c>
      <c r="E60" s="413">
        <f>SUM(E56:E59)</f>
        <v>1.1508824175384311</v>
      </c>
      <c r="F60" s="414">
        <f>SUM(F56:F59)</f>
        <v>4.5418328910852283E-2</v>
      </c>
      <c r="H60" s="413">
        <f>SUM(H56:H59)</f>
        <v>7.4920606200138966</v>
      </c>
      <c r="I60" s="413">
        <f>SUM(I56:I59)</f>
        <v>0.40346133857408162</v>
      </c>
      <c r="J60" s="429">
        <f>SUM(J56:J59)</f>
        <v>4.2417910354275973E-2</v>
      </c>
      <c r="K60" s="411"/>
      <c r="L60" s="411"/>
    </row>
    <row r="61" spans="2:12" ht="9" customHeight="1">
      <c r="B61" s="842"/>
      <c r="C61" s="430"/>
      <c r="D61" s="431"/>
      <c r="E61" s="432"/>
      <c r="F61" s="433"/>
      <c r="H61" s="431"/>
      <c r="I61" s="431"/>
      <c r="J61" s="431"/>
      <c r="K61" s="411"/>
      <c r="L61" s="411"/>
    </row>
    <row r="62" spans="2:12" ht="19.899999999999999" customHeight="1" thickBot="1">
      <c r="B62" s="842"/>
      <c r="C62" s="421" t="s">
        <v>107</v>
      </c>
      <c r="D62" s="422">
        <f>SUM(D60,D53,D48)</f>
        <v>12.53615193033167</v>
      </c>
      <c r="E62" s="422">
        <f>SUM(E60,E53,E48)</f>
        <v>1.9257234520590971</v>
      </c>
      <c r="F62" s="423">
        <f>SUM(F60,F53,F48)</f>
        <v>7.5996591662276666E-2</v>
      </c>
      <c r="H62" s="422">
        <f>SUM(H60,H53,H48)</f>
        <v>13.652984450437593</v>
      </c>
      <c r="I62" s="422">
        <f>SUM(I60,I53,I48)</f>
        <v>0.7352384959606022</v>
      </c>
      <c r="J62" s="434">
        <f>SUM(J60,J53,J48)</f>
        <v>7.7299303871077266E-2</v>
      </c>
      <c r="K62" s="411"/>
      <c r="L62" s="411"/>
    </row>
    <row r="63" spans="2:12" ht="16.899999999999999" customHeight="1">
      <c r="B63" s="430"/>
      <c r="C63" s="430"/>
      <c r="D63" s="431"/>
      <c r="E63" s="432"/>
      <c r="F63" s="433"/>
      <c r="H63" s="431"/>
      <c r="I63" s="431"/>
      <c r="J63" s="431"/>
      <c r="K63" s="411"/>
      <c r="L63" s="411"/>
    </row>
    <row r="64" spans="2:12" ht="30.65" customHeight="1">
      <c r="B64" s="842" t="s">
        <v>605</v>
      </c>
      <c r="C64" s="838" t="s">
        <v>606</v>
      </c>
      <c r="D64" s="839"/>
      <c r="E64" s="839"/>
      <c r="F64" s="839"/>
      <c r="G64" s="839"/>
      <c r="H64" s="839"/>
      <c r="I64" s="839"/>
      <c r="J64" s="840"/>
      <c r="K64" s="411"/>
      <c r="L64" s="411"/>
    </row>
    <row r="65" spans="2:12" ht="31.9" customHeight="1">
      <c r="B65" s="842"/>
      <c r="C65" s="405" t="s">
        <v>85</v>
      </c>
      <c r="D65" s="406" t="s">
        <v>86</v>
      </c>
      <c r="E65" s="406" t="s">
        <v>87</v>
      </c>
      <c r="F65" s="407" t="s">
        <v>88</v>
      </c>
      <c r="H65" s="406" t="s">
        <v>86</v>
      </c>
      <c r="I65" s="406" t="s">
        <v>87</v>
      </c>
      <c r="J65" s="407" t="s">
        <v>88</v>
      </c>
      <c r="K65" s="411"/>
      <c r="L65" s="411"/>
    </row>
    <row r="66" spans="2:12" ht="16.899999999999999" customHeight="1">
      <c r="B66" s="842"/>
      <c r="C66" s="408" t="s">
        <v>602</v>
      </c>
      <c r="D66" s="768">
        <f>IF('1.2 Scenario Analysis'!$M$14="Can",0,'3.5 Pasteurisation (3)'!F33)</f>
        <v>1.591796875</v>
      </c>
      <c r="E66" s="768">
        <f>IF('1.2 Scenario Analysis'!$M$14="Can",0,'3.5 Pasteurisation (3)'!G33)</f>
        <v>1.33712485824682</v>
      </c>
      <c r="F66" s="410">
        <f>D66/$D$118</f>
        <v>9.6497823088733531E-3</v>
      </c>
      <c r="H66" s="768">
        <f>IF('1.2 Scenario Analysis'!$M$14="Can",0,'3.5 Pasteurisation (3)'!F38)</f>
        <v>1.708984375</v>
      </c>
      <c r="I66" s="768">
        <f>IF('1.2 Scenario Analysis'!$M$14="Can",0,'3.5 Pasteurisation (3)'!G38)</f>
        <v>0.90319093883546975</v>
      </c>
      <c r="J66" s="410">
        <f>H66/$H$118</f>
        <v>9.6757820968450606E-3</v>
      </c>
      <c r="K66" s="411"/>
      <c r="L66" s="411"/>
    </row>
    <row r="67" spans="2:12" ht="16.899999999999999" customHeight="1" thickBot="1">
      <c r="B67" s="842"/>
      <c r="C67" s="412" t="s">
        <v>90</v>
      </c>
      <c r="D67" s="413">
        <f>SUM(D66)</f>
        <v>1.591796875</v>
      </c>
      <c r="E67" s="413">
        <f>SUM(E66)</f>
        <v>1.33712485824682</v>
      </c>
      <c r="F67" s="414">
        <f>SUM(F66)</f>
        <v>9.6497823088733531E-3</v>
      </c>
      <c r="H67" s="413">
        <f>SUM(H66:H66)</f>
        <v>1.708984375</v>
      </c>
      <c r="I67" s="413">
        <f>SUM(I66:I66)</f>
        <v>0.90319093883546975</v>
      </c>
      <c r="J67" s="414">
        <f>SUM(J66)</f>
        <v>9.6757820968450606E-3</v>
      </c>
      <c r="K67" s="411"/>
      <c r="L67" s="411"/>
    </row>
    <row r="68" spans="2:12" ht="12" customHeight="1">
      <c r="B68" s="842"/>
      <c r="E68" s="415"/>
      <c r="F68" s="416"/>
      <c r="I68" s="415"/>
      <c r="J68" s="416"/>
      <c r="K68" s="411"/>
      <c r="L68" s="411"/>
    </row>
    <row r="69" spans="2:12" ht="31.9" customHeight="1">
      <c r="B69" s="842"/>
      <c r="C69" s="405" t="s">
        <v>91</v>
      </c>
      <c r="D69" s="406" t="s">
        <v>86</v>
      </c>
      <c r="E69" s="406" t="s">
        <v>92</v>
      </c>
      <c r="F69" s="407" t="s">
        <v>88</v>
      </c>
      <c r="H69" s="406" t="s">
        <v>86</v>
      </c>
      <c r="I69" s="406" t="s">
        <v>92</v>
      </c>
      <c r="J69" s="407" t="s">
        <v>88</v>
      </c>
      <c r="K69" s="411"/>
      <c r="L69" s="411"/>
    </row>
    <row r="70" spans="2:12" ht="16.899999999999999" customHeight="1">
      <c r="B70" s="842"/>
      <c r="C70" s="408" t="s">
        <v>93</v>
      </c>
      <c r="D70" s="768">
        <f>IF('1.2 Scenario Analysis'!$M$14="Can",0,'3.5 Pasteurisation (3)'!F44)</f>
        <v>19.50681904242073</v>
      </c>
      <c r="E70" s="768">
        <f>IF('1.2 Scenario Analysis'!$M$14="Can",0,'3.5 Pasteurisation (3)'!G44)</f>
        <v>16.385917736484554</v>
      </c>
      <c r="F70" s="410">
        <f>D70/$D$118</f>
        <v>0.11825413170128594</v>
      </c>
      <c r="H70" s="768">
        <f>IF('1.2 Scenario Analysis'!$M$14="Can",0,'3.5 Pasteurisation (3)'!F48)</f>
        <v>20.01818274856295</v>
      </c>
      <c r="I70" s="768">
        <f>IF('1.2 Scenario Analysis'!$M$14="Can",0,'3.5 Pasteurisation (3)'!G48)</f>
        <v>10.579524034825992</v>
      </c>
      <c r="J70" s="410">
        <f>H70/$H$118</f>
        <v>0.11333724116109489</v>
      </c>
      <c r="K70" s="411"/>
      <c r="L70" s="411"/>
    </row>
    <row r="71" spans="2:12" ht="16.899999999999999" customHeight="1">
      <c r="B71" s="842"/>
      <c r="C71" s="417" t="s">
        <v>94</v>
      </c>
      <c r="D71" s="418">
        <f>15%*D70</f>
        <v>2.9260228563631094</v>
      </c>
      <c r="E71" s="418">
        <f>15%*E70</f>
        <v>2.4578876604726831</v>
      </c>
      <c r="F71" s="410">
        <f>D71/$D$118</f>
        <v>1.7738119755192891E-2</v>
      </c>
      <c r="H71" s="418">
        <f>15%*H70</f>
        <v>3.0027274122844423</v>
      </c>
      <c r="I71" s="418">
        <f>15%*I70</f>
        <v>1.5869286052238987</v>
      </c>
      <c r="J71" s="410">
        <f>H71/$H$118</f>
        <v>1.7000586174164233E-2</v>
      </c>
      <c r="K71" s="411"/>
      <c r="L71" s="411"/>
    </row>
    <row r="72" spans="2:12" ht="16.899999999999999" customHeight="1" thickBot="1">
      <c r="B72" s="842"/>
      <c r="C72" s="412" t="s">
        <v>54</v>
      </c>
      <c r="D72" s="413">
        <f>SUM(D70:D71)</f>
        <v>22.432841898783838</v>
      </c>
      <c r="E72" s="413">
        <f>SUM(E70:E71)</f>
        <v>18.843805396957237</v>
      </c>
      <c r="F72" s="414">
        <f>SUM(F70:F71)</f>
        <v>0.13599225145647884</v>
      </c>
      <c r="H72" s="413">
        <f>SUM(H70:H71)</f>
        <v>23.020910160847393</v>
      </c>
      <c r="I72" s="413">
        <f>SUM(I70:I71)</f>
        <v>12.16645264004989</v>
      </c>
      <c r="J72" s="414">
        <f>SUM(J70:J71)</f>
        <v>0.13033782733525912</v>
      </c>
      <c r="K72" s="411"/>
      <c r="L72" s="411"/>
    </row>
    <row r="73" spans="2:12" ht="10.9" customHeight="1">
      <c r="B73" s="842"/>
      <c r="C73" s="426"/>
      <c r="D73" s="427"/>
      <c r="E73" s="427"/>
      <c r="F73" s="428"/>
      <c r="H73" s="427"/>
      <c r="I73" s="427"/>
      <c r="J73" s="428"/>
      <c r="K73" s="411"/>
      <c r="L73" s="411"/>
    </row>
    <row r="74" spans="2:12" ht="31.9" customHeight="1">
      <c r="B74" s="842"/>
      <c r="C74" s="405" t="s">
        <v>69</v>
      </c>
      <c r="D74" s="406" t="s">
        <v>86</v>
      </c>
      <c r="E74" s="406" t="s">
        <v>92</v>
      </c>
      <c r="F74" s="407" t="s">
        <v>88</v>
      </c>
      <c r="H74" s="406" t="s">
        <v>86</v>
      </c>
      <c r="I74" s="406" t="s">
        <v>92</v>
      </c>
      <c r="J74" s="407" t="s">
        <v>88</v>
      </c>
      <c r="K74" s="411"/>
      <c r="L74" s="411"/>
    </row>
    <row r="75" spans="2:12" ht="16.899999999999999" customHeight="1">
      <c r="B75" s="842"/>
      <c r="C75" s="419" t="s">
        <v>95</v>
      </c>
      <c r="D75" s="768">
        <f>IF('1.2 Scenario Analysis'!$M$14="Can",0,'3.5 Pasteurisation (3)'!F53)</f>
        <v>2.25051946199603</v>
      </c>
      <c r="E75" s="768">
        <f>IF('1.2 Scenario Analysis'!$M$14="Can",0,'3.5 Pasteurisation (3)'!G53)</f>
        <v>1.8904582386513045</v>
      </c>
      <c r="F75" s="410">
        <f>D75/$D$118</f>
        <v>1.3643086772704253E-2</v>
      </c>
      <c r="H75" s="768">
        <f>IF('1.2 Scenario Analysis'!$M$14="Can",0,'3.5 Pasteurisation (3)'!F60)</f>
        <v>2.25051946199603</v>
      </c>
      <c r="I75" s="768">
        <f>IF('1.2 Scenario Analysis'!$M$14="Can",0,'3.5 Pasteurisation (3)'!G60)</f>
        <v>1.1893899180603631</v>
      </c>
      <c r="J75" s="410">
        <f>H75/$H$118</f>
        <v>1.2741799303450369E-2</v>
      </c>
      <c r="K75" s="411"/>
      <c r="L75" s="411"/>
    </row>
    <row r="76" spans="2:12" ht="16.899999999999999" customHeight="1">
      <c r="B76" s="842"/>
      <c r="C76" s="419" t="s">
        <v>96</v>
      </c>
      <c r="D76" s="768">
        <f>IF('1.2 Scenario Analysis'!$M$14="Can",0,'3.5 Pasteurisation (3)'!F54)</f>
        <v>1.8653017028750551</v>
      </c>
      <c r="E76" s="768">
        <f>IF('1.2 Scenario Analysis'!$M$14="Can",0,'3.5 Pasteurisation (3)'!G54)</f>
        <v>1.5668715740155978</v>
      </c>
      <c r="F76" s="410">
        <f>D76/$D$118</f>
        <v>1.1307821780410924E-2</v>
      </c>
      <c r="H76" s="768">
        <f>IF('1.2 Scenario Analysis'!$M$14="Can",0,'3.5 Pasteurisation (3)'!F61)</f>
        <v>1.8653017028750551</v>
      </c>
      <c r="I76" s="768">
        <f>IF('1.2 Scenario Analysis'!$M$14="Can",0,'3.5 Pasteurisation (3)'!G61)</f>
        <v>0.98580397859466773</v>
      </c>
      <c r="J76" s="410">
        <f>H76/$H$118</f>
        <v>1.056080622263914E-2</v>
      </c>
    </row>
    <row r="77" spans="2:12" ht="16.899999999999999" customHeight="1">
      <c r="B77" s="842"/>
      <c r="C77" s="419" t="s">
        <v>97</v>
      </c>
      <c r="D77" s="768">
        <f>IF('1.2 Scenario Analysis'!$M$14="Can",0,'3.5 Pasteurisation (3)'!F55)</f>
        <v>1.1616204407504414</v>
      </c>
      <c r="E77" s="768">
        <f>IF('1.2 Scenario Analysis'!$M$14="Can",0,'3.5 Pasteurisation (3)'!G55)</f>
        <v>0.97577246919462779</v>
      </c>
      <c r="F77" s="410">
        <f>D77/$D$118</f>
        <v>7.0419690821288215E-3</v>
      </c>
      <c r="H77" s="768">
        <f>IF('1.2 Scenario Analysis'!$M$14="Can",0,'3.5 Pasteurisation (3)'!F62)</f>
        <v>1.1616204407504414</v>
      </c>
      <c r="I77" s="768">
        <f>IF('1.2 Scenario Analysis'!$M$14="Can",0,'3.5 Pasteurisation (3)'!G62)</f>
        <v>0.6139114387466903</v>
      </c>
      <c r="J77" s="410">
        <f>H77/$H$118</f>
        <v>6.5767636195868603E-3</v>
      </c>
    </row>
    <row r="78" spans="2:12" ht="16.899999999999999" customHeight="1">
      <c r="B78" s="842"/>
      <c r="C78" s="419" t="s">
        <v>98</v>
      </c>
      <c r="D78" s="768">
        <f>IF('1.2 Scenario Analysis'!$M$14="Can",0,'3.5 Pasteurisation (3)'!F56)</f>
        <v>2.2146190143923694</v>
      </c>
      <c r="E78" s="768">
        <f>IF('1.2 Scenario Analysis'!$M$14="Can",0,'3.5 Pasteurisation (3)'!G56)</f>
        <v>1.8603015134642156</v>
      </c>
      <c r="F78" s="410">
        <f>D78/$D$118</f>
        <v>1.3425451275608282E-2</v>
      </c>
      <c r="H78" s="768">
        <f>IF('1.2 Scenario Analysis'!$M$14="Can",0,'3.5 Pasteurisation (3)'!F63)</f>
        <v>2.2146190143923694</v>
      </c>
      <c r="I78" s="768">
        <f>IF('1.2 Scenario Analysis'!$M$14="Can",0,'3.5 Pasteurisation (3)'!G63)</f>
        <v>1.1704166849225446</v>
      </c>
      <c r="J78" s="410">
        <f>H78/$H$118</f>
        <v>1.2538541208599605E-2</v>
      </c>
    </row>
    <row r="79" spans="2:12" ht="16.899999999999999" customHeight="1" thickBot="1">
      <c r="B79" s="842"/>
      <c r="C79" s="412" t="s">
        <v>99</v>
      </c>
      <c r="D79" s="413">
        <f>SUM(D75:D78)</f>
        <v>7.4920606200138966</v>
      </c>
      <c r="E79" s="413">
        <f>SUM(E75:E78)</f>
        <v>6.2934037953257462</v>
      </c>
      <c r="F79" s="414">
        <f>SUM(F75:F78)</f>
        <v>4.5418328910852283E-2</v>
      </c>
      <c r="H79" s="413">
        <f>SUM(H75:H78)</f>
        <v>7.4920606200138966</v>
      </c>
      <c r="I79" s="413">
        <f t="shared" ref="I79" si="0">SUM(I75:I78)</f>
        <v>3.9595220203242656</v>
      </c>
      <c r="J79" s="429">
        <f>SUM(J75:J78)</f>
        <v>4.2417910354275973E-2</v>
      </c>
    </row>
    <row r="80" spans="2:12" ht="8.5" customHeight="1">
      <c r="B80" s="842"/>
      <c r="C80" s="430"/>
      <c r="D80" s="431"/>
      <c r="E80" s="432"/>
      <c r="F80" s="433"/>
      <c r="H80" s="431"/>
      <c r="I80" s="431"/>
      <c r="J80" s="431"/>
    </row>
    <row r="81" spans="2:10" ht="16.149999999999999" customHeight="1" thickBot="1">
      <c r="B81" s="842"/>
      <c r="C81" s="436" t="s">
        <v>607</v>
      </c>
      <c r="D81" s="437">
        <f>SUM(D79,D72,D67)</f>
        <v>31.516699393797737</v>
      </c>
      <c r="E81" s="437">
        <f>SUM(E79,E72,E67)</f>
        <v>26.474334050529801</v>
      </c>
      <c r="F81" s="438">
        <f>SUM(F79,F72,F67)</f>
        <v>0.19106036267620446</v>
      </c>
      <c r="H81" s="437">
        <f>SUM(H79,H72,H67)</f>
        <v>32.221955155861288</v>
      </c>
      <c r="I81" s="437">
        <f>SUM(I79,I72,I67)</f>
        <v>17.029165599209623</v>
      </c>
      <c r="J81" s="438">
        <f>SUM(J79,J72,J67)</f>
        <v>0.18243151978638014</v>
      </c>
    </row>
    <row r="82" spans="2:10" ht="16.899999999999999" customHeight="1">
      <c r="D82" s="431"/>
      <c r="E82" s="432"/>
      <c r="F82" s="433"/>
      <c r="H82" s="431"/>
      <c r="I82" s="431"/>
      <c r="J82" s="431"/>
    </row>
    <row r="83" spans="2:10" ht="30.65" customHeight="1">
      <c r="B83" s="842" t="s">
        <v>440</v>
      </c>
      <c r="C83" s="838" t="s">
        <v>440</v>
      </c>
      <c r="D83" s="839"/>
      <c r="E83" s="839"/>
      <c r="F83" s="839"/>
      <c r="G83" s="839"/>
      <c r="H83" s="839"/>
      <c r="I83" s="839"/>
      <c r="J83" s="840"/>
    </row>
    <row r="84" spans="2:10" ht="31.9" customHeight="1">
      <c r="B84" s="842"/>
      <c r="C84" s="405" t="s">
        <v>85</v>
      </c>
      <c r="D84" s="406" t="s">
        <v>86</v>
      </c>
      <c r="E84" s="406" t="s">
        <v>87</v>
      </c>
      <c r="F84" s="407" t="s">
        <v>88</v>
      </c>
      <c r="H84" s="406" t="s">
        <v>86</v>
      </c>
      <c r="I84" s="406" t="s">
        <v>87</v>
      </c>
      <c r="J84" s="407" t="s">
        <v>88</v>
      </c>
    </row>
    <row r="85" spans="2:10" ht="16.899999999999999" customHeight="1">
      <c r="B85" s="842"/>
      <c r="C85" s="419" t="s">
        <v>109</v>
      </c>
      <c r="D85" s="769">
        <f>IF('1.2 Scenario Analysis'!$M$13="Non-Carbonated",0,'3.3 Carbonation (3)'!F34)</f>
        <v>0</v>
      </c>
      <c r="E85" s="769">
        <f>IF('1.2 Scenario Analysis'!$M$13="Non-Carbonated",0,'3.3 Carbonation (3)'!G34)</f>
        <v>0</v>
      </c>
      <c r="F85" s="410">
        <f>D85/$D$118</f>
        <v>0</v>
      </c>
      <c r="H85" s="769">
        <f>IF('1.2 Scenario Analysis'!$M$13="Non-Carbonated",0,'3.3 Carbonation (3)'!F38)</f>
        <v>0</v>
      </c>
      <c r="I85" s="769">
        <f>IF('1.2 Scenario Analysis'!$M$13="Non-Carbonated",0,'3.3 Carbonation (3)'!G38)</f>
        <v>0</v>
      </c>
      <c r="J85" s="410">
        <f>H85/$H$118</f>
        <v>0</v>
      </c>
    </row>
    <row r="86" spans="2:10" ht="16.899999999999999" customHeight="1" thickBot="1">
      <c r="B86" s="842"/>
      <c r="C86" s="412" t="s">
        <v>90</v>
      </c>
      <c r="D86" s="413">
        <f>SUM(D85)</f>
        <v>0</v>
      </c>
      <c r="E86" s="413">
        <f>SUM(E85)</f>
        <v>0</v>
      </c>
      <c r="F86" s="414">
        <f>SUM(F85:F85)</f>
        <v>0</v>
      </c>
      <c r="H86" s="413">
        <f>SUM(H85)</f>
        <v>0</v>
      </c>
      <c r="I86" s="413">
        <f>SUM(I85)</f>
        <v>0</v>
      </c>
      <c r="J86" s="414">
        <f>SUM(J85:J85)</f>
        <v>0</v>
      </c>
    </row>
    <row r="87" spans="2:10" ht="13.15" customHeight="1">
      <c r="B87" s="842"/>
      <c r="E87" s="415"/>
      <c r="F87" s="416"/>
      <c r="I87" s="415"/>
      <c r="J87" s="416"/>
    </row>
    <row r="88" spans="2:10" ht="31.9" customHeight="1">
      <c r="B88" s="842"/>
      <c r="C88" s="405" t="s">
        <v>91</v>
      </c>
      <c r="D88" s="406" t="s">
        <v>86</v>
      </c>
      <c r="E88" s="406" t="s">
        <v>92</v>
      </c>
      <c r="F88" s="407" t="s">
        <v>88</v>
      </c>
      <c r="H88" s="406" t="s">
        <v>86</v>
      </c>
      <c r="I88" s="406" t="s">
        <v>92</v>
      </c>
      <c r="J88" s="407" t="s">
        <v>88</v>
      </c>
    </row>
    <row r="89" spans="2:10" ht="16.899999999999999" customHeight="1">
      <c r="B89" s="842"/>
      <c r="C89" s="408" t="s">
        <v>93</v>
      </c>
      <c r="D89" s="769">
        <f>IF('1.2 Scenario Analysis'!$M$13="Non-Carbonated",0,'3.3 Carbonation (3)'!F44)</f>
        <v>0</v>
      </c>
      <c r="E89" s="769">
        <f>IF('1.2 Scenario Analysis'!$M$13="Non-Carbonated",0,'3.3 Carbonation (3)'!G44)</f>
        <v>0</v>
      </c>
      <c r="F89" s="410">
        <f>D89/$D$118</f>
        <v>0</v>
      </c>
      <c r="H89" s="769">
        <f>IF('1.2 Scenario Analysis'!$M$13="Non-Carbonated",0,'3.3 Carbonation (3)'!F48)</f>
        <v>0</v>
      </c>
      <c r="I89" s="769">
        <f>IF('1.2 Scenario Analysis'!$M$13="Non-Carbonated",0,'3.3 Carbonation (3)'!G48)</f>
        <v>0</v>
      </c>
      <c r="J89" s="410">
        <f>H89/$H$118</f>
        <v>0</v>
      </c>
    </row>
    <row r="90" spans="2:10" ht="16.899999999999999" customHeight="1">
      <c r="B90" s="842"/>
      <c r="C90" s="417" t="s">
        <v>94</v>
      </c>
      <c r="D90" s="418">
        <f>15%*D89</f>
        <v>0</v>
      </c>
      <c r="E90" s="418">
        <f>15%*E89</f>
        <v>0</v>
      </c>
      <c r="F90" s="410">
        <f>D90/$D$118</f>
        <v>0</v>
      </c>
      <c r="H90" s="418">
        <f>15%*H89</f>
        <v>0</v>
      </c>
      <c r="I90" s="418">
        <f>15%*I89</f>
        <v>0</v>
      </c>
      <c r="J90" s="410">
        <f>H90/$H$118</f>
        <v>0</v>
      </c>
    </row>
    <row r="91" spans="2:10" ht="16.899999999999999" customHeight="1" thickBot="1">
      <c r="B91" s="842"/>
      <c r="C91" s="412" t="s">
        <v>54</v>
      </c>
      <c r="D91" s="413">
        <f>SUM(D89:D90)</f>
        <v>0</v>
      </c>
      <c r="E91" s="420">
        <f>SUM(E89:E90)</f>
        <v>0</v>
      </c>
      <c r="F91" s="414">
        <f>SUM(F89:F90)</f>
        <v>0</v>
      </c>
      <c r="H91" s="413">
        <f>SUM(H89:H90)</f>
        <v>0</v>
      </c>
      <c r="I91" s="413">
        <f>SUM(I89:I90)</f>
        <v>0</v>
      </c>
      <c r="J91" s="414">
        <f>SUM(J89:J90)</f>
        <v>0</v>
      </c>
    </row>
    <row r="92" spans="2:10" ht="8.5" customHeight="1">
      <c r="B92" s="842"/>
      <c r="C92" s="426"/>
      <c r="D92" s="427"/>
      <c r="E92" s="427"/>
      <c r="F92" s="428"/>
      <c r="H92" s="427"/>
      <c r="I92" s="427"/>
      <c r="J92" s="428"/>
    </row>
    <row r="93" spans="2:10" ht="31.9" customHeight="1">
      <c r="B93" s="842"/>
      <c r="C93" s="405" t="s">
        <v>69</v>
      </c>
      <c r="D93" s="406" t="s">
        <v>86</v>
      </c>
      <c r="E93" s="406" t="s">
        <v>92</v>
      </c>
      <c r="F93" s="407" t="s">
        <v>88</v>
      </c>
      <c r="H93" s="406" t="s">
        <v>86</v>
      </c>
      <c r="I93" s="406" t="s">
        <v>92</v>
      </c>
      <c r="J93" s="407" t="s">
        <v>88</v>
      </c>
    </row>
    <row r="94" spans="2:10" ht="16.899999999999999" customHeight="1">
      <c r="B94" s="842"/>
      <c r="C94" s="419" t="s">
        <v>95</v>
      </c>
      <c r="D94" s="769">
        <f>IF('1.2 Scenario Analysis'!$M$13="Non-Carbonated",0,'3.3 Carbonation (3)'!F53)</f>
        <v>0</v>
      </c>
      <c r="E94" s="769">
        <f>IF('1.2 Scenario Analysis'!$M$13="Non-Carbonated",0,'3.3 Carbonation (3)'!G53)</f>
        <v>0</v>
      </c>
      <c r="F94" s="410">
        <f>D94/$D$118</f>
        <v>0</v>
      </c>
      <c r="H94" s="769">
        <f>IF('1.2 Scenario Analysis'!$M$13="Non-Carbonated",0,'3.3 Carbonation (3)'!F60)</f>
        <v>0</v>
      </c>
      <c r="I94" s="769">
        <f>IF('1.2 Scenario Analysis'!$M$13="Non-Carbonated",0,'3.3 Carbonation (3)'!G60)</f>
        <v>0</v>
      </c>
      <c r="J94" s="410">
        <f>H94/$H$118</f>
        <v>0</v>
      </c>
    </row>
    <row r="95" spans="2:10" ht="16.899999999999999" customHeight="1">
      <c r="B95" s="842"/>
      <c r="C95" s="419" t="s">
        <v>96</v>
      </c>
      <c r="D95" s="769">
        <f>IF('1.2 Scenario Analysis'!$M$13="Non-Carbonated",0,'3.3 Carbonation (3)'!F54)</f>
        <v>0</v>
      </c>
      <c r="E95" s="769">
        <f>IF('1.2 Scenario Analysis'!$M$13="Non-Carbonated",0,'3.3 Carbonation (3)'!G54)</f>
        <v>0</v>
      </c>
      <c r="F95" s="410">
        <f>D95/$D$118</f>
        <v>0</v>
      </c>
      <c r="H95" s="769">
        <f>IF('1.2 Scenario Analysis'!$M$13="Non-Carbonated",0,'3.3 Carbonation (3)'!F61)</f>
        <v>0</v>
      </c>
      <c r="I95" s="769">
        <f>IF('1.2 Scenario Analysis'!$M$13="Non-Carbonated",0,'3.3 Carbonation (3)'!G61)</f>
        <v>0</v>
      </c>
      <c r="J95" s="410">
        <f>H95/$H$118</f>
        <v>0</v>
      </c>
    </row>
    <row r="96" spans="2:10" ht="16.899999999999999" customHeight="1">
      <c r="B96" s="842"/>
      <c r="C96" s="419" t="s">
        <v>97</v>
      </c>
      <c r="D96" s="769">
        <f>IF('1.2 Scenario Analysis'!$M$13="Non-Carbonated",0,'3.3 Carbonation (3)'!F55)</f>
        <v>0</v>
      </c>
      <c r="E96" s="769">
        <f>IF('1.2 Scenario Analysis'!$M$13="Non-Carbonated",0,'3.3 Carbonation (3)'!G55)</f>
        <v>0</v>
      </c>
      <c r="F96" s="410">
        <f>D96/$D$118</f>
        <v>0</v>
      </c>
      <c r="H96" s="769">
        <f>IF('1.2 Scenario Analysis'!$M$13="Non-Carbonated",0,'3.3 Carbonation (3)'!F62)</f>
        <v>0</v>
      </c>
      <c r="I96" s="769">
        <f>IF('1.2 Scenario Analysis'!$M$13="Non-Carbonated",0,'3.3 Carbonation (3)'!G62)</f>
        <v>0</v>
      </c>
      <c r="J96" s="410">
        <f>H96/$H$118</f>
        <v>0</v>
      </c>
    </row>
    <row r="97" spans="1:13" ht="16.899999999999999" customHeight="1">
      <c r="B97" s="842"/>
      <c r="C97" s="419" t="s">
        <v>98</v>
      </c>
      <c r="D97" s="769">
        <f>IF('1.2 Scenario Analysis'!$M$13="Non-Carbonated",0,'3.3 Carbonation (3)'!F56)</f>
        <v>0</v>
      </c>
      <c r="E97" s="769">
        <f>IF('1.2 Scenario Analysis'!$M$13="Non-Carbonated",0,'3.3 Carbonation (3)'!G56)</f>
        <v>0</v>
      </c>
      <c r="F97" s="410">
        <f>D97/$D$118</f>
        <v>0</v>
      </c>
      <c r="H97" s="769">
        <f>IF('1.2 Scenario Analysis'!$M$13="Non-Carbonated",0,'3.3 Carbonation (3)'!F63)</f>
        <v>0</v>
      </c>
      <c r="I97" s="769">
        <f>IF('1.2 Scenario Analysis'!$M$13="Non-Carbonated",0,'3.3 Carbonation (3)'!G63)</f>
        <v>0</v>
      </c>
      <c r="J97" s="410">
        <f>H97/$H$118</f>
        <v>0</v>
      </c>
    </row>
    <row r="98" spans="1:13" ht="16.899999999999999" customHeight="1" thickBot="1">
      <c r="B98" s="842"/>
      <c r="C98" s="412" t="s">
        <v>99</v>
      </c>
      <c r="D98" s="413">
        <f>SUM(D94:D97)</f>
        <v>0</v>
      </c>
      <c r="E98" s="420">
        <f>SUM(E94:E97)</f>
        <v>0</v>
      </c>
      <c r="F98" s="414">
        <f>SUM(F94:F97)</f>
        <v>0</v>
      </c>
      <c r="H98" s="413">
        <f>SUM(H94:H97)</f>
        <v>0</v>
      </c>
      <c r="I98" s="413">
        <f>SUM(I94:I97)</f>
        <v>0</v>
      </c>
      <c r="J98" s="440">
        <f>SUM(J94:J97)</f>
        <v>0</v>
      </c>
    </row>
    <row r="99" spans="1:13" ht="7.15" customHeight="1">
      <c r="B99" s="842"/>
      <c r="C99" s="430"/>
      <c r="D99" s="431"/>
      <c r="E99" s="432"/>
      <c r="F99" s="433"/>
      <c r="H99" s="431"/>
      <c r="I99" s="431"/>
      <c r="J99" s="431"/>
    </row>
    <row r="100" spans="1:13" ht="16.899999999999999" customHeight="1" thickBot="1">
      <c r="B100" s="842"/>
      <c r="C100" s="436" t="s">
        <v>441</v>
      </c>
      <c r="D100" s="437">
        <f>SUM(D98,D91,D86)</f>
        <v>0</v>
      </c>
      <c r="E100" s="437">
        <f>SUM(E98,E91,E86)</f>
        <v>0</v>
      </c>
      <c r="F100" s="438">
        <f>SUM(F98,F91,F86)</f>
        <v>0</v>
      </c>
      <c r="H100" s="437">
        <f>SUM(H98,H91,H86)</f>
        <v>0</v>
      </c>
      <c r="I100" s="437">
        <f>SUM(I98,I91,I86)</f>
        <v>0</v>
      </c>
      <c r="J100" s="438">
        <f>SUM(J98,J91,J86)</f>
        <v>0</v>
      </c>
    </row>
    <row r="101" spans="1:13" ht="16.899999999999999" customHeight="1">
      <c r="B101" s="415"/>
      <c r="C101" s="415"/>
      <c r="D101" s="415"/>
      <c r="E101" s="415"/>
      <c r="F101" s="415"/>
      <c r="G101" s="415"/>
      <c r="H101" s="415"/>
      <c r="I101" s="415"/>
      <c r="J101" s="415"/>
    </row>
    <row r="102" spans="1:13" ht="16.899999999999999" customHeight="1" thickBot="1">
      <c r="B102" s="415"/>
      <c r="C102" s="441" t="s">
        <v>110</v>
      </c>
      <c r="D102" s="442">
        <f>SUM(D25,D100,D81,D62,D43)</f>
        <v>81.33929044616977</v>
      </c>
      <c r="E102" s="442">
        <f>SUM(E25,E100,E81,E62,E43)</f>
        <v>45.982469479835203</v>
      </c>
      <c r="F102" s="443">
        <f>SUM(F43,F100,F81,F62,F25)</f>
        <v>0.49309460163612917</v>
      </c>
      <c r="G102" s="415"/>
      <c r="H102" s="442">
        <f>SUM(H25,H43,H62,H81,H100)</f>
        <v>87.758215369070058</v>
      </c>
      <c r="I102" s="442">
        <f>SUM(I25,I100,I81,I62,I43)</f>
        <v>31.143639878045171</v>
      </c>
      <c r="J102" s="443">
        <f>SUM(J43,J100,J81,J62,J25)</f>
        <v>0.49686198513027424</v>
      </c>
    </row>
    <row r="103" spans="1:13" ht="12.75" customHeight="1">
      <c r="C103" s="415"/>
      <c r="D103" s="415"/>
      <c r="E103" s="415"/>
      <c r="F103" s="415"/>
      <c r="G103" s="415"/>
      <c r="H103" s="415"/>
      <c r="I103" s="415"/>
      <c r="J103" s="415"/>
    </row>
    <row r="104" spans="1:13" ht="31.15" customHeight="1">
      <c r="B104" s="843" t="s">
        <v>111</v>
      </c>
      <c r="C104" s="405" t="s">
        <v>112</v>
      </c>
      <c r="D104" s="406" t="s">
        <v>86</v>
      </c>
      <c r="E104" s="406" t="s">
        <v>92</v>
      </c>
      <c r="F104" s="407" t="s">
        <v>88</v>
      </c>
      <c r="H104" s="406" t="s">
        <v>86</v>
      </c>
      <c r="I104" s="406" t="s">
        <v>92</v>
      </c>
      <c r="J104" s="407" t="s">
        <v>88</v>
      </c>
    </row>
    <row r="105" spans="1:13" ht="16.899999999999999" customHeight="1">
      <c r="B105" s="843"/>
      <c r="C105" s="408" t="s">
        <v>113</v>
      </c>
      <c r="D105" s="444">
        <f>'Assumption &amp; Analysis'!E80*D102</f>
        <v>48.803574267701862</v>
      </c>
      <c r="E105" s="439">
        <f>'Assumption &amp; Analysis'!E80*E102</f>
        <v>27.58948168790112</v>
      </c>
      <c r="F105" s="410">
        <f>D105/$D$118</f>
        <v>0.29585676098167751</v>
      </c>
      <c r="H105" s="444">
        <f>'Assumption &amp; Analysis'!E80*H102</f>
        <v>52.654929221442032</v>
      </c>
      <c r="I105" s="439">
        <f>'Assumption &amp; Analysis'!E80*I102</f>
        <v>18.686183926827102</v>
      </c>
      <c r="J105" s="410">
        <f>H105/H118</f>
        <v>0.29811719107816453</v>
      </c>
      <c r="K105" s="411"/>
      <c r="L105" s="411"/>
      <c r="M105" s="445"/>
    </row>
    <row r="106" spans="1:13" ht="16.899999999999999" customHeight="1">
      <c r="B106" s="843"/>
      <c r="C106" s="408" t="s">
        <v>114</v>
      </c>
      <c r="D106" s="777">
        <f>'Assumption &amp; Analysis'!$E$82*(SUM('Assumption &amp; Analysis (3)'!G31,'Assumption &amp; Analysis (3)'!G34,'Assumption &amp; Analysis (3)'!G35))/('Labour Data – France'!C$10*3)</f>
        <v>10.953479456018519</v>
      </c>
      <c r="E106" s="769">
        <f>(D106*SUM('3.1 Water Treatment (3)'!C27,'3.2 Syrup Preparation (3)'!C27,'3.3 Carbonation (3)'!C27,'3.4 Mixing (3)'!C27,'3.5 Pasteurisation (3)'!C27))/IF('1.2 Scenario Analysis'!$M$19="Small-scale",'Assumption &amp; Analysis'!E49,IF('1.2 Scenario Analysis'!$M$19="Medium-scale",'Assumption &amp; Analysis'!E50,'Assumption &amp; Analysis'!E51))</f>
        <v>21.166217644891077</v>
      </c>
      <c r="F106" s="410">
        <f>D106/$D$118</f>
        <v>6.640212324533884E-2</v>
      </c>
      <c r="H106" s="777">
        <f>'Assumption &amp; Analysis'!$E$82*(SUM('Assumption &amp; Analysis (3)'!G31,'Assumption &amp; Analysis (3)'!G34,'Assumption &amp; Analysis (3)'!G35))/('Labour Data – France'!D$10*3)</f>
        <v>10.953479456018519</v>
      </c>
      <c r="I106" s="770">
        <f>(H106*SUM('3.1 Water Treatment (3)'!D27,'3.2 Syrup Preparation (3)'!D27,'3.3 Carbonation (3)'!D27,'3.4 Mixing (3)'!D27,'3.5 Pasteurisation (3)'!D27))/IF('1.2 Scenario Analysis'!M19="Small-scale",'Assumption &amp; Analysis'!E49,IF('1.2 Scenario Analysis'!M19="Medium-scale",'Assumption &amp; Analysis'!E50,'Assumption &amp; Analysis'!E51))</f>
        <v>13.306887899162165</v>
      </c>
      <c r="J106" s="410">
        <f>H106/H118</f>
        <v>6.20154765421446E-2</v>
      </c>
      <c r="K106" s="411"/>
      <c r="L106" s="411"/>
      <c r="M106" s="445"/>
    </row>
    <row r="107" spans="1:13" ht="16.899999999999999" customHeight="1" thickBot="1">
      <c r="B107" s="843"/>
      <c r="C107" s="412" t="s">
        <v>115</v>
      </c>
      <c r="D107" s="413">
        <f>SUM(D105:D106)</f>
        <v>59.757053723720382</v>
      </c>
      <c r="E107" s="420">
        <f>SUM(E105:E106)</f>
        <v>48.755699332792197</v>
      </c>
      <c r="F107" s="414">
        <f>SUM(F105:F106)</f>
        <v>0.36225888422701635</v>
      </c>
      <c r="H107" s="413">
        <f>SUM(H105:H106)</f>
        <v>63.608408677460552</v>
      </c>
      <c r="I107" s="420">
        <f>SUM(I105:I106)</f>
        <v>31.993071825989269</v>
      </c>
      <c r="J107" s="414">
        <f>SUM(J105:J106)</f>
        <v>0.36013266762030915</v>
      </c>
      <c r="K107" s="411"/>
      <c r="L107" s="411"/>
      <c r="M107" s="445"/>
    </row>
    <row r="108" spans="1:13" ht="9" customHeight="1">
      <c r="C108" s="205"/>
      <c r="D108" s="448"/>
      <c r="F108" s="449"/>
      <c r="H108" s="448"/>
      <c r="J108" s="449"/>
    </row>
    <row r="109" spans="1:13" ht="9.65" customHeight="1">
      <c r="A109" s="415"/>
      <c r="B109" s="415"/>
      <c r="E109" s="415"/>
      <c r="F109" s="416"/>
      <c r="I109" s="415"/>
      <c r="J109" s="416"/>
    </row>
    <row r="110" spans="1:13" ht="34.9" customHeight="1">
      <c r="A110" s="450"/>
      <c r="B110" s="841" t="s">
        <v>116</v>
      </c>
      <c r="C110" s="405" t="s">
        <v>117</v>
      </c>
      <c r="D110" s="406" t="s">
        <v>86</v>
      </c>
      <c r="E110" s="406" t="s">
        <v>92</v>
      </c>
      <c r="F110" s="407" t="s">
        <v>88</v>
      </c>
      <c r="H110" s="406" t="s">
        <v>86</v>
      </c>
      <c r="I110" s="406" t="s">
        <v>92</v>
      </c>
      <c r="J110" s="407" t="s">
        <v>88</v>
      </c>
    </row>
    <row r="111" spans="1:13" ht="16.899999999999999" customHeight="1">
      <c r="B111" s="841"/>
      <c r="C111" s="408" t="s">
        <v>118</v>
      </c>
      <c r="D111" s="771">
        <f>('Assumption &amp; Analysis'!$E$87*SUM('Appendix - Equipment'!E14,((SUM('Assumption &amp; Analysis (3)'!G31,'Assumption &amp; Analysis (3)'!G34,'Assumption &amp; Analysis (3)'!G35))/3)))/'Labour Data – France'!C$10</f>
        <v>7.3038585069444446</v>
      </c>
      <c r="E111" s="769">
        <f>(D111*SUM('3.1 Water Treatment (3)'!C27,'3.2 Syrup Preparation (3)'!C27,'3.3 Carbonation (3)'!C27,'3.4 Mixing (3)'!C27,'3.5 Pasteurisation (3)'!C27))/IF('1.2 Scenario Analysis'!M19="Small-scale",'Assumption &amp; Analysis'!$E$49,IF('1.2 Scenario Analysis'!M19="Medium-scale",'Assumption &amp; Analysis'!$E$50,'Assumption &amp; Analysis'!$E$51))</f>
        <v>14.113785434684976</v>
      </c>
      <c r="F111" s="452">
        <f>D111/$D$118</f>
        <v>4.4277411090423609E-2</v>
      </c>
      <c r="H111" s="771">
        <f>('Assumption &amp; Analysis'!$E$87*SUM('Appendix - Equipment'!$I$14,((SUM('Assumption &amp; Analysis (3)'!G31,'Assumption &amp; Analysis (3)'!G34,'Assumption &amp; Analysis (3)'!G35))/3)))/'Labour Data – France'!D$10</f>
        <v>7.7012543402777771</v>
      </c>
      <c r="I111" s="769">
        <f>(H111*SUM('3.1 Water Treatment (3)'!D27,'3.2 Syrup Preparation (3)'!D27,'3.3 Carbonation (3)'!D27,'3.4 Mixing (3)'!D27,'3.5 Pasteurisation (3)'!D27))/IF('1.2 Scenario Analysis'!M19="Small-scale",'Assumption &amp; Analysis'!$E$49,IF('1.2 Scenario Analysis'!M19="Medium-scale",'Assumption &amp; Analysis'!$E$50,'Assumption &amp; Analysis'!$E$51))</f>
        <v>9.3559063675153702</v>
      </c>
      <c r="J111" s="410">
        <f>H111/H$118</f>
        <v>4.3602305532436499E-2</v>
      </c>
      <c r="K111" s="411"/>
      <c r="L111" s="411"/>
      <c r="M111" s="445"/>
    </row>
    <row r="112" spans="1:13" ht="16.899999999999999" customHeight="1">
      <c r="B112" s="841"/>
      <c r="C112" s="408" t="s">
        <v>119</v>
      </c>
      <c r="D112" s="771">
        <f>('Assumption &amp; Analysis'!$E$88*SUM('Appendix - Equipment'!E14,((SUM('Assumption &amp; Analysis (3)'!G31,'Assumption &amp; Analysis (3)'!G34,'Assumption &amp; Analysis (3)'!G35))/3)))/'Labour Data – France'!C$10</f>
        <v>12.489598046874999</v>
      </c>
      <c r="E112" s="769">
        <f>(D112*SUM('3.1 Water Treatment (3)'!C27,'3.2 Syrup Preparation (3)'!C27,'3.3 Carbonation (3)'!C27,'3.4 Mixing (3)'!C27,'3.5 Pasteurisation (3)'!C27))/IF('1.2 Scenario Analysis'!M19="Small-scale",'Assumption &amp; Analysis'!$E$49,IF('1.2 Scenario Analysis'!M19="Medium-scale",'Assumption &amp; Analysis'!$E$50,'Assumption &amp; Analysis'!$E$51))</f>
        <v>24.134573093311307</v>
      </c>
      <c r="F112" s="410">
        <f>D112/$D$118</f>
        <v>7.5714372964624369E-2</v>
      </c>
      <c r="H112" s="771">
        <f>('Assumption &amp; Analysis'!$E$88*SUM('Appendix - Equipment'!$I$14,((SUM('Assumption &amp; Analysis (3)'!G31,'Assumption &amp; Analysis (3)'!G34,'Assumption &amp; Analysis (3)'!G35))/3)))/'Labour Data – France'!D$10</f>
        <v>13.169144921874999</v>
      </c>
      <c r="I112" s="769">
        <f>(H112*SUM('3.1 Water Treatment (3)'!D27,'3.2 Syrup Preparation (3)'!D27,'3.3 Carbonation (3)'!D27,'3.4 Mixing (3)'!D27,'3.5 Pasteurisation (3)'!D27))/IF('1.2 Scenario Analysis'!M19="Small-scale",'Assumption &amp; Analysis'!$E$49,IF('1.2 Scenario Analysis'!M19="Medium-scale",'Assumption &amp; Analysis'!$E$50,'Assumption &amp; Analysis'!$E$51))</f>
        <v>15.998599888451281</v>
      </c>
      <c r="J112" s="410">
        <f>H112/H$118</f>
        <v>7.4559942460466405E-2</v>
      </c>
      <c r="K112" s="411"/>
      <c r="L112" s="411"/>
      <c r="M112" s="445"/>
    </row>
    <row r="113" spans="1:13" ht="16.899999999999999" customHeight="1">
      <c r="B113" s="841"/>
      <c r="C113" s="408" t="s">
        <v>120</v>
      </c>
      <c r="D113" s="453">
        <f>'Assumption &amp; Analysis'!$E$89*D102</f>
        <v>4.0669645223084885</v>
      </c>
      <c r="E113" s="453">
        <f>'Assumption &amp; Analysis'!$E$89*'2.1 Cost Model Processes (3)'!E102</f>
        <v>2.2991234739917603</v>
      </c>
      <c r="F113" s="410">
        <f>D113/$D$118</f>
        <v>2.4654730081806461E-2</v>
      </c>
      <c r="H113" s="453">
        <f>'Assumption &amp; Analysis'!$E$89*H102</f>
        <v>4.3879107684535033</v>
      </c>
      <c r="I113" s="453">
        <f>'Assumption &amp; Analysis'!$E$89*'2.1 Cost Model Processes (3)'!I102</f>
        <v>1.5571819939022586</v>
      </c>
      <c r="J113" s="410">
        <f>H113/H$118</f>
        <v>2.4843099256513713E-2</v>
      </c>
      <c r="K113" s="366"/>
      <c r="L113" s="366"/>
      <c r="M113" s="445"/>
    </row>
    <row r="114" spans="1:13" ht="16.899999999999999" customHeight="1" thickBot="1">
      <c r="B114" s="841"/>
      <c r="C114" s="412" t="s">
        <v>121</v>
      </c>
      <c r="D114" s="413">
        <f>SUM(D111:D113)</f>
        <v>23.860421076127931</v>
      </c>
      <c r="E114" s="413">
        <f>SUM(E111:E113)</f>
        <v>40.547482001988044</v>
      </c>
      <c r="F114" s="429">
        <f>SUM(F111:F113)</f>
        <v>0.14464651413685445</v>
      </c>
      <c r="H114" s="413">
        <f>SUM(H111:H113)</f>
        <v>25.258310030606282</v>
      </c>
      <c r="I114" s="413">
        <f>SUM(I111:I113)</f>
        <v>26.911688249868909</v>
      </c>
      <c r="J114" s="429">
        <f>SUM(J111:J113)</f>
        <v>0.1430053472494166</v>
      </c>
      <c r="L114" s="366"/>
      <c r="M114" s="445"/>
    </row>
    <row r="115" spans="1:13" ht="16.899999999999999" customHeight="1" thickBot="1">
      <c r="C115" s="441" t="s">
        <v>56</v>
      </c>
      <c r="D115" s="454">
        <f>SUM(D107,D114)</f>
        <v>83.61747479984831</v>
      </c>
      <c r="E115" s="454">
        <f>SUM(E107,E114)</f>
        <v>89.303181334780248</v>
      </c>
      <c r="F115" s="455">
        <f>SUM(F107,F114)</f>
        <v>0.50690539836387083</v>
      </c>
      <c r="H115" s="454">
        <f>SUM(H107,H114)</f>
        <v>88.866718708066827</v>
      </c>
      <c r="I115" s="454">
        <f>SUM(I107,I114)</f>
        <v>58.904760075858178</v>
      </c>
      <c r="J115" s="455">
        <f>SUM(J107,J114)</f>
        <v>0.50313801486972576</v>
      </c>
      <c r="K115" s="366"/>
      <c r="L115" s="366"/>
      <c r="M115" s="445"/>
    </row>
    <row r="116" spans="1:13" ht="10.9" customHeight="1">
      <c r="C116" s="205"/>
      <c r="D116" s="448"/>
      <c r="F116" s="449"/>
      <c r="H116" s="448"/>
      <c r="J116" s="449"/>
    </row>
    <row r="117" spans="1:13" ht="28.15" customHeight="1">
      <c r="C117" s="456"/>
      <c r="D117" s="406" t="s">
        <v>86</v>
      </c>
      <c r="E117" s="406" t="s">
        <v>92</v>
      </c>
      <c r="F117" s="407" t="s">
        <v>88</v>
      </c>
      <c r="H117" s="406" t="s">
        <v>86</v>
      </c>
      <c r="I117" s="406" t="s">
        <v>92</v>
      </c>
      <c r="J117" s="407" t="s">
        <v>88</v>
      </c>
    </row>
    <row r="118" spans="1:13" ht="20.149999999999999" customHeight="1" thickBot="1">
      <c r="C118" s="441" t="s">
        <v>57</v>
      </c>
      <c r="D118" s="442">
        <f>D115+D102</f>
        <v>164.95676524601808</v>
      </c>
      <c r="E118" s="442">
        <f>E115+E102</f>
        <v>135.28565081461545</v>
      </c>
      <c r="F118" s="457">
        <f>F115+F102</f>
        <v>1</v>
      </c>
      <c r="H118" s="442">
        <f>H115+H102</f>
        <v>176.62493407713688</v>
      </c>
      <c r="I118" s="458">
        <f>I115+I102</f>
        <v>90.048399953903356</v>
      </c>
      <c r="J118" s="457">
        <f>J115+J102</f>
        <v>1</v>
      </c>
    </row>
    <row r="119" spans="1:13" ht="13.15" customHeight="1">
      <c r="C119" s="205"/>
      <c r="D119" s="459"/>
      <c r="E119" s="459"/>
      <c r="F119" s="460"/>
    </row>
    <row r="120" spans="1:13" ht="15" customHeight="1">
      <c r="E120" s="461"/>
      <c r="H120" s="415"/>
      <c r="I120" s="461"/>
    </row>
    <row r="121" spans="1:13" ht="20.149999999999999" customHeight="1">
      <c r="A121" s="78" t="s">
        <v>0</v>
      </c>
      <c r="B121" s="380"/>
    </row>
    <row r="122" spans="1:13" ht="15" customHeight="1"/>
    <row r="123" spans="1:13" ht="12" hidden="1" customHeight="1"/>
  </sheetData>
  <mergeCells count="14">
    <mergeCell ref="D7:F7"/>
    <mergeCell ref="H7:J7"/>
    <mergeCell ref="B9:B25"/>
    <mergeCell ref="C9:J9"/>
    <mergeCell ref="B27:B43"/>
    <mergeCell ref="C27:J27"/>
    <mergeCell ref="B104:B107"/>
    <mergeCell ref="B110:B114"/>
    <mergeCell ref="B45:B62"/>
    <mergeCell ref="C45:J45"/>
    <mergeCell ref="B64:B81"/>
    <mergeCell ref="C64:J64"/>
    <mergeCell ref="B83:B100"/>
    <mergeCell ref="C83:J83"/>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8589-9DCA-4A3F-90D7-69A3AB09EC92}">
  <sheetPr codeName="Sheet10">
    <tabColor rgb="FFFFC000"/>
  </sheetPr>
  <dimension ref="A1:N356"/>
  <sheetViews>
    <sheetView showGridLines="0" zoomScale="85" zoomScaleNormal="85" workbookViewId="0">
      <pane ySplit="5" topLeftCell="A228" activePane="bottomLeft" state="frozen"/>
      <selection activeCell="B38" sqref="B38:E38"/>
      <selection pane="bottomLeft"/>
    </sheetView>
  </sheetViews>
  <sheetFormatPr defaultColWidth="0" defaultRowHeight="0" customHeight="1" zeroHeight="1"/>
  <cols>
    <col min="1" max="1" width="7.75" style="165" customWidth="1"/>
    <col min="2" max="2" width="21.75" style="165" customWidth="1"/>
    <col min="3" max="3" width="37.08203125" style="165" customWidth="1"/>
    <col min="4" max="5" width="20.5" style="165" customWidth="1"/>
    <col min="6" max="6" width="20.5" style="399" customWidth="1"/>
    <col min="7" max="7" width="2.75" style="165" customWidth="1"/>
    <col min="8" max="8" width="15.75" style="165" customWidth="1"/>
    <col min="9" max="9" width="22.75" style="640" customWidth="1"/>
    <col min="10" max="10" width="22.75" style="399" customWidth="1"/>
    <col min="11" max="11" width="17.25" style="165" customWidth="1"/>
    <col min="12" max="16384" width="8.83203125" style="165" hidden="1"/>
  </cols>
  <sheetData>
    <row r="1" spans="2:14" ht="14"/>
    <row r="2" spans="2:14" ht="14">
      <c r="C2" s="400"/>
      <c r="D2" s="401"/>
      <c r="F2" s="402"/>
    </row>
    <row r="3" spans="2:14" ht="20.149999999999999" customHeight="1">
      <c r="C3" s="400"/>
      <c r="D3" s="401"/>
      <c r="E3" s="403"/>
    </row>
    <row r="4" spans="2:14" ht="14"/>
    <row r="5" spans="2:14" ht="20.149999999999999" customHeight="1">
      <c r="C5" s="188" t="s">
        <v>122</v>
      </c>
      <c r="D5" s="188"/>
      <c r="E5" s="641"/>
      <c r="F5" s="642"/>
      <c r="H5" s="188"/>
      <c r="I5" s="643"/>
      <c r="J5" s="642"/>
    </row>
    <row r="6" spans="2:14" ht="6.65" customHeight="1">
      <c r="C6" s="188"/>
      <c r="D6" s="188"/>
      <c r="E6" s="641"/>
      <c r="F6" s="642"/>
      <c r="H6" s="188"/>
      <c r="I6" s="643"/>
      <c r="J6" s="642"/>
    </row>
    <row r="7" spans="2:14" ht="25.15" customHeight="1">
      <c r="D7" s="837" t="s">
        <v>81</v>
      </c>
      <c r="E7" s="837"/>
      <c r="F7" s="837"/>
      <c r="H7" s="837" t="s">
        <v>82</v>
      </c>
      <c r="I7" s="837"/>
      <c r="J7" s="837"/>
    </row>
    <row r="8" spans="2:14" ht="21" customHeight="1">
      <c r="C8" s="838" t="s">
        <v>123</v>
      </c>
      <c r="D8" s="839"/>
      <c r="E8" s="839"/>
      <c r="F8" s="839"/>
      <c r="G8" s="839"/>
      <c r="H8" s="839"/>
      <c r="I8" s="839"/>
      <c r="J8" s="840"/>
    </row>
    <row r="9" spans="2:14" ht="30" customHeight="1">
      <c r="B9" s="842" t="s">
        <v>123</v>
      </c>
      <c r="C9" s="405" t="s">
        <v>85</v>
      </c>
      <c r="D9" s="406" t="s">
        <v>86</v>
      </c>
      <c r="E9" s="406" t="s">
        <v>509</v>
      </c>
      <c r="F9" s="407" t="s">
        <v>88</v>
      </c>
      <c r="H9" s="406" t="s">
        <v>86</v>
      </c>
      <c r="I9" s="406" t="s">
        <v>87</v>
      </c>
      <c r="J9" s="407" t="s">
        <v>88</v>
      </c>
    </row>
    <row r="10" spans="2:14" ht="16.899999999999999" customHeight="1">
      <c r="B10" s="842"/>
      <c r="C10" s="494" t="s">
        <v>603</v>
      </c>
      <c r="D10" s="644">
        <f>'4.1 Dry Aseptic Cleaning'!F34</f>
        <v>0.37760416666666669</v>
      </c>
      <c r="E10" s="645">
        <f>IF('1.1 Summary'!C15="Can",0,'4.1 Dry Aseptic Cleaning'!G34)</f>
        <v>2.0070516117969825E-2</v>
      </c>
      <c r="F10" s="410">
        <f>D10/$D$235</f>
        <v>1.5992034634539419E-3</v>
      </c>
      <c r="H10" s="409">
        <f>'4.1 Dry Aseptic Cleaning'!F39</f>
        <v>0.45572916666666669</v>
      </c>
      <c r="I10" s="409">
        <f>IF('1.1 Summary'!$C$15="Can",0,'4.1 Dry Aseptic Cleaning'!G39)</f>
        <v>1.9957999328417929E-2</v>
      </c>
      <c r="J10" s="410">
        <f>H10/H$235</f>
        <v>1.8575227179799198E-3</v>
      </c>
    </row>
    <row r="11" spans="2:14" ht="16.899999999999999" customHeight="1">
      <c r="B11" s="842"/>
      <c r="C11" s="646" t="s">
        <v>347</v>
      </c>
      <c r="D11" s="644">
        <f>'4.1 Dry Aseptic Cleaning'!F35</f>
        <v>0.25390625</v>
      </c>
      <c r="E11" s="645">
        <f>IF('1.1 Summary'!C15="Can",0,'4.1 Dry Aseptic Cleaning'!G35)</f>
        <v>1.3495691872427985E-2</v>
      </c>
      <c r="F11" s="410">
        <f>D11/$D$235</f>
        <v>1.0753264668052368E-3</v>
      </c>
      <c r="H11" s="409">
        <f>'4.1 Dry Aseptic Cleaning'!F40</f>
        <v>0.3125</v>
      </c>
      <c r="I11" s="409">
        <f>IF('1.1 Summary'!$C$15="Can",0,'4.1 Dry Aseptic Cleaning'!G40)</f>
        <v>1.3685485253772292E-2</v>
      </c>
      <c r="J11" s="410">
        <f>H11/H$235</f>
        <v>1.2737298637576593E-3</v>
      </c>
      <c r="N11" s="411"/>
    </row>
    <row r="12" spans="2:14" ht="16.899999999999999" customHeight="1" thickBot="1">
      <c r="B12" s="842"/>
      <c r="C12" s="412" t="s">
        <v>90</v>
      </c>
      <c r="D12" s="647">
        <f>SUM(D10:D11)</f>
        <v>0.63151041666666674</v>
      </c>
      <c r="E12" s="648">
        <f>SUM(E10:E11)</f>
        <v>3.3566207990397806E-2</v>
      </c>
      <c r="F12" s="414">
        <f>SUM(F10:F11)</f>
        <v>2.6745299302591789E-3</v>
      </c>
      <c r="H12" s="413">
        <f>SUM(H10:H11)</f>
        <v>0.76822916666666674</v>
      </c>
      <c r="I12" s="649">
        <f>SUM(I10:I11)</f>
        <v>3.3643484582190221E-2</v>
      </c>
      <c r="J12" s="650">
        <f>SUM(J10:J11)</f>
        <v>3.1312525817375793E-3</v>
      </c>
      <c r="N12" s="411"/>
    </row>
    <row r="13" spans="2:14" ht="12" customHeight="1">
      <c r="B13" s="842"/>
      <c r="D13" s="651"/>
      <c r="E13" s="415"/>
      <c r="F13" s="416"/>
      <c r="J13" s="416"/>
    </row>
    <row r="14" spans="2:14" ht="27" customHeight="1">
      <c r="B14" s="842"/>
      <c r="C14" s="405" t="s">
        <v>91</v>
      </c>
      <c r="D14" s="406" t="s">
        <v>86</v>
      </c>
      <c r="E14" s="406" t="s">
        <v>92</v>
      </c>
      <c r="F14" s="407" t="s">
        <v>88</v>
      </c>
      <c r="H14" s="406" t="s">
        <v>86</v>
      </c>
      <c r="I14" s="406" t="s">
        <v>92</v>
      </c>
      <c r="J14" s="406" t="s">
        <v>92</v>
      </c>
    </row>
    <row r="15" spans="2:14" ht="16.899999999999999" customHeight="1">
      <c r="B15" s="842"/>
      <c r="C15" s="408" t="s">
        <v>93</v>
      </c>
      <c r="D15" s="652">
        <f>'4.1 Dry Aseptic Cleaning'!F47</f>
        <v>4.3065660872976625</v>
      </c>
      <c r="E15" s="409">
        <f>IF('1.1 Summary'!C15="Can",0,'4.1 Dry Aseptic Cleaning'!G47)</f>
        <v>0.22890373491167329</v>
      </c>
      <c r="F15" s="410">
        <f>D15/$D$235</f>
        <v>1.8238875548424068E-2</v>
      </c>
      <c r="H15" s="409">
        <f>'4.1 Dry Aseptic Cleaning'!F52</f>
        <v>4.9378793047571943</v>
      </c>
      <c r="I15" s="409">
        <f>IF('1.1 Summary'!C15="Can",0,'4.1 Dry Aseptic Cleaning'!G52)</f>
        <v>0.21624727811251826</v>
      </c>
      <c r="J15" s="410">
        <f>H15/$H$235</f>
        <v>2.0126477869120467E-2</v>
      </c>
    </row>
    <row r="16" spans="2:14" ht="16.899999999999999" customHeight="1">
      <c r="B16" s="842"/>
      <c r="C16" s="417" t="s">
        <v>94</v>
      </c>
      <c r="D16" s="653">
        <f>15%*D15</f>
        <v>0.64598491309464934</v>
      </c>
      <c r="E16" s="418">
        <f>15%*E15</f>
        <v>3.4335560236750995E-2</v>
      </c>
      <c r="F16" s="410">
        <f>D16/$D$235</f>
        <v>2.7358313322636101E-3</v>
      </c>
      <c r="H16" s="418">
        <f>15%*H15</f>
        <v>0.74068189571357912</v>
      </c>
      <c r="I16" s="418">
        <f>15%*I15</f>
        <v>3.2437091716877739E-2</v>
      </c>
      <c r="J16" s="410">
        <f>H16/$H$235</f>
        <v>3.0189716803680701E-3</v>
      </c>
    </row>
    <row r="17" spans="1:14" ht="20.149999999999999" customHeight="1" thickBot="1">
      <c r="B17" s="842"/>
      <c r="C17" s="412" t="s">
        <v>54</v>
      </c>
      <c r="D17" s="647">
        <f>SUM(D15:D16)</f>
        <v>4.9525510003923117</v>
      </c>
      <c r="E17" s="413">
        <f>SUM(E15:E16)</f>
        <v>0.26323929514842426</v>
      </c>
      <c r="F17" s="414">
        <f>SUM(F15:F16)</f>
        <v>2.0974706880687678E-2</v>
      </c>
      <c r="H17" s="413">
        <f>SUM(H15:H16)</f>
        <v>5.6785612004707735</v>
      </c>
      <c r="I17" s="649">
        <f>SUM(I15:I16)</f>
        <v>0.24868436982939601</v>
      </c>
      <c r="J17" s="650">
        <f>SUM(J15:J16)</f>
        <v>2.3145449549488537E-2</v>
      </c>
    </row>
    <row r="18" spans="1:14" ht="9" customHeight="1">
      <c r="B18" s="842"/>
      <c r="C18" s="426"/>
      <c r="D18" s="654"/>
      <c r="E18" s="427"/>
      <c r="F18" s="428"/>
      <c r="H18" s="427"/>
      <c r="I18" s="655"/>
      <c r="J18" s="428"/>
    </row>
    <row r="19" spans="1:14" ht="12" customHeight="1">
      <c r="B19" s="842"/>
      <c r="D19" s="651"/>
      <c r="E19" s="415"/>
      <c r="F19" s="416"/>
      <c r="J19" s="416"/>
    </row>
    <row r="20" spans="1:14" ht="31.9" customHeight="1">
      <c r="B20" s="842"/>
      <c r="C20" s="405" t="s">
        <v>69</v>
      </c>
      <c r="D20" s="406" t="s">
        <v>86</v>
      </c>
      <c r="E20" s="406" t="s">
        <v>92</v>
      </c>
      <c r="F20" s="407" t="s">
        <v>88</v>
      </c>
      <c r="H20" s="406" t="s">
        <v>86</v>
      </c>
      <c r="I20" s="406" t="s">
        <v>92</v>
      </c>
      <c r="J20" s="407" t="s">
        <v>88</v>
      </c>
    </row>
    <row r="21" spans="1:14" ht="16.899999999999999" customHeight="1">
      <c r="A21" s="656"/>
      <c r="B21" s="842"/>
      <c r="C21" s="419" t="s">
        <v>95</v>
      </c>
      <c r="D21" s="652">
        <f>'4.1 Dry Aseptic Cleaning'!F58</f>
        <v>2.25051946199603</v>
      </c>
      <c r="E21" s="409">
        <f>IF('1.1 Summary'!$C$15="Can",0,'4.1 Dry Aseptic Cleaning'!G58)</f>
        <v>0.11962020317341861</v>
      </c>
      <c r="F21" s="410">
        <f>D21/$D$235</f>
        <v>9.5312468343910928E-3</v>
      </c>
      <c r="H21" s="409">
        <f>'4.1 Dry Aseptic Cleaning'!F65</f>
        <v>2.25051946199603</v>
      </c>
      <c r="I21" s="409">
        <f>IF('1.1 Summary'!$C$15="Can",0,'4.1 Dry Aseptic Cleaning'!G65)</f>
        <v>9.8558242913517502E-2</v>
      </c>
      <c r="J21" s="410">
        <f>H21/$H$235</f>
        <v>9.1729723126789241E-3</v>
      </c>
      <c r="K21" s="411"/>
      <c r="L21" s="411"/>
    </row>
    <row r="22" spans="1:14" ht="16.5" customHeight="1">
      <c r="B22" s="842"/>
      <c r="C22" s="419" t="s">
        <v>96</v>
      </c>
      <c r="D22" s="652">
        <f>'4.1 Dry Aseptic Cleaning'!F59</f>
        <v>1.8653017028750551</v>
      </c>
      <c r="E22" s="409">
        <f>IF('1.1 Summary'!$C$15="Can",0,'4.1 Dry Aseptic Cleaning'!G59)</f>
        <v>9.9145007384091419E-2</v>
      </c>
      <c r="F22" s="410">
        <f>D22/$D$235</f>
        <v>7.8997988024257955E-3</v>
      </c>
      <c r="H22" s="409">
        <f>'4.1 Dry Aseptic Cleaning'!F66</f>
        <v>1.8653017028750551</v>
      </c>
      <c r="I22" s="409">
        <f>IF('1.1 Summary'!$C$15="Can",0,'4.1 Dry Aseptic Cleaning'!G66)</f>
        <v>8.1688188635305331E-2</v>
      </c>
      <c r="J22" s="410">
        <f>H22/$H$235</f>
        <v>7.6028495483839156E-3</v>
      </c>
      <c r="K22" s="411"/>
      <c r="L22" s="411"/>
    </row>
    <row r="23" spans="1:14" ht="16.899999999999999" customHeight="1">
      <c r="B23" s="842"/>
      <c r="C23" s="419" t="s">
        <v>97</v>
      </c>
      <c r="D23" s="652">
        <f>'4.1 Dry Aseptic Cleaning'!F60</f>
        <v>1.1616204407504414</v>
      </c>
      <c r="E23" s="409">
        <f>IF('1.1 Summary'!$C$15="Can",0,'4.1 Dry Aseptic Cleaning'!G60)</f>
        <v>6.1742755607953503E-2</v>
      </c>
      <c r="F23" s="410">
        <f>D23/$D$235</f>
        <v>4.9196158200946766E-3</v>
      </c>
      <c r="H23" s="409">
        <f>'4.1 Dry Aseptic Cleaning'!F67</f>
        <v>1.1616204407504414</v>
      </c>
      <c r="I23" s="409">
        <f>IF('1.1 Summary'!$C$15="Can",0,'4.1 Dry Aseptic Cleaning'!G67)</f>
        <v>5.0871486119586036E-2</v>
      </c>
      <c r="J23" s="410">
        <f>H23/$H$235</f>
        <v>4.7346900663525491E-3</v>
      </c>
      <c r="K23" s="411"/>
      <c r="L23" s="411"/>
    </row>
    <row r="24" spans="1:14" ht="16.899999999999999" customHeight="1">
      <c r="B24" s="842"/>
      <c r="C24" s="419" t="s">
        <v>98</v>
      </c>
      <c r="D24" s="652">
        <f>'4.1 Dry Aseptic Cleaning'!F61</f>
        <v>2.2146190143923694</v>
      </c>
      <c r="E24" s="409">
        <f>IF('1.1 Summary'!$C$15="Can",0,'4.1 Dry Aseptic Cleaning'!G61)</f>
        <v>0.11771201312712694</v>
      </c>
      <c r="F24" s="410">
        <f>D24/$D$235</f>
        <v>9.3792037024147401E-3</v>
      </c>
      <c r="H24" s="409">
        <f>'4.1 Dry Aseptic Cleaning'!F68</f>
        <v>2.2146190143923694</v>
      </c>
      <c r="I24" s="409">
        <f>IF('1.1 Summary'!$C$15="Can",0,'4.1 Dry Aseptic Cleaning'!G68)</f>
        <v>9.6986034765409596E-2</v>
      </c>
      <c r="J24" s="410">
        <f>H24/$H$235</f>
        <v>9.0266444015267653E-3</v>
      </c>
      <c r="K24" s="411"/>
      <c r="L24" s="411"/>
    </row>
    <row r="25" spans="1:14" ht="16.899999999999999" customHeight="1" thickBot="1">
      <c r="B25" s="842"/>
      <c r="C25" s="412" t="s">
        <v>99</v>
      </c>
      <c r="D25" s="647">
        <f>SUM(D21:D24)</f>
        <v>7.4920606200138966</v>
      </c>
      <c r="E25" s="413">
        <f>SUM(E21:E24)</f>
        <v>0.39821997929259045</v>
      </c>
      <c r="F25" s="414">
        <f>SUM(F21:F24)</f>
        <v>3.1729865159326305E-2</v>
      </c>
      <c r="H25" s="413">
        <f>SUM(H21:H24)</f>
        <v>7.4920606200138966</v>
      </c>
      <c r="I25" s="649">
        <f>SUM(I21:I24)</f>
        <v>0.32810395243381846</v>
      </c>
      <c r="J25" s="414">
        <f>SUM(J21:J24)</f>
        <v>3.0537156328942154E-2</v>
      </c>
      <c r="K25" s="411"/>
      <c r="L25" s="411"/>
    </row>
    <row r="26" spans="1:14" ht="17.25" customHeight="1" thickBot="1">
      <c r="B26" s="842"/>
      <c r="C26" s="441" t="s">
        <v>124</v>
      </c>
      <c r="D26" s="657">
        <f>D25+D17+D12</f>
        <v>13.076122037072874</v>
      </c>
      <c r="E26" s="442">
        <f>E25+E17+E12</f>
        <v>0.69502548243141249</v>
      </c>
      <c r="F26" s="443">
        <f>SUM(F25,F17,F12)</f>
        <v>5.537910197027316E-2</v>
      </c>
      <c r="G26" s="415"/>
      <c r="H26" s="442">
        <f>H25+H17+H12</f>
        <v>13.938850987151335</v>
      </c>
      <c r="I26" s="658">
        <f>I25+I17+I12</f>
        <v>0.61043180684540466</v>
      </c>
      <c r="J26" s="457">
        <f>SUM(J25,J17,J12)</f>
        <v>5.6813858460168273E-2</v>
      </c>
    </row>
    <row r="27" spans="1:14" ht="17.25" customHeight="1">
      <c r="C27" s="188"/>
      <c r="D27" s="188"/>
      <c r="E27" s="641"/>
      <c r="F27" s="642"/>
      <c r="H27" s="188"/>
      <c r="I27" s="643"/>
      <c r="J27" s="642"/>
    </row>
    <row r="28" spans="1:14" ht="25.15" customHeight="1">
      <c r="D28" s="837" t="s">
        <v>81</v>
      </c>
      <c r="E28" s="837"/>
      <c r="F28" s="837"/>
      <c r="H28" s="837" t="s">
        <v>82</v>
      </c>
      <c r="I28" s="837"/>
      <c r="J28" s="837"/>
    </row>
    <row r="29" spans="1:14" ht="21" customHeight="1">
      <c r="C29" s="838" t="s">
        <v>125</v>
      </c>
      <c r="D29" s="839"/>
      <c r="E29" s="839"/>
      <c r="F29" s="839"/>
      <c r="G29" s="839"/>
      <c r="H29" s="839"/>
      <c r="I29" s="839"/>
      <c r="J29" s="840"/>
    </row>
    <row r="30" spans="1:14" ht="30" customHeight="1">
      <c r="B30" s="842" t="s">
        <v>125</v>
      </c>
      <c r="C30" s="405" t="s">
        <v>85</v>
      </c>
      <c r="D30" s="406" t="s">
        <v>86</v>
      </c>
      <c r="E30" s="406" t="s">
        <v>87</v>
      </c>
      <c r="F30" s="407" t="s">
        <v>88</v>
      </c>
      <c r="H30" s="406" t="s">
        <v>86</v>
      </c>
      <c r="I30" s="406" t="s">
        <v>87</v>
      </c>
      <c r="J30" s="407" t="s">
        <v>88</v>
      </c>
    </row>
    <row r="31" spans="1:14" ht="16.899999999999999" customHeight="1">
      <c r="B31" s="842"/>
      <c r="C31" s="646" t="s">
        <v>126</v>
      </c>
      <c r="D31" s="409">
        <f>IF('1.1 Summary'!$C$15="Can",0,'4.2 PET Bottle Blowing'!F34)</f>
        <v>0.67708333333333337</v>
      </c>
      <c r="E31" s="409">
        <f>IF('1.1 Summary'!$C$15="Can",0,'4.2 PET Bottle Blowing'!G34)</f>
        <v>5.0004025540793515E-2</v>
      </c>
      <c r="F31" s="410">
        <f>D31/$D$235</f>
        <v>2.867537244813965E-3</v>
      </c>
      <c r="H31" s="409">
        <f>IF('1.1 Summary'!$C$15="Can",0,'4.2 PET Bottle Blowing'!F38)</f>
        <v>0.71614583333333337</v>
      </c>
      <c r="I31" s="409">
        <f>IF('1.1 Summary'!$C$15="Can",0,'4.2 PET Bottle Blowing'!G38)</f>
        <v>4.2221739284917605E-2</v>
      </c>
      <c r="J31" s="410">
        <f>H31/H$235</f>
        <v>2.9189642711113023E-3</v>
      </c>
      <c r="N31" s="411"/>
    </row>
    <row r="32" spans="1:14" ht="16.899999999999999" customHeight="1" thickBot="1">
      <c r="B32" s="842"/>
      <c r="C32" s="412" t="s">
        <v>90</v>
      </c>
      <c r="D32" s="413">
        <f>SUM(D31:D31)</f>
        <v>0.67708333333333337</v>
      </c>
      <c r="E32" s="413">
        <f>SUM(E31:E31)</f>
        <v>5.0004025540793515E-2</v>
      </c>
      <c r="F32" s="414">
        <f>SUM(F31:F31)</f>
        <v>2.867537244813965E-3</v>
      </c>
      <c r="H32" s="413">
        <f>SUM(H31:H31)</f>
        <v>0.71614583333333337</v>
      </c>
      <c r="I32" s="649">
        <f>SUM(I31:I31)</f>
        <v>4.2221739284917605E-2</v>
      </c>
      <c r="J32" s="650">
        <f>SUM(J31:J31)</f>
        <v>2.9189642711113023E-3</v>
      </c>
      <c r="N32" s="411"/>
    </row>
    <row r="33" spans="1:12" ht="12" customHeight="1">
      <c r="B33" s="842"/>
      <c r="E33" s="415"/>
      <c r="F33" s="416"/>
      <c r="J33" s="416"/>
    </row>
    <row r="34" spans="1:12" ht="27" customHeight="1">
      <c r="B34" s="842"/>
      <c r="C34" s="405" t="s">
        <v>91</v>
      </c>
      <c r="D34" s="406" t="s">
        <v>86</v>
      </c>
      <c r="E34" s="406" t="s">
        <v>92</v>
      </c>
      <c r="F34" s="407" t="s">
        <v>88</v>
      </c>
      <c r="H34" s="406" t="s">
        <v>86</v>
      </c>
      <c r="I34" s="406" t="s">
        <v>92</v>
      </c>
      <c r="J34" s="406" t="s">
        <v>92</v>
      </c>
    </row>
    <row r="35" spans="1:12" ht="16.899999999999999" customHeight="1">
      <c r="B35" s="842"/>
      <c r="C35" s="408" t="s">
        <v>93</v>
      </c>
      <c r="D35" s="409">
        <f>IF('1.1 Summary'!$C$15="Can",0,'4.2 PET Bottle Blowing'!F45)</f>
        <v>12.197981305541818</v>
      </c>
      <c r="E35" s="409">
        <f>IF('1.1 Summary'!$C$15="Can",0,'4.2 PET Bottle Blowing'!G45)</f>
        <v>0.90084652615153471</v>
      </c>
      <c r="F35" s="410">
        <f>D35/$D$235</f>
        <v>5.1660060118428011E-2</v>
      </c>
      <c r="H35" s="409">
        <f>IF('1.1 Summary'!$C$15="Can",0,'4.2 PET Bottle Blowing'!F49)</f>
        <v>12.671466218636466</v>
      </c>
      <c r="I35" s="409">
        <f>IF('1.1 Summary'!$C$15="Can",0,'4.2 PET Bottle Blowing'!G49)</f>
        <v>0.74707038446439733</v>
      </c>
      <c r="J35" s="410">
        <f>H35/$H$235</f>
        <v>5.1648079808875542E-2</v>
      </c>
    </row>
    <row r="36" spans="1:12" ht="16.899999999999999" customHeight="1">
      <c r="B36" s="842"/>
      <c r="C36" s="417" t="s">
        <v>94</v>
      </c>
      <c r="D36" s="418">
        <f>15%*D35</f>
        <v>1.8296971958312727</v>
      </c>
      <c r="E36" s="418">
        <f>15%*E35</f>
        <v>0.13512697892273021</v>
      </c>
      <c r="F36" s="410">
        <f>D36/$D$235</f>
        <v>7.7490090177642018E-3</v>
      </c>
      <c r="H36" s="418">
        <f>15%*H35</f>
        <v>1.9007199327954698</v>
      </c>
      <c r="I36" s="418">
        <f>15%*I35</f>
        <v>0.1120605576696596</v>
      </c>
      <c r="J36" s="410">
        <f>H36/$H$235</f>
        <v>7.7472119713313308E-3</v>
      </c>
    </row>
    <row r="37" spans="1:12" ht="20.149999999999999" customHeight="1" thickBot="1">
      <c r="B37" s="842"/>
      <c r="C37" s="412" t="s">
        <v>54</v>
      </c>
      <c r="D37" s="413">
        <f>SUM(D35:D36)</f>
        <v>14.02767850137309</v>
      </c>
      <c r="E37" s="659">
        <f>SUM(E35:E36)</f>
        <v>1.0359735050742649</v>
      </c>
      <c r="F37" s="414">
        <f>SUM(F35:F36)</f>
        <v>5.9409069136192212E-2</v>
      </c>
      <c r="H37" s="413">
        <f>SUM(H35:H36)</f>
        <v>14.572186151431936</v>
      </c>
      <c r="I37" s="649">
        <f>SUM(I35:I36)</f>
        <v>0.85913094213405694</v>
      </c>
      <c r="J37" s="650">
        <f>SUM(J35:J36)</f>
        <v>5.9395291780206874E-2</v>
      </c>
    </row>
    <row r="38" spans="1:12" ht="9" customHeight="1">
      <c r="B38" s="842"/>
      <c r="C38" s="426"/>
      <c r="D38" s="427"/>
      <c r="E38" s="427"/>
      <c r="F38" s="428"/>
      <c r="H38" s="427"/>
      <c r="I38" s="655"/>
      <c r="J38" s="428"/>
    </row>
    <row r="39" spans="1:12" ht="12" customHeight="1">
      <c r="B39" s="842"/>
      <c r="E39" s="415"/>
      <c r="F39" s="416"/>
      <c r="J39" s="416"/>
    </row>
    <row r="40" spans="1:12" ht="31.9" customHeight="1">
      <c r="B40" s="842"/>
      <c r="C40" s="405" t="s">
        <v>69</v>
      </c>
      <c r="D40" s="406" t="s">
        <v>86</v>
      </c>
      <c r="E40" s="406" t="s">
        <v>92</v>
      </c>
      <c r="F40" s="407" t="s">
        <v>88</v>
      </c>
      <c r="H40" s="406" t="s">
        <v>86</v>
      </c>
      <c r="I40" s="406" t="s">
        <v>92</v>
      </c>
      <c r="J40" s="407" t="s">
        <v>88</v>
      </c>
    </row>
    <row r="41" spans="1:12" ht="16.899999999999999" customHeight="1">
      <c r="A41" s="656"/>
      <c r="B41" s="842"/>
      <c r="C41" s="419" t="s">
        <v>95</v>
      </c>
      <c r="D41" s="409">
        <f>IF('1.1 Summary'!$C$15="Can",0,'4.2 PET Bottle Blowing'!F54)</f>
        <v>2.25051946199603</v>
      </c>
      <c r="E41" s="409">
        <f>IF('1.1 Summary'!$C$15="Can",0,'4.2 PET Bottle Blowing'!G54)</f>
        <v>0.16620558669445273</v>
      </c>
      <c r="F41" s="410">
        <f>D41/$D$235</f>
        <v>9.5312468343910928E-3</v>
      </c>
      <c r="H41" s="409">
        <f>IF('1.1 Summary'!$C$15="Can",0,'4.2 PET Bottle Blowing'!F61)</f>
        <v>2.25051946199603</v>
      </c>
      <c r="I41" s="409">
        <f>IF('1.1 Summary'!$C$15="Can",0,'4.2 PET Bottle Blowing'!G61)</f>
        <v>0.1326836540230229</v>
      </c>
      <c r="J41" s="410">
        <f>H41/$H$235</f>
        <v>9.1729723126789241E-3</v>
      </c>
      <c r="K41" s="411"/>
      <c r="L41" s="411"/>
    </row>
    <row r="42" spans="1:12" ht="16.899999999999999" customHeight="1">
      <c r="B42" s="842"/>
      <c r="C42" s="419" t="s">
        <v>96</v>
      </c>
      <c r="D42" s="409">
        <f>IF('1.1 Summary'!$C$15="Can",0,'4.2 PET Bottle Blowing'!F55)</f>
        <v>1.8653017028750551</v>
      </c>
      <c r="E42" s="409">
        <f>IF('1.1 Summary'!$C$15="Can",0,'4.2 PET Bottle Blowing'!G55)</f>
        <v>0.13775644651103985</v>
      </c>
      <c r="F42" s="410">
        <f>D42/$D$235</f>
        <v>7.8997988024257955E-3</v>
      </c>
      <c r="H42" s="409">
        <f>IF('1.1 Summary'!$C$15="Can",0,'4.2 PET Bottle Blowing'!F62)</f>
        <v>1.8653017028750551</v>
      </c>
      <c r="I42" s="409">
        <f>IF('1.1 Summary'!$C$15="Can",0,'4.2 PET Bottle Blowing'!G62)</f>
        <v>0.10997240858042658</v>
      </c>
      <c r="J42" s="410">
        <f>H42/$H$235</f>
        <v>7.6028495483839156E-3</v>
      </c>
      <c r="K42" s="411"/>
      <c r="L42" s="411"/>
    </row>
    <row r="43" spans="1:12" ht="16.899999999999999" customHeight="1">
      <c r="B43" s="842"/>
      <c r="C43" s="419" t="s">
        <v>97</v>
      </c>
      <c r="D43" s="409">
        <f>IF('1.1 Summary'!$C$15="Can",0,'4.2 PET Bottle Blowing'!F56)</f>
        <v>1.1616204407504414</v>
      </c>
      <c r="E43" s="409">
        <f>IF('1.1 Summary'!$C$15="Can",0,'4.2 PET Bottle Blowing'!G56)</f>
        <v>8.5788108093035664E-2</v>
      </c>
      <c r="F43" s="410">
        <f>D43/$D$235</f>
        <v>4.9196158200946766E-3</v>
      </c>
      <c r="H43" s="409">
        <f>IF('1.1 Summary'!$C$15="Can",0,'4.2 PET Bottle Blowing'!F63)</f>
        <v>1.1616204407504414</v>
      </c>
      <c r="I43" s="409">
        <f>IF('1.1 Summary'!$C$15="Can",0,'4.2 PET Bottle Blowing'!G63)</f>
        <v>6.8485541791273252E-2</v>
      </c>
      <c r="J43" s="410">
        <f>H43/$H$235</f>
        <v>4.7346900663525491E-3</v>
      </c>
      <c r="K43" s="411"/>
      <c r="L43" s="411"/>
    </row>
    <row r="44" spans="1:12" ht="16.899999999999999" customHeight="1">
      <c r="B44" s="842"/>
      <c r="C44" s="419" t="s">
        <v>98</v>
      </c>
      <c r="D44" s="409">
        <f>IF('1.1 Summary'!$C$15="Can",0,'4.2 PET Bottle Blowing'!F57)</f>
        <v>2.2146190143923694</v>
      </c>
      <c r="E44" s="409">
        <f>IF('1.1 Summary'!$C$15="Can",0,'4.2 PET Bottle Blowing'!G57)</f>
        <v>0.16355426327453984</v>
      </c>
      <c r="F44" s="410">
        <f>D44/$D$235</f>
        <v>9.3792037024147401E-3</v>
      </c>
      <c r="H44" s="409">
        <f>IF('1.1 Summary'!$C$15="Can",0,'4.2 PET Bottle Blowing'!F64)</f>
        <v>2.2146190143923694</v>
      </c>
      <c r="I44" s="409">
        <f>IF('1.1 Summary'!$C$15="Can",0,'4.2 PET Bottle Blowing'!G64)</f>
        <v>0.13056707487338468</v>
      </c>
      <c r="J44" s="410">
        <f>H44/$H$235</f>
        <v>9.0266444015267653E-3</v>
      </c>
      <c r="K44" s="411"/>
      <c r="L44" s="411"/>
    </row>
    <row r="45" spans="1:12" ht="16.899999999999999" customHeight="1" thickBot="1">
      <c r="B45" s="842"/>
      <c r="C45" s="412" t="s">
        <v>99</v>
      </c>
      <c r="D45" s="413">
        <f>SUM(D41:D44)</f>
        <v>7.4920606200138966</v>
      </c>
      <c r="E45" s="659">
        <f>SUM(E41:E44)</f>
        <v>0.55330440457306806</v>
      </c>
      <c r="F45" s="414">
        <f>SUM(F41:F44)</f>
        <v>3.1729865159326305E-2</v>
      </c>
      <c r="H45" s="413">
        <f>SUM(H41:H44)</f>
        <v>7.4920606200138966</v>
      </c>
      <c r="I45" s="649">
        <f>SUM(I41:I44)</f>
        <v>0.44170867926810742</v>
      </c>
      <c r="J45" s="414">
        <f>SUM(J41:J44)</f>
        <v>3.0537156328942154E-2</v>
      </c>
      <c r="K45" s="411"/>
      <c r="L45" s="411"/>
    </row>
    <row r="46" spans="1:12" ht="16.899999999999999" customHeight="1" thickBot="1">
      <c r="B46" s="842"/>
      <c r="C46" s="441" t="s">
        <v>127</v>
      </c>
      <c r="D46" s="442">
        <f>D45+D37+D32</f>
        <v>22.196822454720319</v>
      </c>
      <c r="E46" s="442">
        <f>E45+E37+E32</f>
        <v>1.6392819351881265</v>
      </c>
      <c r="F46" s="443">
        <f>SUM(F45,F37,F32)</f>
        <v>9.4006471540332481E-2</v>
      </c>
      <c r="G46" s="415"/>
      <c r="H46" s="442">
        <f>H45+H37+H32</f>
        <v>22.780392604779163</v>
      </c>
      <c r="I46" s="658">
        <f>I45+I37+I32</f>
        <v>1.3430613606870818</v>
      </c>
      <c r="J46" s="457">
        <f>SUM(J45,J37,J32)</f>
        <v>9.2851412380260318E-2</v>
      </c>
    </row>
    <row r="47" spans="1:12" ht="13.15" customHeight="1">
      <c r="C47" s="415"/>
      <c r="D47" s="415"/>
      <c r="E47" s="415"/>
      <c r="F47" s="415"/>
      <c r="G47" s="415"/>
      <c r="H47" s="415"/>
      <c r="J47" s="415"/>
    </row>
    <row r="48" spans="1:12" ht="21" customHeight="1">
      <c r="C48" s="838" t="s">
        <v>128</v>
      </c>
      <c r="D48" s="839"/>
      <c r="E48" s="839"/>
      <c r="F48" s="839"/>
      <c r="G48" s="839"/>
      <c r="H48" s="839"/>
      <c r="I48" s="839"/>
      <c r="J48" s="840"/>
    </row>
    <row r="49" spans="1:14" ht="30" customHeight="1">
      <c r="B49" s="842" t="s">
        <v>128</v>
      </c>
      <c r="C49" s="405" t="s">
        <v>85</v>
      </c>
      <c r="D49" s="406" t="s">
        <v>86</v>
      </c>
      <c r="E49" s="406" t="s">
        <v>87</v>
      </c>
      <c r="F49" s="407" t="s">
        <v>88</v>
      </c>
      <c r="H49" s="406" t="s">
        <v>86</v>
      </c>
      <c r="I49" s="406" t="s">
        <v>87</v>
      </c>
      <c r="J49" s="407" t="s">
        <v>88</v>
      </c>
    </row>
    <row r="50" spans="1:14" ht="16.899999999999999" customHeight="1">
      <c r="B50" s="842"/>
      <c r="C50" s="419" t="s">
        <v>129</v>
      </c>
      <c r="D50" s="409">
        <f>IF('1.1 Summary'!C19="Wet Aseptic",'4.3 Wet Aseptic Cleaning'!F33,0)</f>
        <v>0</v>
      </c>
      <c r="E50" s="409">
        <f>'4.3 Wet Aseptic Cleaning'!G33</f>
        <v>0</v>
      </c>
      <c r="F50" s="410">
        <f>D50/$D$235</f>
        <v>0</v>
      </c>
      <c r="H50" s="409">
        <f>IF('1.1 Summary'!C19="Wet Aseptic",'4.3 Wet Aseptic Cleaning'!F37,0)</f>
        <v>0</v>
      </c>
      <c r="I50" s="409">
        <f>'4.3 Wet Aseptic Cleaning'!G37</f>
        <v>0</v>
      </c>
      <c r="J50" s="410">
        <f>H50/H$235</f>
        <v>0</v>
      </c>
      <c r="N50" s="411"/>
    </row>
    <row r="51" spans="1:14" ht="16.899999999999999" customHeight="1" thickBot="1">
      <c r="B51" s="842"/>
      <c r="C51" s="412" t="s">
        <v>90</v>
      </c>
      <c r="D51" s="413">
        <f>SUM(D50:D50)</f>
        <v>0</v>
      </c>
      <c r="E51" s="413">
        <f>SUM(E50:E50)</f>
        <v>0</v>
      </c>
      <c r="F51" s="414">
        <f>SUM(F50:F50)</f>
        <v>0</v>
      </c>
      <c r="H51" s="413">
        <f>SUM(H50:H50)</f>
        <v>0</v>
      </c>
      <c r="I51" s="649">
        <f>SUM(I50:I50)</f>
        <v>0</v>
      </c>
      <c r="J51" s="650">
        <f>SUM(J50:J50)</f>
        <v>0</v>
      </c>
      <c r="N51" s="411"/>
    </row>
    <row r="52" spans="1:14" ht="12" customHeight="1">
      <c r="B52" s="842"/>
      <c r="E52" s="415"/>
      <c r="F52" s="416"/>
      <c r="J52" s="416"/>
    </row>
    <row r="53" spans="1:14" ht="27" customHeight="1">
      <c r="B53" s="842"/>
      <c r="C53" s="405" t="s">
        <v>91</v>
      </c>
      <c r="D53" s="406" t="s">
        <v>86</v>
      </c>
      <c r="E53" s="406" t="s">
        <v>92</v>
      </c>
      <c r="F53" s="407" t="s">
        <v>88</v>
      </c>
      <c r="H53" s="406" t="s">
        <v>86</v>
      </c>
      <c r="I53" s="406" t="s">
        <v>92</v>
      </c>
      <c r="J53" s="407" t="s">
        <v>88</v>
      </c>
    </row>
    <row r="54" spans="1:14" ht="16.899999999999999" customHeight="1">
      <c r="B54" s="842"/>
      <c r="C54" s="408" t="s">
        <v>93</v>
      </c>
      <c r="D54" s="409">
        <f>IF('1.1 Summary'!C19="Wet Aseptic",'4.3 Wet Aseptic Cleaning'!F43,0)</f>
        <v>0</v>
      </c>
      <c r="E54" s="409">
        <f>IF('1.1 Summary'!$C$15="Can",0,'4.3 Wet Aseptic Cleaning'!G43)</f>
        <v>0</v>
      </c>
      <c r="F54" s="410">
        <f>D54/$D$235</f>
        <v>0</v>
      </c>
      <c r="H54" s="409">
        <f>IF('1.1 Summary'!C19="Wet Aseptic",'4.3 Wet Aseptic Cleaning'!F47,0)</f>
        <v>0</v>
      </c>
      <c r="I54" s="409">
        <f>'4.3 Wet Aseptic Cleaning'!G47</f>
        <v>0</v>
      </c>
      <c r="J54" s="410">
        <f>H54/$H$235</f>
        <v>0</v>
      </c>
    </row>
    <row r="55" spans="1:14" ht="16.899999999999999" customHeight="1">
      <c r="B55" s="842"/>
      <c r="C55" s="417" t="s">
        <v>94</v>
      </c>
      <c r="D55" s="418">
        <f>15%*D54</f>
        <v>0</v>
      </c>
      <c r="E55" s="418">
        <f>15%*E54</f>
        <v>0</v>
      </c>
      <c r="F55" s="410">
        <f>D55/$D$235</f>
        <v>0</v>
      </c>
      <c r="H55" s="418">
        <f>15%*H54</f>
        <v>0</v>
      </c>
      <c r="I55" s="418">
        <f>15%*I54</f>
        <v>0</v>
      </c>
      <c r="J55" s="410">
        <f>H55/$H$235</f>
        <v>0</v>
      </c>
    </row>
    <row r="56" spans="1:14" ht="20.149999999999999" customHeight="1" thickBot="1">
      <c r="B56" s="842"/>
      <c r="C56" s="412" t="s">
        <v>54</v>
      </c>
      <c r="D56" s="413">
        <f>SUM(D54:D55)</f>
        <v>0</v>
      </c>
      <c r="E56" s="413">
        <f>SUM(E54:E55)</f>
        <v>0</v>
      </c>
      <c r="F56" s="414">
        <f>SUM(F54:F55)</f>
        <v>0</v>
      </c>
      <c r="H56" s="413">
        <f>SUM(H54:H55)</f>
        <v>0</v>
      </c>
      <c r="I56" s="649">
        <f>SUM(I54:I55)</f>
        <v>0</v>
      </c>
      <c r="J56" s="650">
        <f>SUM(J54:J55)</f>
        <v>0</v>
      </c>
    </row>
    <row r="57" spans="1:14" ht="9" customHeight="1">
      <c r="B57" s="842"/>
      <c r="C57" s="426"/>
      <c r="D57" s="427"/>
      <c r="E57" s="427"/>
      <c r="F57" s="428"/>
      <c r="H57" s="427"/>
      <c r="I57" s="655"/>
      <c r="J57" s="428"/>
    </row>
    <row r="58" spans="1:14" ht="12" customHeight="1">
      <c r="B58" s="842"/>
      <c r="E58" s="415"/>
      <c r="F58" s="416"/>
      <c r="J58" s="416"/>
    </row>
    <row r="59" spans="1:14" ht="31.9" customHeight="1">
      <c r="B59" s="842"/>
      <c r="C59" s="405" t="s">
        <v>69</v>
      </c>
      <c r="D59" s="406" t="s">
        <v>86</v>
      </c>
      <c r="E59" s="406" t="s">
        <v>92</v>
      </c>
      <c r="F59" s="407" t="s">
        <v>88</v>
      </c>
      <c r="H59" s="406" t="s">
        <v>86</v>
      </c>
      <c r="I59" s="406" t="s">
        <v>92</v>
      </c>
      <c r="J59" s="407" t="s">
        <v>88</v>
      </c>
    </row>
    <row r="60" spans="1:14" ht="16.899999999999999" customHeight="1">
      <c r="A60" s="656"/>
      <c r="B60" s="842"/>
      <c r="C60" s="419" t="s">
        <v>95</v>
      </c>
      <c r="D60" s="409">
        <f>IF('1.1 Summary'!$C$19="Wet Aseptic",'4.3 Wet Aseptic Cleaning'!F53,0)</f>
        <v>0</v>
      </c>
      <c r="E60" s="409">
        <f>'4.3 Wet Aseptic Cleaning'!G53</f>
        <v>0</v>
      </c>
      <c r="F60" s="410">
        <f>D60/$D$235</f>
        <v>0</v>
      </c>
      <c r="H60" s="409">
        <f>IF('1.1 Summary'!C19="Wet Aseptic",'4.3 Wet Aseptic Cleaning'!F60,0)</f>
        <v>0</v>
      </c>
      <c r="I60" s="409">
        <f>'4.3 Wet Aseptic Cleaning'!G60</f>
        <v>0</v>
      </c>
      <c r="J60" s="410">
        <f>H60/$H$235</f>
        <v>0</v>
      </c>
      <c r="K60" s="411"/>
      <c r="L60" s="411"/>
    </row>
    <row r="61" spans="1:14" ht="16.899999999999999" customHeight="1">
      <c r="B61" s="842"/>
      <c r="C61" s="419" t="s">
        <v>96</v>
      </c>
      <c r="D61" s="409">
        <f>IF('1.1 Summary'!$C$19="Wet Aseptic",'4.3 Wet Aseptic Cleaning'!F54,0)</f>
        <v>0</v>
      </c>
      <c r="E61" s="409">
        <f>'4.3 Wet Aseptic Cleaning'!G54</f>
        <v>0</v>
      </c>
      <c r="F61" s="410">
        <f>D61/$D$235</f>
        <v>0</v>
      </c>
      <c r="H61" s="409">
        <f>IF('1.1 Summary'!C20="Wet Aseptic",'4.3 Wet Aseptic Cleaning'!F61,0)</f>
        <v>0</v>
      </c>
      <c r="I61" s="409">
        <f>'4.3 Wet Aseptic Cleaning'!G61</f>
        <v>0</v>
      </c>
      <c r="J61" s="410">
        <f>H61/$H$235</f>
        <v>0</v>
      </c>
      <c r="K61" s="411"/>
      <c r="L61" s="411"/>
    </row>
    <row r="62" spans="1:14" ht="16.899999999999999" customHeight="1">
      <c r="B62" s="842"/>
      <c r="C62" s="419" t="s">
        <v>97</v>
      </c>
      <c r="D62" s="409">
        <f>IF('1.1 Summary'!$C$19="Wet Aseptic",'4.3 Wet Aseptic Cleaning'!F55,0)</f>
        <v>0</v>
      </c>
      <c r="E62" s="409">
        <f>'4.3 Wet Aseptic Cleaning'!G55</f>
        <v>0</v>
      </c>
      <c r="F62" s="410">
        <f>D62/$D$235</f>
        <v>0</v>
      </c>
      <c r="H62" s="409">
        <f>IF('1.1 Summary'!C21="Wet Aseptic",'4.3 Wet Aseptic Cleaning'!F62,0)</f>
        <v>0</v>
      </c>
      <c r="I62" s="409">
        <f>'4.3 Wet Aseptic Cleaning'!G62</f>
        <v>0</v>
      </c>
      <c r="J62" s="410">
        <f>H62/$H$235</f>
        <v>0</v>
      </c>
      <c r="K62" s="411"/>
      <c r="L62" s="411"/>
    </row>
    <row r="63" spans="1:14" ht="16.899999999999999" customHeight="1">
      <c r="B63" s="842"/>
      <c r="C63" s="419" t="s">
        <v>98</v>
      </c>
      <c r="D63" s="409">
        <f>IF('1.1 Summary'!$C$19="Wet Aseptic",'4.3 Wet Aseptic Cleaning'!F56,0)</f>
        <v>0</v>
      </c>
      <c r="E63" s="409">
        <f>'4.3 Wet Aseptic Cleaning'!G56</f>
        <v>0</v>
      </c>
      <c r="F63" s="410">
        <f>D63/$D$235</f>
        <v>0</v>
      </c>
      <c r="H63" s="409">
        <f>IF('1.1 Summary'!C22="Wet Aseptic",'4.3 Wet Aseptic Cleaning'!F63,0)</f>
        <v>0</v>
      </c>
      <c r="I63" s="409">
        <f>'4.3 Wet Aseptic Cleaning'!G63</f>
        <v>0</v>
      </c>
      <c r="J63" s="410">
        <f>H63/$H$235</f>
        <v>0</v>
      </c>
      <c r="K63" s="411"/>
      <c r="L63" s="411"/>
    </row>
    <row r="64" spans="1:14" ht="16.899999999999999" customHeight="1" thickBot="1">
      <c r="B64" s="842"/>
      <c r="C64" s="412" t="s">
        <v>99</v>
      </c>
      <c r="D64" s="413">
        <f>SUM(D60:D63)</f>
        <v>0</v>
      </c>
      <c r="E64" s="413">
        <f>SUM(E60:E63)</f>
        <v>0</v>
      </c>
      <c r="F64" s="414">
        <f>SUM(F60:F63)</f>
        <v>0</v>
      </c>
      <c r="H64" s="413">
        <f>SUM(H60:H63)</f>
        <v>0</v>
      </c>
      <c r="I64" s="649">
        <f>SUM(I60:I63)</f>
        <v>0</v>
      </c>
      <c r="J64" s="414">
        <f>SUM(J60:J63)</f>
        <v>0</v>
      </c>
      <c r="K64" s="411"/>
      <c r="L64" s="411"/>
    </row>
    <row r="65" spans="1:14" ht="18" customHeight="1" thickBot="1">
      <c r="B65" s="842"/>
      <c r="C65" s="441" t="s">
        <v>130</v>
      </c>
      <c r="D65" s="442">
        <f>D64+D56+D51</f>
        <v>0</v>
      </c>
      <c r="E65" s="442">
        <f>E64+E56+E51</f>
        <v>0</v>
      </c>
      <c r="F65" s="443">
        <f>SUM(F64,F56,F51)</f>
        <v>0</v>
      </c>
      <c r="G65" s="415"/>
      <c r="H65" s="442">
        <f>H64+H56+H51</f>
        <v>0</v>
      </c>
      <c r="I65" s="658">
        <f>I64+I56+I51</f>
        <v>0</v>
      </c>
      <c r="J65" s="457">
        <f>SUM(J64,J56,J51)</f>
        <v>0</v>
      </c>
    </row>
    <row r="66" spans="1:14" ht="18" customHeight="1">
      <c r="C66" s="415"/>
      <c r="D66" s="415"/>
      <c r="E66" s="415"/>
      <c r="F66" s="415"/>
      <c r="G66" s="415"/>
      <c r="H66" s="415"/>
      <c r="J66" s="415"/>
    </row>
    <row r="67" spans="1:14" ht="21" customHeight="1">
      <c r="C67" s="838" t="s">
        <v>376</v>
      </c>
      <c r="D67" s="839"/>
      <c r="E67" s="839"/>
      <c r="F67" s="839"/>
      <c r="G67" s="839"/>
      <c r="H67" s="839"/>
      <c r="I67" s="839"/>
      <c r="J67" s="840"/>
    </row>
    <row r="68" spans="1:14" ht="30" customHeight="1">
      <c r="B68" s="842" t="s">
        <v>376</v>
      </c>
      <c r="C68" s="405" t="s">
        <v>85</v>
      </c>
      <c r="D68" s="406" t="s">
        <v>86</v>
      </c>
      <c r="E68" s="406" t="s">
        <v>87</v>
      </c>
      <c r="F68" s="407" t="s">
        <v>88</v>
      </c>
      <c r="H68" s="406" t="s">
        <v>86</v>
      </c>
      <c r="I68" s="406" t="s">
        <v>87</v>
      </c>
      <c r="J68" s="407" t="s">
        <v>88</v>
      </c>
    </row>
    <row r="69" spans="1:14" ht="16.899999999999999" customHeight="1">
      <c r="B69" s="842"/>
      <c r="C69" s="419" t="s">
        <v>374</v>
      </c>
      <c r="D69" s="409">
        <f>IF('1.1 Summary'!$C$15="Can",'4.4 Can Filling &amp; Closing'!F34,0)</f>
        <v>0</v>
      </c>
      <c r="E69" s="409">
        <f>'4.4 Can Filling &amp; Closing'!G34</f>
        <v>0</v>
      </c>
      <c r="F69" s="410">
        <f>D69/$D$235</f>
        <v>0</v>
      </c>
      <c r="H69" s="409">
        <f>IF('1.1 Summary'!$C$15="Can",'4.4 Can Filling &amp; Closing'!F38,0)</f>
        <v>0</v>
      </c>
      <c r="I69" s="409">
        <f>'4.4 Can Filling &amp; Closing'!G38</f>
        <v>0</v>
      </c>
      <c r="J69" s="410">
        <f>H69/H$235</f>
        <v>0</v>
      </c>
      <c r="N69" s="411"/>
    </row>
    <row r="70" spans="1:14" ht="16.899999999999999" customHeight="1" thickBot="1">
      <c r="B70" s="842"/>
      <c r="C70" s="412" t="s">
        <v>90</v>
      </c>
      <c r="D70" s="413">
        <f>SUM(D69:D69)</f>
        <v>0</v>
      </c>
      <c r="E70" s="413">
        <f>SUM(E69:E69)</f>
        <v>0</v>
      </c>
      <c r="F70" s="414">
        <f>SUM(F69:F69)</f>
        <v>0</v>
      </c>
      <c r="H70" s="413">
        <f>SUM(H69:H69)</f>
        <v>0</v>
      </c>
      <c r="I70" s="649">
        <f>SUM(I69:I69)</f>
        <v>0</v>
      </c>
      <c r="J70" s="650">
        <f>SUM(J69:J69)</f>
        <v>0</v>
      </c>
      <c r="N70" s="411"/>
    </row>
    <row r="71" spans="1:14" ht="12" customHeight="1">
      <c r="B71" s="842"/>
      <c r="E71" s="415"/>
      <c r="F71" s="416"/>
      <c r="J71" s="416"/>
    </row>
    <row r="72" spans="1:14" ht="27" customHeight="1">
      <c r="B72" s="842"/>
      <c r="C72" s="405" t="s">
        <v>91</v>
      </c>
      <c r="D72" s="406" t="s">
        <v>86</v>
      </c>
      <c r="E72" s="406" t="s">
        <v>92</v>
      </c>
      <c r="F72" s="407" t="s">
        <v>88</v>
      </c>
      <c r="H72" s="406" t="s">
        <v>86</v>
      </c>
      <c r="I72" s="406" t="s">
        <v>92</v>
      </c>
      <c r="J72" s="407" t="s">
        <v>88</v>
      </c>
    </row>
    <row r="73" spans="1:14" ht="16.899999999999999" customHeight="1">
      <c r="B73" s="842"/>
      <c r="C73" s="408" t="s">
        <v>93</v>
      </c>
      <c r="D73" s="409">
        <f>IF('1.1 Summary'!$C$15="Can",'4.4 Can Filling &amp; Closing'!F44,0)</f>
        <v>0</v>
      </c>
      <c r="E73" s="409">
        <f>IF('1.1 Summary'!$C$15="Can",'4.4 Can Filling &amp; Closing'!G44,0)</f>
        <v>0</v>
      </c>
      <c r="F73" s="410">
        <f>D73/$D$235</f>
        <v>0</v>
      </c>
      <c r="H73" s="409">
        <f>IF('1.1 Summary'!$C$15="Can",'4.4 Can Filling &amp; Closing'!F48,0)</f>
        <v>0</v>
      </c>
      <c r="I73" s="409">
        <f>'4.4 Can Filling &amp; Closing'!G48</f>
        <v>0</v>
      </c>
      <c r="J73" s="410">
        <f>H73/$H$235</f>
        <v>0</v>
      </c>
    </row>
    <row r="74" spans="1:14" ht="16.899999999999999" customHeight="1">
      <c r="B74" s="842"/>
      <c r="C74" s="417" t="s">
        <v>94</v>
      </c>
      <c r="D74" s="418">
        <f>15%*D73</f>
        <v>0</v>
      </c>
      <c r="E74" s="418">
        <f>15%*E73</f>
        <v>0</v>
      </c>
      <c r="F74" s="410">
        <f>D74/$D$235</f>
        <v>0</v>
      </c>
      <c r="H74" s="418">
        <f>15%*H73</f>
        <v>0</v>
      </c>
      <c r="I74" s="418">
        <f>15%*I73</f>
        <v>0</v>
      </c>
      <c r="J74" s="410">
        <f>H74/$H$235</f>
        <v>0</v>
      </c>
    </row>
    <row r="75" spans="1:14" ht="20.149999999999999" customHeight="1" thickBot="1">
      <c r="B75" s="842"/>
      <c r="C75" s="412" t="s">
        <v>54</v>
      </c>
      <c r="D75" s="413">
        <f>SUM(D73:D74)</f>
        <v>0</v>
      </c>
      <c r="E75" s="413">
        <f>SUM(E73:E74)</f>
        <v>0</v>
      </c>
      <c r="F75" s="414">
        <f>SUM(F73:F74)</f>
        <v>0</v>
      </c>
      <c r="H75" s="413">
        <f>SUM(H73:H74)</f>
        <v>0</v>
      </c>
      <c r="I75" s="649">
        <f>SUM(I73:I74)</f>
        <v>0</v>
      </c>
      <c r="J75" s="650">
        <f>SUM(J73:J74)</f>
        <v>0</v>
      </c>
    </row>
    <row r="76" spans="1:14" ht="9" customHeight="1">
      <c r="B76" s="842"/>
      <c r="C76" s="426"/>
      <c r="D76" s="427"/>
      <c r="E76" s="427"/>
      <c r="F76" s="428"/>
      <c r="H76" s="427"/>
      <c r="I76" s="655"/>
      <c r="J76" s="428"/>
    </row>
    <row r="77" spans="1:14" ht="12" customHeight="1">
      <c r="B77" s="842"/>
      <c r="E77" s="415"/>
      <c r="F77" s="416"/>
      <c r="J77" s="416"/>
    </row>
    <row r="78" spans="1:14" ht="31.9" customHeight="1">
      <c r="B78" s="842"/>
      <c r="C78" s="405" t="s">
        <v>69</v>
      </c>
      <c r="D78" s="406" t="s">
        <v>86</v>
      </c>
      <c r="E78" s="406" t="s">
        <v>92</v>
      </c>
      <c r="F78" s="407" t="s">
        <v>88</v>
      </c>
      <c r="H78" s="406" t="s">
        <v>86</v>
      </c>
      <c r="I78" s="406" t="s">
        <v>92</v>
      </c>
      <c r="J78" s="407" t="s">
        <v>88</v>
      </c>
    </row>
    <row r="79" spans="1:14" ht="16.899999999999999" customHeight="1">
      <c r="A79" s="656"/>
      <c r="B79" s="842"/>
      <c r="C79" s="419" t="s">
        <v>95</v>
      </c>
      <c r="D79" s="409">
        <f>IF('1.1 Summary'!$C$15="Can",'4.4 Can Filling &amp; Closing'!F54,0)</f>
        <v>0</v>
      </c>
      <c r="E79" s="409">
        <f>'4.4 Can Filling &amp; Closing'!G54</f>
        <v>0</v>
      </c>
      <c r="F79" s="410">
        <f>D79/$D$235</f>
        <v>0</v>
      </c>
      <c r="H79" s="409">
        <f>IF('1.1 Summary'!$C$15="Can",'4.4 Can Filling &amp; Closing'!F61,0)</f>
        <v>0</v>
      </c>
      <c r="I79" s="409">
        <f>'4.4 Can Filling &amp; Closing'!G61</f>
        <v>0</v>
      </c>
      <c r="J79" s="410">
        <f>H79/$H$235</f>
        <v>0</v>
      </c>
      <c r="K79" s="411"/>
      <c r="L79" s="411"/>
    </row>
    <row r="80" spans="1:14" ht="16.899999999999999" customHeight="1">
      <c r="B80" s="842"/>
      <c r="C80" s="419" t="s">
        <v>96</v>
      </c>
      <c r="D80" s="409">
        <f>IF('1.1 Summary'!$C$15="Can",'4.4 Can Filling &amp; Closing'!F55,0)</f>
        <v>0</v>
      </c>
      <c r="E80" s="409">
        <f>'4.4 Can Filling &amp; Closing'!G55</f>
        <v>0</v>
      </c>
      <c r="F80" s="410">
        <f>D80/$D$235</f>
        <v>0</v>
      </c>
      <c r="H80" s="409">
        <f>IF('1.1 Summary'!$C$15="Can",'4.4 Can Filling &amp; Closing'!F62,0)</f>
        <v>0</v>
      </c>
      <c r="I80" s="409">
        <f>'4.4 Can Filling &amp; Closing'!G62</f>
        <v>0</v>
      </c>
      <c r="J80" s="410">
        <f>H80/$H$235</f>
        <v>0</v>
      </c>
      <c r="K80" s="411"/>
      <c r="L80" s="411"/>
    </row>
    <row r="81" spans="2:14" ht="16.899999999999999" customHeight="1">
      <c r="B81" s="842"/>
      <c r="C81" s="419" t="s">
        <v>97</v>
      </c>
      <c r="D81" s="409">
        <f>IF('1.1 Summary'!$C$15="Can",'4.4 Can Filling &amp; Closing'!F56,0)</f>
        <v>0</v>
      </c>
      <c r="E81" s="409">
        <f>'4.4 Can Filling &amp; Closing'!G56</f>
        <v>0</v>
      </c>
      <c r="F81" s="410">
        <f>D81/$D$235</f>
        <v>0</v>
      </c>
      <c r="H81" s="409">
        <f>IF('1.1 Summary'!$C$15="Can",'4.4 Can Filling &amp; Closing'!F63,0)</f>
        <v>0</v>
      </c>
      <c r="I81" s="409">
        <f>'4.4 Can Filling &amp; Closing'!G63</f>
        <v>0</v>
      </c>
      <c r="J81" s="410">
        <f>H81/$H$235</f>
        <v>0</v>
      </c>
      <c r="K81" s="411"/>
      <c r="L81" s="411"/>
    </row>
    <row r="82" spans="2:14" ht="16.899999999999999" customHeight="1">
      <c r="B82" s="842"/>
      <c r="C82" s="419" t="s">
        <v>98</v>
      </c>
      <c r="D82" s="409">
        <f>IF('1.1 Summary'!$C$15="Can",'4.4 Can Filling &amp; Closing'!F57,0)</f>
        <v>0</v>
      </c>
      <c r="E82" s="409">
        <f>'4.4 Can Filling &amp; Closing'!G57</f>
        <v>0</v>
      </c>
      <c r="F82" s="410">
        <f>D82/$D$235</f>
        <v>0</v>
      </c>
      <c r="H82" s="409">
        <f>IF('1.1 Summary'!$C$15="Can",'4.4 Can Filling &amp; Closing'!F64,0)</f>
        <v>0</v>
      </c>
      <c r="I82" s="409">
        <f>'4.4 Can Filling &amp; Closing'!G64</f>
        <v>0</v>
      </c>
      <c r="J82" s="410">
        <f>H82/$H$235</f>
        <v>0</v>
      </c>
      <c r="K82" s="411"/>
      <c r="L82" s="411"/>
    </row>
    <row r="83" spans="2:14" ht="16.899999999999999" customHeight="1" thickBot="1">
      <c r="B83" s="842"/>
      <c r="C83" s="412" t="s">
        <v>99</v>
      </c>
      <c r="D83" s="413">
        <f>SUM(D79:D82)</f>
        <v>0</v>
      </c>
      <c r="E83" s="413">
        <f>SUM(E79:E82)</f>
        <v>0</v>
      </c>
      <c r="F83" s="414">
        <f>SUM(F79:F82)</f>
        <v>0</v>
      </c>
      <c r="H83" s="413">
        <f>SUM(H79:H82)</f>
        <v>0</v>
      </c>
      <c r="I83" s="649">
        <f>SUM(I79:I82)</f>
        <v>0</v>
      </c>
      <c r="J83" s="414">
        <f>SUM(J79:J82)</f>
        <v>0</v>
      </c>
      <c r="K83" s="411"/>
      <c r="L83" s="411"/>
    </row>
    <row r="84" spans="2:14" ht="16.899999999999999" customHeight="1" thickBot="1">
      <c r="B84" s="842"/>
      <c r="C84" s="441" t="s">
        <v>133</v>
      </c>
      <c r="D84" s="442">
        <f>D83+D75+D70</f>
        <v>0</v>
      </c>
      <c r="E84" s="442">
        <f>E83+E75+E70</f>
        <v>0</v>
      </c>
      <c r="F84" s="443">
        <f>SUM(F83,F75,F70)</f>
        <v>0</v>
      </c>
      <c r="G84" s="415"/>
      <c r="H84" s="442">
        <f>H83+H75+H70</f>
        <v>0</v>
      </c>
      <c r="I84" s="658">
        <f>I83+I75+I70</f>
        <v>0</v>
      </c>
      <c r="J84" s="457">
        <f>SUM(J83,J75,J70)</f>
        <v>0</v>
      </c>
    </row>
    <row r="85" spans="2:14" ht="18" customHeight="1">
      <c r="C85" s="415"/>
      <c r="D85" s="415"/>
      <c r="E85" s="415"/>
      <c r="F85" s="415"/>
      <c r="G85" s="415"/>
      <c r="H85" s="415"/>
      <c r="J85" s="415"/>
    </row>
    <row r="86" spans="2:14" ht="21" customHeight="1">
      <c r="C86" s="838" t="s">
        <v>131</v>
      </c>
      <c r="D86" s="839"/>
      <c r="E86" s="839"/>
      <c r="F86" s="839"/>
      <c r="G86" s="839"/>
      <c r="H86" s="839"/>
      <c r="I86" s="839"/>
      <c r="J86" s="840"/>
    </row>
    <row r="87" spans="2:14" ht="30" customHeight="1">
      <c r="B87" s="842" t="s">
        <v>131</v>
      </c>
      <c r="C87" s="405" t="s">
        <v>85</v>
      </c>
      <c r="D87" s="406" t="s">
        <v>86</v>
      </c>
      <c r="E87" s="406" t="s">
        <v>87</v>
      </c>
      <c r="F87" s="407" t="s">
        <v>88</v>
      </c>
      <c r="H87" s="406" t="s">
        <v>86</v>
      </c>
      <c r="I87" s="406" t="s">
        <v>87</v>
      </c>
      <c r="J87" s="407" t="s">
        <v>88</v>
      </c>
    </row>
    <row r="88" spans="2:14" ht="16.899999999999999" customHeight="1">
      <c r="B88" s="842"/>
      <c r="C88" s="419" t="s">
        <v>132</v>
      </c>
      <c r="D88" s="409">
        <f>IF('1.1 Summary'!$C$15="Can",0,'4.5 Aseptic Filling &amp; Closing'!F34)</f>
        <v>0.72916666666666663</v>
      </c>
      <c r="E88" s="409">
        <f>IF('1.1 Summary'!$C$15="Can",0,'4.5 Aseptic Filling &amp; Closing'!G34)</f>
        <v>2.808376253525207E-2</v>
      </c>
      <c r="F88" s="410">
        <f>D88/$D$235</f>
        <v>3.0881170328765774E-3</v>
      </c>
      <c r="H88" s="409">
        <f>IF('1.1 Summary'!$C$15="Can",0,'4.5 Aseptic Filling &amp; Closing'!F38)</f>
        <v>0.84635416666666663</v>
      </c>
      <c r="I88" s="409">
        <f>IF('1.1 Summary'!$C$15="Can",0,'4.5 Aseptic Filling &amp; Closing'!G38)</f>
        <v>2.903131867458918E-2</v>
      </c>
      <c r="J88" s="410">
        <f>H88/H$235</f>
        <v>3.4496850476769935E-3</v>
      </c>
      <c r="N88" s="411"/>
    </row>
    <row r="89" spans="2:14" ht="16.899999999999999" customHeight="1" thickBot="1">
      <c r="B89" s="842"/>
      <c r="C89" s="412" t="s">
        <v>90</v>
      </c>
      <c r="D89" s="413">
        <f>SUM(D88:D88)</f>
        <v>0.72916666666666663</v>
      </c>
      <c r="E89" s="413">
        <f>SUM(E88:E88)</f>
        <v>2.808376253525207E-2</v>
      </c>
      <c r="F89" s="414">
        <f>SUM(F88:F88)</f>
        <v>3.0881170328765774E-3</v>
      </c>
      <c r="H89" s="413">
        <f>SUM(H88:H88)</f>
        <v>0.84635416666666663</v>
      </c>
      <c r="I89" s="649">
        <f>SUM(I88:I88)</f>
        <v>2.903131867458918E-2</v>
      </c>
      <c r="J89" s="650">
        <f>SUM(J88:J88)</f>
        <v>3.4496850476769935E-3</v>
      </c>
      <c r="N89" s="411"/>
    </row>
    <row r="90" spans="2:14" ht="12" customHeight="1">
      <c r="B90" s="842"/>
      <c r="E90" s="415"/>
      <c r="F90" s="416"/>
      <c r="J90" s="416"/>
    </row>
    <row r="91" spans="2:14" ht="27" customHeight="1">
      <c r="B91" s="842"/>
      <c r="C91" s="405" t="s">
        <v>91</v>
      </c>
      <c r="D91" s="406" t="s">
        <v>86</v>
      </c>
      <c r="E91" s="406" t="s">
        <v>92</v>
      </c>
      <c r="F91" s="407" t="s">
        <v>88</v>
      </c>
      <c r="H91" s="406" t="s">
        <v>86</v>
      </c>
      <c r="I91" s="406" t="s">
        <v>92</v>
      </c>
      <c r="J91" s="407" t="s">
        <v>88</v>
      </c>
    </row>
    <row r="92" spans="2:14" ht="16.899999999999999" customHeight="1">
      <c r="B92" s="842"/>
      <c r="C92" s="408" t="s">
        <v>93</v>
      </c>
      <c r="D92" s="409">
        <f>IF('1.1 Summary'!$C$15="Can",0,'4.5 Aseptic Filling &amp; Closing'!F44)</f>
        <v>3.0439396523785973</v>
      </c>
      <c r="E92" s="409">
        <f>IF('1.1 Summary'!$C$15="Can",0,'4.5 Aseptic Filling &amp; Closing'!G44)</f>
        <v>0.11723695319182391</v>
      </c>
      <c r="F92" s="410">
        <f>D92/$D$235</f>
        <v>1.2891486017223435E-2</v>
      </c>
      <c r="H92" s="409">
        <f>IF('1.1 Summary'!$C$15="Can",0,'4.5 Aseptic Filling &amp; Closing'!F48)</f>
        <v>3.5174245654732466</v>
      </c>
      <c r="I92" s="409">
        <f>IF('1.1 Summary'!$C$15="Can",0,'4.5 Aseptic Filling &amp; Closing'!G48)</f>
        <v>0.12065335942783864</v>
      </c>
      <c r="J92" s="410">
        <f>H92/$H$235</f>
        <v>1.4336795880185863E-2</v>
      </c>
    </row>
    <row r="93" spans="2:14" ht="16.899999999999999" customHeight="1">
      <c r="B93" s="842"/>
      <c r="C93" s="417" t="s">
        <v>94</v>
      </c>
      <c r="D93" s="418">
        <f>15%*D92</f>
        <v>0.45659094785678955</v>
      </c>
      <c r="E93" s="418">
        <f>15%*E92</f>
        <v>1.7585542978773586E-2</v>
      </c>
      <c r="F93" s="410">
        <f>D93/$D$235</f>
        <v>1.933722902583515E-3</v>
      </c>
      <c r="H93" s="418">
        <f>15%*H92</f>
        <v>0.52761368482098692</v>
      </c>
      <c r="I93" s="418">
        <f>15%*I92</f>
        <v>1.8098003914175795E-2</v>
      </c>
      <c r="J93" s="410">
        <f>H93/$H$235</f>
        <v>2.150519382027879E-3</v>
      </c>
    </row>
    <row r="94" spans="2:14" ht="20.149999999999999" customHeight="1" thickBot="1">
      <c r="B94" s="842"/>
      <c r="C94" s="412" t="s">
        <v>54</v>
      </c>
      <c r="D94" s="413">
        <f>SUM(D92:D93)</f>
        <v>3.5005306002353871</v>
      </c>
      <c r="E94" s="413">
        <f>SUM(E92:E93)</f>
        <v>0.13482249617059749</v>
      </c>
      <c r="F94" s="414">
        <f>SUM(F92:F93)</f>
        <v>1.4825208919806951E-2</v>
      </c>
      <c r="H94" s="413">
        <f>SUM(H92:H93)</f>
        <v>4.0450382502942333</v>
      </c>
      <c r="I94" s="649">
        <f>SUM(I92:I93)</f>
        <v>0.13875136334201443</v>
      </c>
      <c r="J94" s="650">
        <f>SUM(J92:J93)</f>
        <v>1.6487315262213743E-2</v>
      </c>
    </row>
    <row r="95" spans="2:14" ht="9" customHeight="1">
      <c r="B95" s="842"/>
      <c r="C95" s="426"/>
      <c r="D95" s="427"/>
      <c r="E95" s="427"/>
      <c r="F95" s="428"/>
      <c r="H95" s="427"/>
      <c r="I95" s="655"/>
      <c r="J95" s="428"/>
    </row>
    <row r="96" spans="2:14" ht="12" customHeight="1">
      <c r="B96" s="842"/>
      <c r="E96" s="415"/>
      <c r="F96" s="416"/>
      <c r="J96" s="416"/>
    </row>
    <row r="97" spans="1:14" ht="31.9" customHeight="1">
      <c r="B97" s="842"/>
      <c r="C97" s="405" t="s">
        <v>69</v>
      </c>
      <c r="D97" s="406" t="s">
        <v>86</v>
      </c>
      <c r="E97" s="406" t="s">
        <v>92</v>
      </c>
      <c r="F97" s="407" t="s">
        <v>88</v>
      </c>
      <c r="H97" s="406" t="s">
        <v>86</v>
      </c>
      <c r="I97" s="406" t="s">
        <v>92</v>
      </c>
      <c r="J97" s="407" t="s">
        <v>88</v>
      </c>
    </row>
    <row r="98" spans="1:14" ht="16.899999999999999" customHeight="1">
      <c r="A98" s="656"/>
      <c r="B98" s="842"/>
      <c r="C98" s="419" t="s">
        <v>95</v>
      </c>
      <c r="D98" s="409">
        <f>IF('1.1 Summary'!$C$15="Can",0,'4.5 Aseptic Filling &amp; Closing'!F53)</f>
        <v>2.25051946199603</v>
      </c>
      <c r="E98" s="409">
        <f>IF('1.1 Summary'!$C$15="Can",0,'4.5 Aseptic Filling &amp; Closing'!G53)</f>
        <v>8.6678474265133379E-2</v>
      </c>
      <c r="F98" s="410">
        <f>D98/$D$235</f>
        <v>9.5312468343910928E-3</v>
      </c>
      <c r="H98" s="409">
        <f>IF('1.1 Summary'!$C$15="Can",0,'4.5 Aseptic Filling &amp; Closing'!F60)</f>
        <v>2.25051946199603</v>
      </c>
      <c r="I98" s="409">
        <f>IF('1.1 Summary'!$C$15="Can",0,'4.5 Aseptic Filling &amp; Closing'!G60)</f>
        <v>7.71964624950017E-2</v>
      </c>
      <c r="J98" s="410">
        <f>H98/$H$235</f>
        <v>9.1729723126789241E-3</v>
      </c>
      <c r="K98" s="411"/>
      <c r="L98" s="411"/>
    </row>
    <row r="99" spans="1:14" ht="16.899999999999999" customHeight="1">
      <c r="B99" s="842"/>
      <c r="C99" s="419" t="s">
        <v>96</v>
      </c>
      <c r="D99" s="409">
        <f>IF('1.1 Summary'!$C$15="Can",0,'4.5 Aseptic Filling &amp; Closing'!F54)</f>
        <v>1.8653017028750551</v>
      </c>
      <c r="E99" s="409">
        <f>IF('1.1 Summary'!$C$15="Can",0,'4.5 Aseptic Filling &amp; Closing'!G54)</f>
        <v>7.1841860681340852E-2</v>
      </c>
      <c r="F99" s="410">
        <f>D99/$D$235</f>
        <v>7.8997988024257955E-3</v>
      </c>
      <c r="H99" s="409">
        <f>IF('1.1 Summary'!$C$15="Can",0,'4.5 Aseptic Filling &amp; Closing'!F61)</f>
        <v>1.8653017028750551</v>
      </c>
      <c r="I99" s="409">
        <f>IF('1.1 Summary'!$C$15="Can",0,'4.5 Aseptic Filling &amp; Closing'!G61)</f>
        <v>6.398286945723422E-2</v>
      </c>
      <c r="J99" s="410">
        <f>H99/$H$235</f>
        <v>7.6028495483839156E-3</v>
      </c>
      <c r="K99" s="411"/>
      <c r="L99" s="411"/>
    </row>
    <row r="100" spans="1:14" ht="16.899999999999999" customHeight="1">
      <c r="B100" s="842"/>
      <c r="C100" s="419" t="s">
        <v>97</v>
      </c>
      <c r="D100" s="409">
        <f>IF('1.1 Summary'!$C$15="Can",0,'4.5 Aseptic Filling &amp; Closing'!F55)</f>
        <v>1.1616204407504414</v>
      </c>
      <c r="E100" s="409">
        <f>IF('1.1 Summary'!$C$15="Can",0,'4.5 Aseptic Filling &amp; Closing'!G55)</f>
        <v>4.4739665299378617E-2</v>
      </c>
      <c r="F100" s="410">
        <f>D100/$D$235</f>
        <v>4.9196158200946766E-3</v>
      </c>
      <c r="H100" s="409">
        <f>IF('1.1 Summary'!$C$15="Can",0,'4.5 Aseptic Filling &amp; Closing'!F62)</f>
        <v>1.1616204407504414</v>
      </c>
      <c r="I100" s="409">
        <f>IF('1.1 Summary'!$C$15="Can",0,'4.5 Aseptic Filling &amp; Closing'!G62)</f>
        <v>3.9845462481931188E-2</v>
      </c>
      <c r="J100" s="410">
        <f>H100/$H$235</f>
        <v>4.7346900663525491E-3</v>
      </c>
      <c r="K100" s="411"/>
      <c r="L100" s="411"/>
    </row>
    <row r="101" spans="1:14" ht="16.899999999999999" customHeight="1">
      <c r="B101" s="842"/>
      <c r="C101" s="419" t="s">
        <v>98</v>
      </c>
      <c r="D101" s="409">
        <f>IF('1.1 Summary'!$C$15="Can",0,'4.5 Aseptic Filling &amp; Closing'!F56)</f>
        <v>2.2146190143923694</v>
      </c>
      <c r="E101" s="409">
        <f>IF('1.1 Summary'!$C$15="Can",0,'4.5 Aseptic Filling &amp; Closing'!G56)</f>
        <v>8.5295773037141878E-2</v>
      </c>
      <c r="F101" s="410">
        <f>D101/$D$235</f>
        <v>9.3792037024147401E-3</v>
      </c>
      <c r="H101" s="409">
        <f>IF('1.1 Summary'!$C$15="Can",0,'4.5 Aseptic Filling &amp; Closing'!F63)</f>
        <v>2.2146190143923694</v>
      </c>
      <c r="I101" s="409">
        <f>IF('1.1 Summary'!$C$15="Can",0,'4.5 Aseptic Filling &amp; Closing'!G63)</f>
        <v>7.5965018997716058E-2</v>
      </c>
      <c r="J101" s="410">
        <f>H101/$H$235</f>
        <v>9.0266444015267653E-3</v>
      </c>
      <c r="K101" s="411"/>
      <c r="L101" s="411"/>
    </row>
    <row r="102" spans="1:14" ht="16.899999999999999" customHeight="1" thickBot="1">
      <c r="B102" s="842"/>
      <c r="C102" s="412" t="s">
        <v>99</v>
      </c>
      <c r="D102" s="413">
        <f>SUM(D98:D101)</f>
        <v>7.4920606200138966</v>
      </c>
      <c r="E102" s="413">
        <f>SUM(E98:E101)</f>
        <v>0.2885557732829947</v>
      </c>
      <c r="F102" s="414">
        <f>SUM(F98:F101)</f>
        <v>3.1729865159326305E-2</v>
      </c>
      <c r="H102" s="413">
        <f>SUM(H98:H101)</f>
        <v>7.4920606200138966</v>
      </c>
      <c r="I102" s="649">
        <f>SUM(I98:I101)</f>
        <v>0.25698981343188315</v>
      </c>
      <c r="J102" s="414">
        <f>SUM(J98:J101)</f>
        <v>3.0537156328942154E-2</v>
      </c>
      <c r="K102" s="411"/>
      <c r="L102" s="411"/>
    </row>
    <row r="103" spans="1:14" ht="16.899999999999999" customHeight="1" thickBot="1">
      <c r="B103" s="842"/>
      <c r="C103" s="441" t="s">
        <v>133</v>
      </c>
      <c r="D103" s="442">
        <f>D102+D94+D89</f>
        <v>11.721757886915951</v>
      </c>
      <c r="E103" s="442">
        <f>E102+E94+E89</f>
        <v>0.45146203198884427</v>
      </c>
      <c r="F103" s="443">
        <f>SUM(F102,F94,F89)</f>
        <v>4.9643191112009835E-2</v>
      </c>
      <c r="G103" s="415"/>
      <c r="H103" s="442">
        <f>H102+H94+H89</f>
        <v>12.383453036974796</v>
      </c>
      <c r="I103" s="658">
        <f>I102+I94+I89</f>
        <v>0.42477249544848678</v>
      </c>
      <c r="J103" s="457">
        <f>SUM(J102,J94,J89)</f>
        <v>5.0474156638832895E-2</v>
      </c>
    </row>
    <row r="104" spans="1:14" ht="13.15" customHeight="1">
      <c r="C104" s="415"/>
      <c r="D104" s="415"/>
      <c r="E104" s="415"/>
      <c r="F104" s="415"/>
      <c r="G104" s="415"/>
      <c r="H104" s="415"/>
      <c r="J104" s="415"/>
    </row>
    <row r="105" spans="1:14" ht="21" customHeight="1">
      <c r="C105" s="838" t="s">
        <v>506</v>
      </c>
      <c r="D105" s="839"/>
      <c r="E105" s="839"/>
      <c r="F105" s="839"/>
      <c r="G105" s="839"/>
      <c r="H105" s="839"/>
      <c r="I105" s="839"/>
      <c r="J105" s="840"/>
    </row>
    <row r="106" spans="1:14" ht="30" customHeight="1">
      <c r="B106" s="842" t="s">
        <v>506</v>
      </c>
      <c r="C106" s="405" t="s">
        <v>85</v>
      </c>
      <c r="D106" s="406" t="s">
        <v>86</v>
      </c>
      <c r="E106" s="406" t="s">
        <v>87</v>
      </c>
      <c r="F106" s="407" t="s">
        <v>88</v>
      </c>
      <c r="H106" s="406" t="s">
        <v>86</v>
      </c>
      <c r="I106" s="406" t="s">
        <v>87</v>
      </c>
      <c r="J106" s="407" t="s">
        <v>88</v>
      </c>
    </row>
    <row r="107" spans="1:14" ht="16.899999999999999" customHeight="1">
      <c r="B107" s="842"/>
      <c r="C107" s="419" t="s">
        <v>350</v>
      </c>
      <c r="D107" s="660">
        <f>IF('1.1 Summary'!$C$14="Non-Carbonated",'4.6 Nitrogenation'!F33,0)</f>
        <v>0.33854166666666669</v>
      </c>
      <c r="E107" s="660">
        <f>'4.6 Nitrogenation'!G33</f>
        <v>1.279165362020636E-2</v>
      </c>
      <c r="F107" s="410">
        <f>D107/$D$235</f>
        <v>1.4337686224069825E-3</v>
      </c>
      <c r="H107" s="409">
        <f>IF('1.1 Summary'!$C$14="Non-Carbonated",'4.6 Nitrogenation'!F37,0)</f>
        <v>0.37760416666666669</v>
      </c>
      <c r="I107" s="409">
        <f>'4.6 Nitrogenation'!G37</f>
        <v>1.2708489962540891E-2</v>
      </c>
      <c r="J107" s="410">
        <f>H107/H$235</f>
        <v>1.5390902520405049E-3</v>
      </c>
      <c r="N107" s="411"/>
    </row>
    <row r="108" spans="1:14" ht="16.899999999999999" customHeight="1" thickBot="1">
      <c r="B108" s="842"/>
      <c r="C108" s="412" t="s">
        <v>90</v>
      </c>
      <c r="D108" s="413">
        <f>SUM(D107:D107)</f>
        <v>0.33854166666666669</v>
      </c>
      <c r="E108" s="413">
        <f>SUM(E107:E107)</f>
        <v>1.279165362020636E-2</v>
      </c>
      <c r="F108" s="414">
        <f>SUM(F107:F107)</f>
        <v>1.4337686224069825E-3</v>
      </c>
      <c r="H108" s="413">
        <f>SUM(H107:H107)</f>
        <v>0.37760416666666669</v>
      </c>
      <c r="I108" s="649">
        <f>SUM(I107:I107)</f>
        <v>1.2708489962540891E-2</v>
      </c>
      <c r="J108" s="650">
        <f>SUM(J107:J107)</f>
        <v>1.5390902520405049E-3</v>
      </c>
      <c r="N108" s="411"/>
    </row>
    <row r="109" spans="1:14" ht="12" customHeight="1">
      <c r="B109" s="842"/>
      <c r="E109" s="415"/>
      <c r="F109" s="416"/>
      <c r="J109" s="416"/>
    </row>
    <row r="110" spans="1:14" ht="27" customHeight="1">
      <c r="B110" s="842"/>
      <c r="C110" s="405" t="s">
        <v>91</v>
      </c>
      <c r="D110" s="406" t="s">
        <v>86</v>
      </c>
      <c r="E110" s="406" t="s">
        <v>92</v>
      </c>
      <c r="F110" s="407" t="s">
        <v>88</v>
      </c>
      <c r="H110" s="406" t="s">
        <v>86</v>
      </c>
      <c r="I110" s="406" t="s">
        <v>92</v>
      </c>
      <c r="J110" s="407" t="s">
        <v>88</v>
      </c>
    </row>
    <row r="111" spans="1:14" ht="16.899999999999999" customHeight="1">
      <c r="B111" s="842"/>
      <c r="C111" s="408" t="s">
        <v>93</v>
      </c>
      <c r="D111" s="409">
        <f>IF('1.1 Summary'!$C$14="Non-Carbonated",'4.6 Nitrogenation'!F43,0)</f>
        <v>3.0439396523785973</v>
      </c>
      <c r="E111" s="409">
        <f>'4.6 Nitrogenation'!G43</f>
        <v>0.11501397171408256</v>
      </c>
      <c r="F111" s="410">
        <f>D111/$D$235</f>
        <v>1.2891486017223435E-2</v>
      </c>
      <c r="H111" s="409">
        <f>IF('1.1 Summary'!$C$14="Non-Carbonated",'4.6 Nitrogenation'!F47,0)</f>
        <v>3.5174245654732466</v>
      </c>
      <c r="I111" s="409">
        <f>'4.6 Nitrogenation'!G47</f>
        <v>0.11838098922190082</v>
      </c>
      <c r="J111" s="410">
        <f>H111/$H$235</f>
        <v>1.4336795880185863E-2</v>
      </c>
    </row>
    <row r="112" spans="1:14" ht="16.899999999999999" customHeight="1">
      <c r="B112" s="842"/>
      <c r="C112" s="417" t="s">
        <v>94</v>
      </c>
      <c r="D112" s="418">
        <f>15%*D111</f>
        <v>0.45659094785678955</v>
      </c>
      <c r="E112" s="418">
        <f>15%*E111</f>
        <v>1.7252095757112385E-2</v>
      </c>
      <c r="F112" s="410">
        <f>D112/$D$235</f>
        <v>1.933722902583515E-3</v>
      </c>
      <c r="H112" s="418">
        <f>15%*H111</f>
        <v>0.52761368482098692</v>
      </c>
      <c r="I112" s="418">
        <f>15%*I111</f>
        <v>1.7757148383285123E-2</v>
      </c>
      <c r="J112" s="410">
        <f>H112/$H$235</f>
        <v>2.150519382027879E-3</v>
      </c>
    </row>
    <row r="113" spans="1:14" ht="20.149999999999999" customHeight="1" thickBot="1">
      <c r="B113" s="842"/>
      <c r="C113" s="412" t="s">
        <v>54</v>
      </c>
      <c r="D113" s="413">
        <f>SUM(D111:D112)</f>
        <v>3.5005306002353871</v>
      </c>
      <c r="E113" s="659">
        <f>SUM(E111:E112)</f>
        <v>0.13226606747119496</v>
      </c>
      <c r="F113" s="414">
        <f>SUM(F111:F112)</f>
        <v>1.4825208919806951E-2</v>
      </c>
      <c r="H113" s="413">
        <f>SUM(H111:H112)</f>
        <v>4.0450382502942333</v>
      </c>
      <c r="I113" s="649">
        <f>SUM(I111:I112)</f>
        <v>0.13613813760518595</v>
      </c>
      <c r="J113" s="650">
        <f>SUM(J111:J112)</f>
        <v>1.6487315262213743E-2</v>
      </c>
    </row>
    <row r="114" spans="1:14" ht="9" customHeight="1">
      <c r="B114" s="842"/>
      <c r="C114" s="426"/>
      <c r="D114" s="427"/>
      <c r="E114" s="427"/>
      <c r="F114" s="428"/>
      <c r="H114" s="427"/>
      <c r="I114" s="655"/>
      <c r="J114" s="428"/>
    </row>
    <row r="115" spans="1:14" ht="12" customHeight="1">
      <c r="B115" s="842"/>
      <c r="E115" s="415"/>
      <c r="F115" s="416"/>
      <c r="J115" s="416"/>
    </row>
    <row r="116" spans="1:14" ht="31.9" customHeight="1">
      <c r="B116" s="842"/>
      <c r="C116" s="405" t="s">
        <v>69</v>
      </c>
      <c r="D116" s="406" t="s">
        <v>86</v>
      </c>
      <c r="E116" s="406" t="s">
        <v>92</v>
      </c>
      <c r="F116" s="407" t="s">
        <v>88</v>
      </c>
      <c r="H116" s="406" t="s">
        <v>86</v>
      </c>
      <c r="I116" s="406" t="s">
        <v>92</v>
      </c>
      <c r="J116" s="407" t="s">
        <v>88</v>
      </c>
    </row>
    <row r="117" spans="1:14" ht="16.899999999999999" customHeight="1">
      <c r="A117" s="656"/>
      <c r="B117" s="842"/>
      <c r="C117" s="419" t="s">
        <v>95</v>
      </c>
      <c r="D117" s="409">
        <f>IF('1.1 Summary'!$C$14="Non-Carbonated",'4.6 Nitrogenation'!F53,0)</f>
        <v>2.25051946199603</v>
      </c>
      <c r="E117" s="409">
        <f>'4.6 Nitrogenation'!G53</f>
        <v>8.5034925558310548E-2</v>
      </c>
      <c r="F117" s="410">
        <f>D117/$D$235</f>
        <v>9.5312468343910928E-3</v>
      </c>
      <c r="H117" s="409">
        <f>IF('1.1 Summary'!$C$14="Non-Carbonated",'4.6 Nitrogenation'!F60,0)</f>
        <v>2.25051946199603</v>
      </c>
      <c r="I117" s="409">
        <f>'4.6 Nitrogenation'!G60</f>
        <v>7.5742554023581515E-2</v>
      </c>
      <c r="J117" s="410">
        <f>H117/$H$235</f>
        <v>9.1729723126789241E-3</v>
      </c>
      <c r="K117" s="411"/>
      <c r="L117" s="411"/>
    </row>
    <row r="118" spans="1:14" ht="16.899999999999999" customHeight="1">
      <c r="B118" s="842"/>
      <c r="C118" s="419" t="s">
        <v>96</v>
      </c>
      <c r="D118" s="409">
        <f>IF('1.1 Summary'!$C$14="Non-Carbonated",'4.6 Nitrogenation'!F54,0)</f>
        <v>1.8653017028750551</v>
      </c>
      <c r="E118" s="409">
        <f>'4.6 Nitrogenation'!G54</f>
        <v>7.0479635535829019E-2</v>
      </c>
      <c r="F118" s="410">
        <f>D118/$D$235</f>
        <v>7.8997988024257955E-3</v>
      </c>
      <c r="H118" s="409">
        <f>IF('1.1 Summary'!$C$14="Non-Carbonated",'4.6 Nitrogenation'!F61,0)</f>
        <v>1.8653017028750551</v>
      </c>
      <c r="I118" s="409">
        <f>'4.6 Nitrogenation'!G61</f>
        <v>6.2777824136204544E-2</v>
      </c>
      <c r="J118" s="410">
        <f>H118/$H$235</f>
        <v>7.6028495483839156E-3</v>
      </c>
      <c r="K118" s="411"/>
      <c r="L118" s="411"/>
    </row>
    <row r="119" spans="1:14" ht="16.899999999999999" customHeight="1">
      <c r="B119" s="842"/>
      <c r="C119" s="419" t="s">
        <v>97</v>
      </c>
      <c r="D119" s="409">
        <f>IF('1.1 Summary'!$C$14="Non-Carbonated",'4.6 Nitrogenation'!F55,0)</f>
        <v>1.1616204407504414</v>
      </c>
      <c r="E119" s="409">
        <f>'4.6 Nitrogenation'!G55</f>
        <v>4.3891336811021059E-2</v>
      </c>
      <c r="F119" s="410">
        <f>D119/$D$235</f>
        <v>4.9196158200946766E-3</v>
      </c>
      <c r="H119" s="409">
        <f>IF('1.1 Summary'!$C$14="Non-Carbonated",'4.6 Nitrogenation'!F62,0)</f>
        <v>1.1616204407504414</v>
      </c>
      <c r="I119" s="409">
        <f>'4.6 Nitrogenation'!G62</f>
        <v>3.9095018049922582E-2</v>
      </c>
      <c r="J119" s="410">
        <f>H119/$H$235</f>
        <v>4.7346900663525491E-3</v>
      </c>
      <c r="K119" s="411"/>
      <c r="L119" s="411"/>
    </row>
    <row r="120" spans="1:14" ht="16.899999999999999" customHeight="1">
      <c r="B120" s="842"/>
      <c r="C120" s="419" t="s">
        <v>98</v>
      </c>
      <c r="D120" s="409">
        <f>IF('1.1 Summary'!$C$14="Non-Carbonated",'4.6 Nitrogenation'!F56,0)</f>
        <v>2.2146190143923694</v>
      </c>
      <c r="E120" s="409">
        <f>'4.6 Nitrogenation'!G56</f>
        <v>8.3678442336974745E-2</v>
      </c>
      <c r="F120" s="410">
        <f>D120/$D$235</f>
        <v>9.3792037024147401E-3</v>
      </c>
      <c r="H120" s="409">
        <f>IF('1.1 Summary'!$C$14="Non-Carbonated",'4.6 Nitrogenation'!F63,0)</f>
        <v>2.2146190143923694</v>
      </c>
      <c r="I120" s="409">
        <f>'4.6 Nitrogenation'!G63</f>
        <v>7.4534303378337441E-2</v>
      </c>
      <c r="J120" s="410">
        <f>H120/$H$235</f>
        <v>9.0266444015267653E-3</v>
      </c>
      <c r="K120" s="411"/>
      <c r="L120" s="411"/>
    </row>
    <row r="121" spans="1:14" ht="16.899999999999999" customHeight="1" thickBot="1">
      <c r="B121" s="842"/>
      <c r="C121" s="412" t="s">
        <v>99</v>
      </c>
      <c r="D121" s="413">
        <f>SUM(D117:D120)</f>
        <v>7.4920606200138966</v>
      </c>
      <c r="E121" s="659">
        <f>SUM(E117:E120)</f>
        <v>0.28308434024213536</v>
      </c>
      <c r="F121" s="414">
        <f>SUM(F117:F120)</f>
        <v>3.1729865159326305E-2</v>
      </c>
      <c r="H121" s="413">
        <f>SUM(H117:H120)</f>
        <v>7.4920606200138966</v>
      </c>
      <c r="I121" s="649">
        <f>SUM(I117:I120)</f>
        <v>0.25214969958804612</v>
      </c>
      <c r="J121" s="414">
        <f>SUM(J117:J120)</f>
        <v>3.0537156328942154E-2</v>
      </c>
      <c r="K121" s="411"/>
      <c r="L121" s="411"/>
    </row>
    <row r="122" spans="1:14" ht="16.899999999999999" customHeight="1" thickBot="1">
      <c r="B122" s="842"/>
      <c r="C122" s="441" t="s">
        <v>507</v>
      </c>
      <c r="D122" s="442">
        <f>D121+D113+D108</f>
        <v>11.331132886915951</v>
      </c>
      <c r="E122" s="442">
        <f>E121+E113+E108</f>
        <v>0.42814206133353666</v>
      </c>
      <c r="F122" s="443">
        <f>SUM(F121,F113,F108)</f>
        <v>4.7988842701540239E-2</v>
      </c>
      <c r="G122" s="415"/>
      <c r="H122" s="442">
        <f>H121+H113+H108</f>
        <v>11.914703036974796</v>
      </c>
      <c r="I122" s="658">
        <f>I121+I113+I108</f>
        <v>0.40099632715577294</v>
      </c>
      <c r="J122" s="457">
        <f>SUM(J121,J113,J108)</f>
        <v>4.8563561843196407E-2</v>
      </c>
    </row>
    <row r="123" spans="1:14" ht="12.75" customHeight="1">
      <c r="C123" s="415"/>
      <c r="D123" s="415"/>
      <c r="E123" s="415"/>
      <c r="F123" s="415"/>
      <c r="G123" s="415"/>
      <c r="H123" s="415"/>
      <c r="J123" s="415"/>
    </row>
    <row r="124" spans="1:14" ht="21" customHeight="1">
      <c r="C124" s="838" t="s">
        <v>608</v>
      </c>
      <c r="D124" s="839"/>
      <c r="E124" s="839"/>
      <c r="F124" s="839"/>
      <c r="G124" s="839"/>
      <c r="H124" s="839"/>
      <c r="I124" s="839"/>
      <c r="J124" s="840"/>
    </row>
    <row r="125" spans="1:14" ht="30" customHeight="1">
      <c r="B125" s="842" t="s">
        <v>608</v>
      </c>
      <c r="C125" s="405" t="s">
        <v>85</v>
      </c>
      <c r="D125" s="406" t="s">
        <v>86</v>
      </c>
      <c r="E125" s="406" t="s">
        <v>87</v>
      </c>
      <c r="F125" s="407" t="s">
        <v>88</v>
      </c>
      <c r="H125" s="406" t="s">
        <v>86</v>
      </c>
      <c r="I125" s="406" t="s">
        <v>87</v>
      </c>
      <c r="J125" s="407" t="s">
        <v>88</v>
      </c>
    </row>
    <row r="126" spans="1:14" ht="16.899999999999999" customHeight="1">
      <c r="B126" s="842"/>
      <c r="C126" s="419" t="s">
        <v>599</v>
      </c>
      <c r="D126" s="660">
        <f>IF('1.1 Summary'!$C$15="Can",'4.7 Can Pasteurisation'!F33,0)</f>
        <v>0</v>
      </c>
      <c r="E126" s="660">
        <f>IF('1.1 Summary'!$C$15="Can",'4.7 Can Pasteurisation'!G33,0)</f>
        <v>0</v>
      </c>
      <c r="F126" s="410">
        <f>D126/$D$235</f>
        <v>0</v>
      </c>
      <c r="H126" s="409">
        <f>IF('1.1 Summary'!$C$15="Can",'4.7 Can Pasteurisation'!F37,0)</f>
        <v>0</v>
      </c>
      <c r="I126" s="409">
        <f>IF('1.1 Summary'!$C$15="Can",'4.7 Can Pasteurisation'!G37,0)</f>
        <v>0</v>
      </c>
      <c r="J126" s="410">
        <f>H126/H$235</f>
        <v>0</v>
      </c>
      <c r="N126" s="411"/>
    </row>
    <row r="127" spans="1:14" ht="16.899999999999999" customHeight="1" thickBot="1">
      <c r="B127" s="842"/>
      <c r="C127" s="412" t="s">
        <v>90</v>
      </c>
      <c r="D127" s="413">
        <f>SUM(D126:D126)</f>
        <v>0</v>
      </c>
      <c r="E127" s="413">
        <f>SUM(E126:E126)</f>
        <v>0</v>
      </c>
      <c r="F127" s="414">
        <f>SUM(F126:F126)</f>
        <v>0</v>
      </c>
      <c r="H127" s="413">
        <f>SUM(H126:H126)</f>
        <v>0</v>
      </c>
      <c r="I127" s="649">
        <f>SUM(I126:I126)</f>
        <v>0</v>
      </c>
      <c r="J127" s="650">
        <f>SUM(J126:J126)</f>
        <v>0</v>
      </c>
      <c r="N127" s="411"/>
    </row>
    <row r="128" spans="1:14" ht="12" customHeight="1">
      <c r="B128" s="842"/>
      <c r="E128" s="415"/>
      <c r="F128" s="416"/>
      <c r="J128" s="416"/>
    </row>
    <row r="129" spans="1:12" ht="27" customHeight="1">
      <c r="B129" s="842"/>
      <c r="C129" s="405" t="s">
        <v>91</v>
      </c>
      <c r="D129" s="406" t="s">
        <v>86</v>
      </c>
      <c r="E129" s="406" t="s">
        <v>92</v>
      </c>
      <c r="F129" s="407" t="s">
        <v>88</v>
      </c>
      <c r="H129" s="406" t="s">
        <v>86</v>
      </c>
      <c r="I129" s="406" t="s">
        <v>92</v>
      </c>
      <c r="J129" s="407" t="s">
        <v>88</v>
      </c>
    </row>
    <row r="130" spans="1:12" ht="16.899999999999999" customHeight="1">
      <c r="B130" s="842"/>
      <c r="C130" s="408" t="s">
        <v>93</v>
      </c>
      <c r="D130" s="409">
        <f>IF('1.1 Summary'!$C$15="Can",'4.7 Can Pasteurisation'!F43,0)</f>
        <v>0</v>
      </c>
      <c r="E130" s="409">
        <f>IF('1.1 Summary'!$C$15="Can",'4.7 Can Pasteurisation'!G43,0)</f>
        <v>0</v>
      </c>
      <c r="F130" s="410">
        <f>D130/$D$235</f>
        <v>0</v>
      </c>
      <c r="H130" s="409">
        <f>IF('1.1 Summary'!$C$15="Can",'4.7 Can Pasteurisation'!F47,0)</f>
        <v>0</v>
      </c>
      <c r="I130" s="409">
        <f>IF('1.1 Summary'!$C$15="Can",'4.7 Can Pasteurisation'!G47,0)</f>
        <v>0</v>
      </c>
      <c r="J130" s="410">
        <f>H130/$H$235</f>
        <v>0</v>
      </c>
    </row>
    <row r="131" spans="1:12" ht="16.899999999999999" customHeight="1">
      <c r="B131" s="842"/>
      <c r="C131" s="417" t="s">
        <v>94</v>
      </c>
      <c r="D131" s="418">
        <f>15%*D130</f>
        <v>0</v>
      </c>
      <c r="E131" s="418">
        <f>15%*E130</f>
        <v>0</v>
      </c>
      <c r="F131" s="410">
        <f>D131/$D$235</f>
        <v>0</v>
      </c>
      <c r="H131" s="418">
        <f>15%*H130</f>
        <v>0</v>
      </c>
      <c r="I131" s="418">
        <f>15%*I130</f>
        <v>0</v>
      </c>
      <c r="J131" s="410">
        <f>H131/$H$235</f>
        <v>0</v>
      </c>
    </row>
    <row r="132" spans="1:12" ht="20.149999999999999" customHeight="1" thickBot="1">
      <c r="B132" s="842"/>
      <c r="C132" s="412" t="s">
        <v>54</v>
      </c>
      <c r="D132" s="413">
        <f>SUM(D130:D131)</f>
        <v>0</v>
      </c>
      <c r="E132" s="659">
        <f>SUM(E130:E131)</f>
        <v>0</v>
      </c>
      <c r="F132" s="414">
        <f>SUM(F130:F131)</f>
        <v>0</v>
      </c>
      <c r="H132" s="413">
        <f>SUM(H130:H131)</f>
        <v>0</v>
      </c>
      <c r="I132" s="649">
        <f>SUM(I130:I131)</f>
        <v>0</v>
      </c>
      <c r="J132" s="650">
        <f>SUM(J130:J131)</f>
        <v>0</v>
      </c>
    </row>
    <row r="133" spans="1:12" ht="9" customHeight="1">
      <c r="B133" s="842"/>
      <c r="C133" s="426"/>
      <c r="D133" s="427"/>
      <c r="E133" s="427"/>
      <c r="F133" s="428"/>
      <c r="H133" s="427"/>
      <c r="I133" s="655"/>
      <c r="J133" s="428"/>
    </row>
    <row r="134" spans="1:12" ht="12" customHeight="1">
      <c r="B134" s="842"/>
      <c r="E134" s="415"/>
      <c r="F134" s="416"/>
      <c r="J134" s="416"/>
    </row>
    <row r="135" spans="1:12" ht="31.9" customHeight="1">
      <c r="B135" s="842"/>
      <c r="C135" s="405" t="s">
        <v>69</v>
      </c>
      <c r="D135" s="406" t="s">
        <v>86</v>
      </c>
      <c r="E135" s="406" t="s">
        <v>92</v>
      </c>
      <c r="F135" s="407" t="s">
        <v>88</v>
      </c>
      <c r="H135" s="406" t="s">
        <v>86</v>
      </c>
      <c r="I135" s="406" t="s">
        <v>92</v>
      </c>
      <c r="J135" s="407" t="s">
        <v>88</v>
      </c>
    </row>
    <row r="136" spans="1:12" ht="16.899999999999999" customHeight="1">
      <c r="A136" s="656"/>
      <c r="B136" s="842"/>
      <c r="C136" s="419" t="s">
        <v>95</v>
      </c>
      <c r="D136" s="409">
        <f>IF('1.1 Summary'!$C$15="Can",'4.7 Can Pasteurisation'!F53,0)</f>
        <v>0</v>
      </c>
      <c r="E136" s="409">
        <f>IF('1.1 Summary'!$C$15="Can",'4.7 Can Pasteurisation'!G53,0)</f>
        <v>0</v>
      </c>
      <c r="F136" s="410">
        <f>D136/$D$235</f>
        <v>0</v>
      </c>
      <c r="H136" s="409">
        <f>IF('1.1 Summary'!$C$15="Can",'4.7 Can Pasteurisation'!F60,0)</f>
        <v>0</v>
      </c>
      <c r="I136" s="409">
        <f>IF('1.1 Summary'!$C$15="Can",'4.7 Can Pasteurisation'!G60,0)</f>
        <v>0</v>
      </c>
      <c r="J136" s="410">
        <f>H136/$H$235</f>
        <v>0</v>
      </c>
      <c r="K136" s="411"/>
      <c r="L136" s="411"/>
    </row>
    <row r="137" spans="1:12" ht="16.899999999999999" customHeight="1">
      <c r="B137" s="842"/>
      <c r="C137" s="419" t="s">
        <v>96</v>
      </c>
      <c r="D137" s="409">
        <f>IF('1.1 Summary'!$C$15="Can",'4.7 Can Pasteurisation'!F54,0)</f>
        <v>0</v>
      </c>
      <c r="E137" s="409">
        <f>IF('1.1 Summary'!$C$15="Can",'4.7 Can Pasteurisation'!G54,0)</f>
        <v>0</v>
      </c>
      <c r="F137" s="410">
        <f>D137/$D$235</f>
        <v>0</v>
      </c>
      <c r="H137" s="409">
        <f>IF('1.1 Summary'!$C$15="Can",'4.7 Can Pasteurisation'!F61,0)</f>
        <v>0</v>
      </c>
      <c r="I137" s="409">
        <f>IF('1.1 Summary'!$C$15="Can",'4.7 Can Pasteurisation'!G61,0)</f>
        <v>0</v>
      </c>
      <c r="J137" s="410">
        <f>H137/$H$235</f>
        <v>0</v>
      </c>
      <c r="K137" s="411"/>
      <c r="L137" s="411"/>
    </row>
    <row r="138" spans="1:12" ht="16.899999999999999" customHeight="1">
      <c r="B138" s="842"/>
      <c r="C138" s="419" t="s">
        <v>97</v>
      </c>
      <c r="D138" s="409">
        <f>IF('1.1 Summary'!$C$15="Can",'4.7 Can Pasteurisation'!F55,0)</f>
        <v>0</v>
      </c>
      <c r="E138" s="409">
        <f>IF('1.1 Summary'!$C$15="Can",'4.7 Can Pasteurisation'!G55,0)</f>
        <v>0</v>
      </c>
      <c r="F138" s="410">
        <f>D138/$D$235</f>
        <v>0</v>
      </c>
      <c r="H138" s="409">
        <f>IF('1.1 Summary'!$C$15="Can",'4.7 Can Pasteurisation'!F62,0)</f>
        <v>0</v>
      </c>
      <c r="I138" s="409">
        <f>IF('1.1 Summary'!$C$15="Can",'4.7 Can Pasteurisation'!G62,0)</f>
        <v>0</v>
      </c>
      <c r="J138" s="410">
        <f>H138/$H$235</f>
        <v>0</v>
      </c>
      <c r="K138" s="411"/>
      <c r="L138" s="411"/>
    </row>
    <row r="139" spans="1:12" ht="16.899999999999999" customHeight="1">
      <c r="B139" s="842"/>
      <c r="C139" s="419" t="s">
        <v>98</v>
      </c>
      <c r="D139" s="409">
        <f>IF('1.1 Summary'!$C$15="Can",'4.7 Can Pasteurisation'!F56,0)</f>
        <v>0</v>
      </c>
      <c r="E139" s="409">
        <f>IF('1.1 Summary'!$C$15="Can",'4.7 Can Pasteurisation'!G56,0)</f>
        <v>0</v>
      </c>
      <c r="F139" s="410">
        <f>D139/$D$235</f>
        <v>0</v>
      </c>
      <c r="H139" s="409">
        <f>IF('1.1 Summary'!$C$15="Can",'4.7 Can Pasteurisation'!F63,0)</f>
        <v>0</v>
      </c>
      <c r="I139" s="409">
        <f>IF('1.1 Summary'!$C$15="Can",'4.7 Can Pasteurisation'!G63,0)</f>
        <v>0</v>
      </c>
      <c r="J139" s="410">
        <f>H139/$H$235</f>
        <v>0</v>
      </c>
      <c r="K139" s="411"/>
      <c r="L139" s="411"/>
    </row>
    <row r="140" spans="1:12" ht="16.899999999999999" customHeight="1" thickBot="1">
      <c r="B140" s="842"/>
      <c r="C140" s="412" t="s">
        <v>99</v>
      </c>
      <c r="D140" s="413">
        <f>SUM(D136:D139)</f>
        <v>0</v>
      </c>
      <c r="E140" s="413">
        <f>SUM(E136:E139)</f>
        <v>0</v>
      </c>
      <c r="F140" s="414">
        <f>SUM(F136:F139)</f>
        <v>0</v>
      </c>
      <c r="H140" s="413">
        <f>SUM(H136:H139)</f>
        <v>0</v>
      </c>
      <c r="I140" s="649">
        <f>SUM(I136:I139)</f>
        <v>0</v>
      </c>
      <c r="J140" s="414">
        <f>SUM(J136:J139)</f>
        <v>0</v>
      </c>
      <c r="K140" s="411"/>
      <c r="L140" s="411"/>
    </row>
    <row r="141" spans="1:12" ht="16.899999999999999" customHeight="1" thickBot="1">
      <c r="B141" s="842"/>
      <c r="C141" s="441" t="s">
        <v>609</v>
      </c>
      <c r="D141" s="442">
        <f>D140+D132+D127</f>
        <v>0</v>
      </c>
      <c r="E141" s="442">
        <f>E140+E132+E127</f>
        <v>0</v>
      </c>
      <c r="F141" s="443">
        <f>SUM(F140,F132,F127)</f>
        <v>0</v>
      </c>
      <c r="G141" s="415"/>
      <c r="H141" s="442">
        <f>H140+H132+H127</f>
        <v>0</v>
      </c>
      <c r="I141" s="658">
        <f>I140+I132+I127</f>
        <v>0</v>
      </c>
      <c r="J141" s="457">
        <f>SUM(J140,J132,J127)</f>
        <v>0</v>
      </c>
    </row>
    <row r="142" spans="1:12" ht="13.15" customHeight="1">
      <c r="C142" s="415"/>
      <c r="D142" s="415"/>
      <c r="E142" s="415"/>
      <c r="F142" s="415"/>
      <c r="G142" s="415"/>
      <c r="H142" s="415"/>
      <c r="J142" s="415"/>
    </row>
    <row r="143" spans="1:12" ht="21" customHeight="1">
      <c r="C143" s="838" t="s">
        <v>134</v>
      </c>
      <c r="D143" s="839"/>
      <c r="E143" s="839"/>
      <c r="F143" s="839"/>
      <c r="G143" s="839"/>
      <c r="H143" s="839"/>
      <c r="I143" s="839"/>
      <c r="J143" s="840"/>
    </row>
    <row r="144" spans="1:12" ht="30" customHeight="1">
      <c r="B144" s="842" t="s">
        <v>134</v>
      </c>
      <c r="C144" s="405" t="s">
        <v>85</v>
      </c>
      <c r="D144" s="406" t="s">
        <v>86</v>
      </c>
      <c r="E144" s="406" t="s">
        <v>87</v>
      </c>
      <c r="F144" s="407" t="s">
        <v>88</v>
      </c>
      <c r="H144" s="406" t="s">
        <v>86</v>
      </c>
      <c r="I144" s="406" t="s">
        <v>87</v>
      </c>
      <c r="J144" s="407" t="s">
        <v>88</v>
      </c>
    </row>
    <row r="145" spans="1:14" ht="16.899999999999999" customHeight="1">
      <c r="B145" s="842"/>
      <c r="C145" s="419" t="s">
        <v>135</v>
      </c>
      <c r="D145" s="660">
        <f>IF('1.1 Summary'!$C$15="Can",0,'4.8 Shrink Sleeve Labelling'!F33)</f>
        <v>0.546875</v>
      </c>
      <c r="E145" s="660">
        <f>IF('1.1 Summary'!$C$15="Can",0,'4.8 Shrink Sleeve Labelling'!G33)</f>
        <v>2.3826218720123044E-2</v>
      </c>
      <c r="F145" s="410">
        <f>D145/$D$235</f>
        <v>2.3160877746574329E-3</v>
      </c>
      <c r="H145" s="409">
        <f>IF('1.1 Summary'!$C$15="Can",0,'4.8 Shrink Sleeve Labelling'!F37)</f>
        <v>0.65755208333333337</v>
      </c>
      <c r="I145" s="409">
        <f>IF('1.1 Summary'!$C$15="Can",0,'4.8 Shrink Sleeve Labelling'!G37)</f>
        <v>2.4092676991393128E-2</v>
      </c>
      <c r="J145" s="410">
        <f>H145/H$235</f>
        <v>2.6801399216567412E-3</v>
      </c>
      <c r="N145" s="411"/>
    </row>
    <row r="146" spans="1:14" ht="16.899999999999999" customHeight="1" thickBot="1">
      <c r="B146" s="842"/>
      <c r="C146" s="412" t="s">
        <v>90</v>
      </c>
      <c r="D146" s="413">
        <f>SUM(D145:D145)</f>
        <v>0.546875</v>
      </c>
      <c r="E146" s="413">
        <f>SUM(E145:E145)</f>
        <v>2.3826218720123044E-2</v>
      </c>
      <c r="F146" s="414">
        <f>SUM(F145:F145)</f>
        <v>2.3160877746574329E-3</v>
      </c>
      <c r="H146" s="413">
        <f>SUM(H145:H145)</f>
        <v>0.65755208333333337</v>
      </c>
      <c r="I146" s="649">
        <f>SUM(I145:I145)</f>
        <v>2.4092676991393128E-2</v>
      </c>
      <c r="J146" s="650">
        <f>SUM(J145:J145)</f>
        <v>2.6801399216567412E-3</v>
      </c>
      <c r="N146" s="411"/>
    </row>
    <row r="147" spans="1:14" ht="12" customHeight="1">
      <c r="B147" s="842"/>
      <c r="E147" s="415"/>
      <c r="F147" s="416"/>
      <c r="J147" s="416"/>
    </row>
    <row r="148" spans="1:14" ht="27" customHeight="1">
      <c r="B148" s="842"/>
      <c r="C148" s="405" t="s">
        <v>91</v>
      </c>
      <c r="D148" s="406" t="s">
        <v>86</v>
      </c>
      <c r="E148" s="406" t="s">
        <v>92</v>
      </c>
      <c r="F148" s="407" t="s">
        <v>88</v>
      </c>
      <c r="H148" s="406" t="s">
        <v>86</v>
      </c>
      <c r="I148" s="406" t="s">
        <v>92</v>
      </c>
      <c r="J148" s="407" t="s">
        <v>88</v>
      </c>
    </row>
    <row r="149" spans="1:14" ht="16.899999999999999" customHeight="1">
      <c r="B149" s="842"/>
      <c r="C149" s="408" t="s">
        <v>93</v>
      </c>
      <c r="D149" s="409">
        <f>IF('1.1 Summary'!$C$15="Can",0,'4.8 Shrink Sleeve Labelling'!F43)</f>
        <v>1.6234849130946492</v>
      </c>
      <c r="E149" s="409">
        <f>IF('1.1 Summary'!$C$15="Can",0,'4.8 Shrink Sleeve Labelling'!G43)</f>
        <v>7.073189783444675E-2</v>
      </c>
      <c r="F149" s="410">
        <f>D149/$D$235</f>
        <v>6.8756727946227237E-3</v>
      </c>
      <c r="H149" s="409">
        <f>IF('1.1 Summary'!$C$15="Can",0,'4.8 Shrink Sleeve Labelling'!F47)</f>
        <v>1.7023990652770906</v>
      </c>
      <c r="I149" s="409">
        <f>IF('1.1 Summary'!$C$15="Can",0,'4.8 Shrink Sleeve Labelling'!G47)</f>
        <v>6.237582060762567E-2</v>
      </c>
      <c r="J149" s="410">
        <f>H149/$H$235</f>
        <v>6.938868894324976E-3</v>
      </c>
    </row>
    <row r="150" spans="1:14" ht="16.899999999999999" customHeight="1">
      <c r="B150" s="842"/>
      <c r="C150" s="417" t="s">
        <v>94</v>
      </c>
      <c r="D150" s="418">
        <f>15%*D149</f>
        <v>0.24352273696419735</v>
      </c>
      <c r="E150" s="418">
        <f>15%*E149</f>
        <v>1.0609784675167011E-2</v>
      </c>
      <c r="F150" s="410">
        <f>D150/$D$235</f>
        <v>1.0313509191934086E-3</v>
      </c>
      <c r="H150" s="418">
        <f>15%*H149</f>
        <v>0.25535985979156356</v>
      </c>
      <c r="I150" s="418">
        <f>15%*I149</f>
        <v>9.3563730911438506E-3</v>
      </c>
      <c r="J150" s="410">
        <f>H150/$H$235</f>
        <v>1.0408303341487462E-3</v>
      </c>
    </row>
    <row r="151" spans="1:14" ht="20.149999999999999" customHeight="1" thickBot="1">
      <c r="B151" s="842"/>
      <c r="C151" s="412" t="s">
        <v>54</v>
      </c>
      <c r="D151" s="413">
        <f>SUM(D149:D150)</f>
        <v>1.8670076500588464</v>
      </c>
      <c r="E151" s="659">
        <f>SUM(E149:E150)</f>
        <v>8.1341682509613766E-2</v>
      </c>
      <c r="F151" s="414">
        <f>SUM(F149:F150)</f>
        <v>7.9070237138161321E-3</v>
      </c>
      <c r="H151" s="413">
        <f>SUM(H149:H150)</f>
        <v>1.9577589250686542</v>
      </c>
      <c r="I151" s="649">
        <f>SUM(I149:I150)</f>
        <v>7.1732193698769514E-2</v>
      </c>
      <c r="J151" s="650">
        <f>SUM(J149:J150)</f>
        <v>7.9796992284737224E-3</v>
      </c>
    </row>
    <row r="152" spans="1:14" ht="9" customHeight="1">
      <c r="B152" s="842"/>
      <c r="C152" s="426"/>
      <c r="D152" s="427"/>
      <c r="E152" s="427"/>
      <c r="F152" s="428"/>
      <c r="H152" s="427"/>
      <c r="I152" s="655"/>
      <c r="J152" s="428"/>
    </row>
    <row r="153" spans="1:14" ht="12" customHeight="1">
      <c r="B153" s="842"/>
      <c r="E153" s="415"/>
      <c r="F153" s="416"/>
      <c r="J153" s="416"/>
    </row>
    <row r="154" spans="1:14" ht="31.9" customHeight="1">
      <c r="B154" s="842"/>
      <c r="C154" s="405" t="s">
        <v>69</v>
      </c>
      <c r="D154" s="406" t="s">
        <v>86</v>
      </c>
      <c r="E154" s="406" t="s">
        <v>92</v>
      </c>
      <c r="F154" s="407" t="s">
        <v>88</v>
      </c>
      <c r="H154" s="406" t="s">
        <v>86</v>
      </c>
      <c r="I154" s="406" t="s">
        <v>92</v>
      </c>
      <c r="J154" s="407" t="s">
        <v>88</v>
      </c>
    </row>
    <row r="155" spans="1:14" ht="16.899999999999999" customHeight="1">
      <c r="A155" s="656"/>
      <c r="B155" s="842"/>
      <c r="C155" s="419" t="s">
        <v>95</v>
      </c>
      <c r="D155" s="409">
        <f>IF('1.1 Summary'!$C$15="Can",0,'4.8 Shrink Sleeve Labelling'!F53)</f>
        <v>2.25051946199603</v>
      </c>
      <c r="E155" s="409">
        <f>IF('1.1 Summary'!$C$15="Can",0,'4.8 Shrink Sleeve Labelling'!G53)</f>
        <v>9.8050503196180194E-2</v>
      </c>
      <c r="F155" s="410">
        <f>D155/$D$235</f>
        <v>9.5312468343910928E-3</v>
      </c>
      <c r="H155" s="409">
        <f>IF('1.1 Summary'!$C$15="Can",0,'4.8 Shrink Sleeve Labelling'!F60)</f>
        <v>2.25051946199603</v>
      </c>
      <c r="I155" s="409">
        <f>IF('1.1 Summary'!$C$15="Can",0,'4.8 Shrink Sleeve Labelling'!G60)</f>
        <v>8.2458925817482168E-2</v>
      </c>
      <c r="J155" s="410">
        <f>H155/$H$235</f>
        <v>9.1729723126789241E-3</v>
      </c>
      <c r="K155" s="411"/>
      <c r="L155" s="411"/>
    </row>
    <row r="156" spans="1:14" ht="16.899999999999999" customHeight="1">
      <c r="B156" s="842"/>
      <c r="C156" s="419" t="s">
        <v>96</v>
      </c>
      <c r="D156" s="409">
        <f>IF('1.1 Summary'!$C$15="Can",0,'4.8 Shrink Sleeve Labelling'!F54)</f>
        <v>1.8653017028750551</v>
      </c>
      <c r="E156" s="409">
        <f>IF('1.1 Summary'!$C$15="Can",0,'4.8 Shrink Sleeve Labelling'!G54)</f>
        <v>8.1267357900286219E-2</v>
      </c>
      <c r="F156" s="410">
        <f>D156/$D$235</f>
        <v>7.8997988024257955E-3</v>
      </c>
      <c r="H156" s="409">
        <f>IF('1.1 Summary'!$C$15="Can",0,'4.8 Shrink Sleeve Labelling'!F61)</f>
        <v>1.8653017028750551</v>
      </c>
      <c r="I156" s="409">
        <f>IF('1.1 Summary'!$C$15="Can",0,'4.8 Shrink Sleeve Labelling'!G61)</f>
        <v>6.834456548453019E-2</v>
      </c>
      <c r="J156" s="410">
        <f>H156/$H$235</f>
        <v>7.6028495483839156E-3</v>
      </c>
      <c r="K156" s="411"/>
      <c r="L156" s="411"/>
    </row>
    <row r="157" spans="1:14" ht="16.899999999999999" customHeight="1">
      <c r="B157" s="842"/>
      <c r="C157" s="419" t="s">
        <v>97</v>
      </c>
      <c r="D157" s="409">
        <f>IF('1.1 Summary'!$C$15="Can",0,'4.8 Shrink Sleeve Labelling'!F55)</f>
        <v>1.1616204407504414</v>
      </c>
      <c r="E157" s="409">
        <f>IF('1.1 Summary'!$C$15="Can",0,'4.8 Shrink Sleeve Labelling'!G55)</f>
        <v>5.0609412920842506E-2</v>
      </c>
      <c r="F157" s="410">
        <f>D157/$D$235</f>
        <v>4.9196158200946766E-3</v>
      </c>
      <c r="H157" s="409">
        <f>IF('1.1 Summary'!$C$15="Can",0,'4.8 Shrink Sleeve Labelling'!F62)</f>
        <v>1.1616204407504414</v>
      </c>
      <c r="I157" s="409">
        <f>IF('1.1 Summary'!$C$15="Can",0,'4.8 Shrink Sleeve Labelling'!G62)</f>
        <v>4.256171758095223E-2</v>
      </c>
      <c r="J157" s="410">
        <f>H157/$H$235</f>
        <v>4.7346900663525491E-3</v>
      </c>
      <c r="K157" s="411"/>
      <c r="L157" s="411"/>
    </row>
    <row r="158" spans="1:14" ht="16.899999999999999" customHeight="1">
      <c r="B158" s="842"/>
      <c r="C158" s="419" t="s">
        <v>98</v>
      </c>
      <c r="D158" s="409">
        <f>IF('1.1 Summary'!$C$15="Can",0,'4.8 Shrink Sleeve Labelling'!F56)</f>
        <v>2.2146190143923694</v>
      </c>
      <c r="E158" s="409">
        <f>IF('1.1 Summary'!$C$15="Can",0,'4.8 Shrink Sleeve Labelling'!G56)</f>
        <v>9.6486394548399385E-2</v>
      </c>
      <c r="F158" s="410">
        <f>D158/$D$235</f>
        <v>9.3792037024147401E-3</v>
      </c>
      <c r="H158" s="409">
        <f>IF('1.1 Summary'!$C$15="Can",0,'4.8 Shrink Sleeve Labelling'!F63)</f>
        <v>2.2146190143923694</v>
      </c>
      <c r="I158" s="409">
        <f>IF('1.1 Summary'!$C$15="Can",0,'4.8 Shrink Sleeve Labelling'!G63)</f>
        <v>8.1143535128463604E-2</v>
      </c>
      <c r="J158" s="410">
        <f>H158/$H$235</f>
        <v>9.0266444015267653E-3</v>
      </c>
      <c r="K158" s="411"/>
      <c r="L158" s="411"/>
    </row>
    <row r="159" spans="1:14" ht="16.899999999999999" customHeight="1" thickBot="1">
      <c r="B159" s="842"/>
      <c r="C159" s="412" t="s">
        <v>99</v>
      </c>
      <c r="D159" s="413">
        <f>SUM(D155:D158)</f>
        <v>7.4920606200138966</v>
      </c>
      <c r="E159" s="413">
        <f>SUM(E155:E158)</f>
        <v>0.3264136685657083</v>
      </c>
      <c r="F159" s="414">
        <f>SUM(F155:F158)</f>
        <v>3.1729865159326305E-2</v>
      </c>
      <c r="H159" s="413">
        <f>SUM(H155:H158)</f>
        <v>7.4920606200138966</v>
      </c>
      <c r="I159" s="649">
        <f>SUM(I155:I158)</f>
        <v>0.27450874401142822</v>
      </c>
      <c r="J159" s="414">
        <f>SUM(J155:J158)</f>
        <v>3.0537156328942154E-2</v>
      </c>
      <c r="K159" s="411"/>
      <c r="L159" s="411"/>
    </row>
    <row r="160" spans="1:14" ht="16.899999999999999" customHeight="1" thickBot="1">
      <c r="B160" s="842"/>
      <c r="C160" s="441" t="s">
        <v>136</v>
      </c>
      <c r="D160" s="442">
        <f>D159+D151+D146</f>
        <v>9.9059432700727434</v>
      </c>
      <c r="E160" s="442">
        <f>E159+E151+E146</f>
        <v>0.4315815697954451</v>
      </c>
      <c r="F160" s="443">
        <f>SUM(F159,F151,F146)</f>
        <v>4.1952976647799865E-2</v>
      </c>
      <c r="G160" s="415"/>
      <c r="H160" s="442">
        <f>H159+H151+H146</f>
        <v>10.107371628415885</v>
      </c>
      <c r="I160" s="658">
        <f>I159+I151+I146</f>
        <v>0.37033361470159082</v>
      </c>
      <c r="J160" s="457">
        <f>SUM(J159,J151,J146)</f>
        <v>4.1196995479072622E-2</v>
      </c>
    </row>
    <row r="161" spans="1:14" ht="16.5" customHeight="1">
      <c r="C161" s="415"/>
      <c r="D161" s="415"/>
      <c r="E161" s="415"/>
      <c r="F161" s="415"/>
      <c r="G161" s="415"/>
      <c r="H161" s="415"/>
      <c r="J161" s="415"/>
    </row>
    <row r="162" spans="1:14" ht="21" customHeight="1">
      <c r="C162" s="838" t="s">
        <v>137</v>
      </c>
      <c r="D162" s="839"/>
      <c r="E162" s="839"/>
      <c r="F162" s="839"/>
      <c r="G162" s="839"/>
      <c r="H162" s="839"/>
      <c r="I162" s="839"/>
      <c r="J162" s="840"/>
    </row>
    <row r="163" spans="1:14" ht="30" customHeight="1">
      <c r="B163" s="842" t="s">
        <v>137</v>
      </c>
      <c r="C163" s="405" t="s">
        <v>85</v>
      </c>
      <c r="D163" s="406" t="s">
        <v>86</v>
      </c>
      <c r="E163" s="406" t="s">
        <v>87</v>
      </c>
      <c r="F163" s="407" t="s">
        <v>88</v>
      </c>
      <c r="H163" s="406" t="s">
        <v>86</v>
      </c>
      <c r="I163" s="406" t="s">
        <v>87</v>
      </c>
      <c r="J163" s="407" t="s">
        <v>88</v>
      </c>
    </row>
    <row r="164" spans="1:14" ht="16.899999999999999" customHeight="1">
      <c r="B164" s="842"/>
      <c r="C164" s="419" t="s">
        <v>135</v>
      </c>
      <c r="D164" s="409">
        <f>IF('1.1 Summary'!$C$17=24,0,'4.9.1 Shrinking into Multipack'!F34)</f>
        <v>0.67708333333333337</v>
      </c>
      <c r="E164" s="409">
        <f>'4.9.1 Shrinking into Multipack'!G34</f>
        <v>3.4860072943492013E-2</v>
      </c>
      <c r="F164" s="410">
        <f>D164/$D$235</f>
        <v>2.867537244813965E-3</v>
      </c>
      <c r="H164" s="409">
        <f>IF('1.1 Summary'!$C$17=24,0,'4.9.1 Shrinking into Multipack'!F38)</f>
        <v>1.1067708333333333</v>
      </c>
      <c r="I164" s="409">
        <f>'4.9.1 Shrinking into Multipack'!G38</f>
        <v>4.8219728362153769E-2</v>
      </c>
      <c r="J164" s="410">
        <f>H164/H$235</f>
        <v>4.511126600808376E-3</v>
      </c>
      <c r="N164" s="411"/>
    </row>
    <row r="165" spans="1:14" ht="16.899999999999999" customHeight="1" thickBot="1">
      <c r="B165" s="842"/>
      <c r="C165" s="412" t="s">
        <v>90</v>
      </c>
      <c r="D165" s="413">
        <f>SUM(D164:D164)</f>
        <v>0.67708333333333337</v>
      </c>
      <c r="E165" s="413">
        <f>SUM(E164:E164)</f>
        <v>3.4860072943492013E-2</v>
      </c>
      <c r="F165" s="414">
        <f>SUM(F164:F164)</f>
        <v>2.867537244813965E-3</v>
      </c>
      <c r="H165" s="413">
        <f>SUM(H164:H164)</f>
        <v>1.1067708333333333</v>
      </c>
      <c r="I165" s="649">
        <f>SUM(I164:I164)</f>
        <v>4.8219728362153769E-2</v>
      </c>
      <c r="J165" s="650">
        <f>SUM(J164:J164)</f>
        <v>4.511126600808376E-3</v>
      </c>
      <c r="N165" s="411"/>
    </row>
    <row r="166" spans="1:14" ht="12" customHeight="1">
      <c r="B166" s="842"/>
      <c r="E166" s="415"/>
      <c r="F166" s="416"/>
      <c r="J166" s="416"/>
    </row>
    <row r="167" spans="1:14" ht="27" customHeight="1">
      <c r="B167" s="842"/>
      <c r="C167" s="405" t="s">
        <v>91</v>
      </c>
      <c r="D167" s="406" t="s">
        <v>86</v>
      </c>
      <c r="E167" s="406" t="s">
        <v>92</v>
      </c>
      <c r="F167" s="407" t="s">
        <v>88</v>
      </c>
      <c r="H167" s="406" t="s">
        <v>86</v>
      </c>
      <c r="I167" s="406" t="s">
        <v>92</v>
      </c>
      <c r="J167" s="407" t="s">
        <v>88</v>
      </c>
    </row>
    <row r="168" spans="1:14" ht="16.899999999999999" customHeight="1">
      <c r="B168" s="842"/>
      <c r="C168" s="408" t="s">
        <v>93</v>
      </c>
      <c r="D168" s="409">
        <f>IF('1.1 Summary'!$C$17=24,0,'4.9.1 Shrinking into Multipack'!F44)</f>
        <v>8.2522736964197385</v>
      </c>
      <c r="E168" s="409">
        <f>'4.9.1 Shrinking into Multipack'!G44</f>
        <v>0.4248736438255053</v>
      </c>
      <c r="F168" s="410">
        <f>D168/$D$235</f>
        <v>3.4949467833426034E-2</v>
      </c>
      <c r="H168" s="409">
        <f>IF('1.1 Summary'!$C$17=24,0,'4.9.1 Shrinking into Multipack'!F48)</f>
        <v>8.7257586095143882</v>
      </c>
      <c r="I168" s="409">
        <f>'4.9.1 Shrinking into Multipack'!G48</f>
        <v>0.38016335200783818</v>
      </c>
      <c r="J168" s="410">
        <f>H168/$H$235</f>
        <v>3.5565629839612749E-2</v>
      </c>
    </row>
    <row r="169" spans="1:14" ht="16.899999999999999" customHeight="1">
      <c r="B169" s="842"/>
      <c r="C169" s="417" t="s">
        <v>94</v>
      </c>
      <c r="D169" s="418">
        <f>15%*D168</f>
        <v>1.2378410544629608</v>
      </c>
      <c r="E169" s="418">
        <f>15%*E168</f>
        <v>6.3731046573825792E-2</v>
      </c>
      <c r="F169" s="410">
        <f>D169/$D$235</f>
        <v>5.2424201750139046E-3</v>
      </c>
      <c r="H169" s="418">
        <f>15%*H168</f>
        <v>1.3088637914271581</v>
      </c>
      <c r="I169" s="418">
        <f>15%*I168</f>
        <v>5.7024502801175728E-2</v>
      </c>
      <c r="J169" s="410">
        <f>H169/$H$235</f>
        <v>5.3348444759419118E-3</v>
      </c>
    </row>
    <row r="170" spans="1:14" ht="20.149999999999999" customHeight="1" thickBot="1">
      <c r="B170" s="842"/>
      <c r="C170" s="412" t="s">
        <v>54</v>
      </c>
      <c r="D170" s="413">
        <f>SUM(D168:D169)</f>
        <v>9.4901147508827002</v>
      </c>
      <c r="E170" s="659">
        <f>SUM(E168:E169)</f>
        <v>0.48860469039933108</v>
      </c>
      <c r="F170" s="414">
        <f>SUM(F168:F169)</f>
        <v>4.0191888008439938E-2</v>
      </c>
      <c r="H170" s="413">
        <f>SUM(H168:H169)</f>
        <v>10.034622400941547</v>
      </c>
      <c r="I170" s="649">
        <f>SUM(I168:I169)</f>
        <v>0.4371878548090139</v>
      </c>
      <c r="J170" s="650">
        <f>SUM(J168:J169)</f>
        <v>4.0900474315554658E-2</v>
      </c>
    </row>
    <row r="171" spans="1:14" ht="9" customHeight="1">
      <c r="B171" s="842"/>
      <c r="C171" s="426"/>
      <c r="D171" s="427"/>
      <c r="E171" s="427"/>
      <c r="F171" s="428"/>
      <c r="H171" s="427"/>
      <c r="I171" s="655"/>
      <c r="J171" s="428"/>
    </row>
    <row r="172" spans="1:14" ht="12" customHeight="1">
      <c r="B172" s="842"/>
      <c r="E172" s="415"/>
      <c r="F172" s="416"/>
      <c r="J172" s="416"/>
    </row>
    <row r="173" spans="1:14" ht="31.9" customHeight="1">
      <c r="B173" s="842"/>
      <c r="C173" s="405" t="s">
        <v>69</v>
      </c>
      <c r="D173" s="406" t="s">
        <v>86</v>
      </c>
      <c r="E173" s="406" t="s">
        <v>92</v>
      </c>
      <c r="F173" s="407" t="s">
        <v>88</v>
      </c>
      <c r="H173" s="406" t="s">
        <v>86</v>
      </c>
      <c r="I173" s="406" t="s">
        <v>92</v>
      </c>
      <c r="J173" s="407" t="s">
        <v>88</v>
      </c>
    </row>
    <row r="174" spans="1:14" ht="16.899999999999999" customHeight="1">
      <c r="A174" s="656"/>
      <c r="B174" s="842"/>
      <c r="C174" s="419" t="s">
        <v>95</v>
      </c>
      <c r="D174" s="409">
        <f>IF('1.1 Summary'!$C$17=24,0,'4.9.1 Shrinking into Multipack'!F54)</f>
        <v>2.25051946199603</v>
      </c>
      <c r="E174" s="409">
        <f>'4.9.1 Shrinking into Multipack'!G54</f>
        <v>0.1158694487718351</v>
      </c>
      <c r="F174" s="410">
        <f>D174/$D$235</f>
        <v>9.5312468343910928E-3</v>
      </c>
      <c r="H174" s="409">
        <f>IF('1.1 Summary'!$C$17=24,0,'4.9.1 Shrinking into Multipack'!F61)</f>
        <v>2.25051946199603</v>
      </c>
      <c r="I174" s="409">
        <f>'4.9.1 Shrinking into Multipack'!G61</f>
        <v>9.805050319618018E-2</v>
      </c>
      <c r="J174" s="410">
        <f>H174/$H$235</f>
        <v>9.1729723126789241E-3</v>
      </c>
      <c r="K174" s="411"/>
      <c r="L174" s="411"/>
    </row>
    <row r="175" spans="1:14" ht="16.899999999999999" customHeight="1">
      <c r="B175" s="842"/>
      <c r="C175" s="419" t="s">
        <v>96</v>
      </c>
      <c r="D175" s="409">
        <f>IF('1.1 Summary'!$C$17=24,0,'4.9.1 Shrinking into Multipack'!F55)</f>
        <v>1.8653017028750551</v>
      </c>
      <c r="E175" s="409">
        <f>'4.9.1 Shrinking into Multipack'!G55</f>
        <v>9.6036263518293113E-2</v>
      </c>
      <c r="F175" s="410">
        <f>D175/$D$235</f>
        <v>7.8997988024257955E-3</v>
      </c>
      <c r="H175" s="409">
        <f>IF('1.1 Summary'!$C$17=24,0,'4.9.1 Shrinking into Multipack'!F62)</f>
        <v>1.8653017028750551</v>
      </c>
      <c r="I175" s="409">
        <f>'4.9.1 Shrinking into Multipack'!G62</f>
        <v>8.1267357900286205E-2</v>
      </c>
      <c r="J175" s="410">
        <f>H175/$H$235</f>
        <v>7.6028495483839156E-3</v>
      </c>
      <c r="K175" s="411"/>
      <c r="L175" s="411"/>
    </row>
    <row r="176" spans="1:14" ht="16.899999999999999" customHeight="1">
      <c r="B176" s="842"/>
      <c r="C176" s="419" t="s">
        <v>97</v>
      </c>
      <c r="D176" s="409">
        <f>IF('1.1 Summary'!$C$17=24,0,'4.9.1 Shrinking into Multipack'!F56)</f>
        <v>1.1616204407504414</v>
      </c>
      <c r="E176" s="409">
        <f>'4.9.1 Shrinking into Multipack'!G56</f>
        <v>5.9806779023574244E-2</v>
      </c>
      <c r="F176" s="410">
        <f>D176/$D$235</f>
        <v>4.9196158200946766E-3</v>
      </c>
      <c r="H176" s="409">
        <f>IF('1.1 Summary'!$C$17=24,0,'4.9.1 Shrinking into Multipack'!F63)</f>
        <v>1.1616204407504414</v>
      </c>
      <c r="I176" s="409">
        <f>'4.9.1 Shrinking into Multipack'!G63</f>
        <v>5.0609412920842499E-2</v>
      </c>
      <c r="J176" s="410">
        <f>H176/$H$235</f>
        <v>4.7346900663525491E-3</v>
      </c>
      <c r="K176" s="411"/>
      <c r="L176" s="411"/>
    </row>
    <row r="177" spans="2:14" ht="16.899999999999999" customHeight="1">
      <c r="B177" s="842"/>
      <c r="C177" s="419" t="s">
        <v>98</v>
      </c>
      <c r="D177" s="409">
        <f>IF('1.1 Summary'!$C$17=24,0,'4.9.1 Shrinking into Multipack'!F57)</f>
        <v>2.2146190143923694</v>
      </c>
      <c r="E177" s="409">
        <f>'4.9.1 Shrinking into Multipack'!G57</f>
        <v>0.11402109102832599</v>
      </c>
      <c r="F177" s="410">
        <f>D177/$D$235</f>
        <v>9.3792037024147401E-3</v>
      </c>
      <c r="H177" s="409">
        <f>IF('1.1 Summary'!$C$17=24,0,'4.9.1 Shrinking into Multipack'!F64)</f>
        <v>2.2146190143923694</v>
      </c>
      <c r="I177" s="409">
        <f>'4.9.1 Shrinking into Multipack'!G64</f>
        <v>9.6486394548399371E-2</v>
      </c>
      <c r="J177" s="410">
        <f>H177/$H$235</f>
        <v>9.0266444015267653E-3</v>
      </c>
      <c r="K177" s="411"/>
      <c r="L177" s="411"/>
    </row>
    <row r="178" spans="2:14" ht="16.899999999999999" customHeight="1" thickBot="1">
      <c r="B178" s="842"/>
      <c r="C178" s="412" t="s">
        <v>99</v>
      </c>
      <c r="D178" s="413">
        <f>SUM(D174:D177)</f>
        <v>7.4920606200138966</v>
      </c>
      <c r="E178" s="659">
        <f>SUM(E174:E177)</f>
        <v>0.38573358234202842</v>
      </c>
      <c r="F178" s="414">
        <f>SUM(F174:F177)</f>
        <v>3.1729865159326305E-2</v>
      </c>
      <c r="H178" s="413">
        <f>SUM(H174:H177)</f>
        <v>7.4920606200138966</v>
      </c>
      <c r="I178" s="649">
        <f>SUM(I174:I177)</f>
        <v>0.32641366856570825</v>
      </c>
      <c r="J178" s="414">
        <f>SUM(J174:J177)</f>
        <v>3.0537156328942154E-2</v>
      </c>
      <c r="K178" s="411"/>
      <c r="L178" s="411"/>
    </row>
    <row r="179" spans="2:14" ht="16.899999999999999" customHeight="1" thickBot="1">
      <c r="B179" s="842"/>
      <c r="C179" s="441" t="s">
        <v>138</v>
      </c>
      <c r="D179" s="442">
        <f>D178+D170+D165</f>
        <v>17.659258704229931</v>
      </c>
      <c r="E179" s="442">
        <f>E178+E170+E165</f>
        <v>0.90919834568485158</v>
      </c>
      <c r="F179" s="443">
        <f>SUM(F178,F170,F165)</f>
        <v>7.4789290412580214E-2</v>
      </c>
      <c r="G179" s="415"/>
      <c r="H179" s="442">
        <f>H178+H170+H165</f>
        <v>18.633453854288778</v>
      </c>
      <c r="I179" s="658">
        <f>I178+I170+I165</f>
        <v>0.81182125173687592</v>
      </c>
      <c r="J179" s="457">
        <f>SUM(J178,J170,J165)</f>
        <v>7.5948757245305198E-2</v>
      </c>
    </row>
    <row r="180" spans="2:14" ht="13.15" customHeight="1">
      <c r="C180" s="415"/>
      <c r="D180" s="415"/>
      <c r="E180" s="415"/>
      <c r="F180" s="415"/>
      <c r="G180" s="415"/>
      <c r="H180" s="415"/>
      <c r="J180" s="415"/>
    </row>
    <row r="181" spans="2:14" ht="21" customHeight="1">
      <c r="C181" s="838" t="s">
        <v>139</v>
      </c>
      <c r="D181" s="839"/>
      <c r="E181" s="839"/>
      <c r="F181" s="839"/>
      <c r="G181" s="839"/>
      <c r="H181" s="839"/>
      <c r="I181" s="839"/>
      <c r="J181" s="840"/>
    </row>
    <row r="182" spans="2:14" ht="30" customHeight="1">
      <c r="B182" s="842" t="s">
        <v>139</v>
      </c>
      <c r="C182" s="405" t="s">
        <v>85</v>
      </c>
      <c r="D182" s="406" t="s">
        <v>86</v>
      </c>
      <c r="E182" s="406" t="s">
        <v>87</v>
      </c>
      <c r="F182" s="407" t="s">
        <v>88</v>
      </c>
      <c r="H182" s="406" t="s">
        <v>86</v>
      </c>
      <c r="I182" s="406" t="s">
        <v>87</v>
      </c>
      <c r="J182" s="407" t="s">
        <v>88</v>
      </c>
    </row>
    <row r="183" spans="2:14" ht="16.899999999999999" customHeight="1">
      <c r="B183" s="842"/>
      <c r="C183" s="419" t="s">
        <v>135</v>
      </c>
      <c r="D183" s="409">
        <f>'4.9.2 Packing in Tray &amp; Shrink'!F35</f>
        <v>0.67708333333333337</v>
      </c>
      <c r="E183" s="409">
        <f>'4.9.2 Packing in Tray &amp; Shrink'!G35</f>
        <v>1.3667587223399981E-2</v>
      </c>
      <c r="F183" s="410">
        <f>D183/$D$235</f>
        <v>2.867537244813965E-3</v>
      </c>
      <c r="H183" s="409">
        <f>'4.9.2 Packing in Tray &amp; Shrink'!F39</f>
        <v>0.78125</v>
      </c>
      <c r="I183" s="409">
        <f>'4.9.2 Packing in Tray &amp; Shrink'!G39</f>
        <v>1.3402327458397416E-2</v>
      </c>
      <c r="J183" s="410">
        <f>H183/H$235</f>
        <v>3.1843246593941479E-3</v>
      </c>
      <c r="N183" s="411"/>
    </row>
    <row r="184" spans="2:14" ht="16.899999999999999" customHeight="1" thickBot="1">
      <c r="B184" s="842"/>
      <c r="C184" s="412" t="s">
        <v>90</v>
      </c>
      <c r="D184" s="413">
        <f>SUM(D183:D183)</f>
        <v>0.67708333333333337</v>
      </c>
      <c r="E184" s="413">
        <f>SUM(E183:E183)</f>
        <v>1.3667587223399981E-2</v>
      </c>
      <c r="F184" s="414">
        <f>SUM(F183:F183)</f>
        <v>2.867537244813965E-3</v>
      </c>
      <c r="H184" s="413">
        <f>SUM(H183:H183)</f>
        <v>0.78125</v>
      </c>
      <c r="I184" s="649">
        <f>SUM(I183:I183)</f>
        <v>1.3402327458397416E-2</v>
      </c>
      <c r="J184" s="650">
        <f>SUM(J183:J183)</f>
        <v>3.1843246593941479E-3</v>
      </c>
      <c r="N184" s="411"/>
    </row>
    <row r="185" spans="2:14" ht="12" customHeight="1">
      <c r="B185" s="842"/>
      <c r="E185" s="415"/>
      <c r="F185" s="416"/>
      <c r="J185" s="416"/>
    </row>
    <row r="186" spans="2:14" ht="27" customHeight="1">
      <c r="B186" s="842"/>
      <c r="C186" s="405" t="s">
        <v>91</v>
      </c>
      <c r="D186" s="406" t="s">
        <v>86</v>
      </c>
      <c r="E186" s="406" t="s">
        <v>92</v>
      </c>
      <c r="F186" s="407" t="s">
        <v>88</v>
      </c>
      <c r="H186" s="406" t="s">
        <v>86</v>
      </c>
      <c r="I186" s="406" t="s">
        <v>92</v>
      </c>
      <c r="J186" s="407" t="s">
        <v>88</v>
      </c>
    </row>
    <row r="187" spans="2:14" ht="16.899999999999999" customHeight="1">
      <c r="B187" s="842"/>
      <c r="C187" s="408" t="s">
        <v>93</v>
      </c>
      <c r="D187" s="409">
        <f>'4.9.2 Packing in Tray &amp; Shrink'!F45</f>
        <v>12.987122827366234</v>
      </c>
      <c r="E187" s="409">
        <f>'4.9.2 Packing in Tray &amp; Shrink'!G45</f>
        <v>0.2621577364047315</v>
      </c>
      <c r="F187" s="410">
        <f>D187/$D$235</f>
        <v>5.5002178575428405E-2</v>
      </c>
      <c r="H187" s="409">
        <f>'4.9.2 Packing in Tray &amp; Shrink'!F49</f>
        <v>13.618436044825765</v>
      </c>
      <c r="I187" s="409">
        <f>'4.9.2 Packing in Tray &amp; Shrink'!G49</f>
        <v>0.23362398636031678</v>
      </c>
      <c r="J187" s="410">
        <f>H187/$H$235</f>
        <v>5.5507867801498613E-2</v>
      </c>
    </row>
    <row r="188" spans="2:14" ht="16.899999999999999" customHeight="1">
      <c r="B188" s="842"/>
      <c r="C188" s="417" t="s">
        <v>94</v>
      </c>
      <c r="D188" s="418">
        <f>15%*D187</f>
        <v>1.9480684241049349</v>
      </c>
      <c r="E188" s="418">
        <f>15%*E187</f>
        <v>3.9323660460709724E-2</v>
      </c>
      <c r="F188" s="410">
        <f>D188/$D$235</f>
        <v>8.2503267863142608E-3</v>
      </c>
      <c r="H188" s="418">
        <f>15%*H187</f>
        <v>2.0427654067238645</v>
      </c>
      <c r="I188" s="418">
        <f>15%*I187</f>
        <v>3.5043597954047517E-2</v>
      </c>
      <c r="J188" s="410">
        <f>H188/$H$235</f>
        <v>8.3261801702247916E-3</v>
      </c>
    </row>
    <row r="189" spans="2:14" ht="20.149999999999999" customHeight="1" thickBot="1">
      <c r="B189" s="842"/>
      <c r="C189" s="412" t="s">
        <v>54</v>
      </c>
      <c r="D189" s="413">
        <f>SUM(D187:D188)</f>
        <v>14.935191251471169</v>
      </c>
      <c r="E189" s="659">
        <f>SUM(E187:E188)</f>
        <v>0.30148139686544123</v>
      </c>
      <c r="F189" s="414">
        <f>SUM(F187:F188)</f>
        <v>6.3252505361742664E-2</v>
      </c>
      <c r="H189" s="413">
        <f>SUM(H187:H188)</f>
        <v>15.66120145154963</v>
      </c>
      <c r="I189" s="649">
        <f>SUM(I187:I188)</f>
        <v>0.26866758431436433</v>
      </c>
      <c r="J189" s="650">
        <f>SUM(J187:J188)</f>
        <v>6.3834047971723401E-2</v>
      </c>
    </row>
    <row r="190" spans="2:14" ht="9" customHeight="1">
      <c r="B190" s="842"/>
      <c r="C190" s="426"/>
      <c r="D190" s="427"/>
      <c r="E190" s="427"/>
      <c r="F190" s="428"/>
      <c r="H190" s="427"/>
      <c r="I190" s="655"/>
      <c r="J190" s="428"/>
    </row>
    <row r="191" spans="2:14" ht="12" customHeight="1">
      <c r="B191" s="842"/>
      <c r="E191" s="415"/>
      <c r="F191" s="416"/>
      <c r="J191" s="416"/>
    </row>
    <row r="192" spans="2:14" ht="31.9" customHeight="1">
      <c r="B192" s="842"/>
      <c r="C192" s="405" t="s">
        <v>69</v>
      </c>
      <c r="D192" s="406" t="s">
        <v>86</v>
      </c>
      <c r="E192" s="406" t="s">
        <v>92</v>
      </c>
      <c r="F192" s="407" t="s">
        <v>88</v>
      </c>
      <c r="H192" s="406" t="s">
        <v>86</v>
      </c>
      <c r="I192" s="406" t="s">
        <v>92</v>
      </c>
      <c r="J192" s="407" t="s">
        <v>88</v>
      </c>
    </row>
    <row r="193" spans="1:14" ht="16.899999999999999" customHeight="1">
      <c r="A193" s="656"/>
      <c r="B193" s="842"/>
      <c r="C193" s="419" t="s">
        <v>95</v>
      </c>
      <c r="D193" s="409">
        <f>'4.9.2 Packing in Tray &amp; Shrink'!F55</f>
        <v>2.25051946199603</v>
      </c>
      <c r="E193" s="409">
        <f>'4.9.2 Packing in Tray &amp; Shrink'!G55</f>
        <v>4.542892954307437E-2</v>
      </c>
      <c r="F193" s="410">
        <f>D193/$D$235</f>
        <v>9.5312468343910928E-3</v>
      </c>
      <c r="H193" s="409">
        <f>'4.9.2 Packing in Tray &amp; Shrink'!F62</f>
        <v>2.25051946199603</v>
      </c>
      <c r="I193" s="409">
        <f>'4.9.2 Packing in Tray &amp; Shrink'!G62</f>
        <v>3.8607614439893988E-2</v>
      </c>
      <c r="J193" s="410">
        <f>H193/$H$235</f>
        <v>9.1729723126789241E-3</v>
      </c>
      <c r="K193" s="411"/>
      <c r="L193" s="411"/>
    </row>
    <row r="194" spans="1:14" ht="16.899999999999999" customHeight="1">
      <c r="B194" s="842"/>
      <c r="C194" s="419" t="s">
        <v>96</v>
      </c>
      <c r="D194" s="409">
        <f>'4.9.2 Packing in Tray &amp; Shrink'!F56</f>
        <v>1.8653017028750551</v>
      </c>
      <c r="E194" s="409">
        <f>'4.9.2 Packing in Tray &amp; Shrink'!G56</f>
        <v>3.7652933497109652E-2</v>
      </c>
      <c r="F194" s="410">
        <f>D194/$D$235</f>
        <v>7.8997988024257955E-3</v>
      </c>
      <c r="H194" s="409">
        <f>'4.9.2 Packing in Tray &amp; Shrink'!F63</f>
        <v>1.8653017028750551</v>
      </c>
      <c r="I194" s="409">
        <f>'4.9.2 Packing in Tray &amp; Shrink'!G63</f>
        <v>3.1999211815216401E-2</v>
      </c>
      <c r="J194" s="410">
        <f>H194/$H$235</f>
        <v>7.6028495483839156E-3</v>
      </c>
      <c r="K194" s="411"/>
      <c r="L194" s="411"/>
    </row>
    <row r="195" spans="1:14" ht="16.899999999999999" customHeight="1">
      <c r="B195" s="842"/>
      <c r="C195" s="419" t="s">
        <v>97</v>
      </c>
      <c r="D195" s="409">
        <f>'4.9.2 Packing in Tray &amp; Shrink'!F57</f>
        <v>1.1616204407504414</v>
      </c>
      <c r="E195" s="409">
        <f>'4.9.2 Packing in Tray &amp; Shrink'!G57</f>
        <v>2.3448441148712841E-2</v>
      </c>
      <c r="F195" s="410">
        <f>D195/$D$235</f>
        <v>4.9196158200946766E-3</v>
      </c>
      <c r="H195" s="409">
        <f>'4.9.2 Packing in Tray &amp; Shrink'!F64</f>
        <v>1.1616204407504414</v>
      </c>
      <c r="I195" s="409">
        <f>'4.9.2 Packing in Tray &amp; Shrink'!G64</f>
        <v>1.9927574437510847E-2</v>
      </c>
      <c r="J195" s="410">
        <f>H195/$H$235</f>
        <v>4.7346900663525491E-3</v>
      </c>
      <c r="K195" s="411"/>
      <c r="L195" s="411"/>
    </row>
    <row r="196" spans="1:14" ht="16.899999999999999" customHeight="1">
      <c r="B196" s="842"/>
      <c r="C196" s="419" t="s">
        <v>98</v>
      </c>
      <c r="D196" s="409">
        <f>'4.9.2 Packing in Tray &amp; Shrink'!F58</f>
        <v>2.2146190143923694</v>
      </c>
      <c r="E196" s="409">
        <f>'4.9.2 Packing in Tray &amp; Shrink'!G58</f>
        <v>4.4704244006116139E-2</v>
      </c>
      <c r="F196" s="410">
        <f>D196/$D$235</f>
        <v>9.3792037024147401E-3</v>
      </c>
      <c r="H196" s="409">
        <f>'4.9.2 Packing in Tray &amp; Shrink'!F65</f>
        <v>2.2146190143923694</v>
      </c>
      <c r="I196" s="409">
        <f>'4.9.2 Packing in Tray &amp; Shrink'!G65</f>
        <v>3.799174300989424E-2</v>
      </c>
      <c r="J196" s="410">
        <f>H196/$H$235</f>
        <v>9.0266444015267653E-3</v>
      </c>
      <c r="K196" s="411"/>
      <c r="L196" s="411"/>
    </row>
    <row r="197" spans="1:14" ht="16.899999999999999" customHeight="1" thickBot="1">
      <c r="B197" s="842"/>
      <c r="C197" s="412" t="s">
        <v>99</v>
      </c>
      <c r="D197" s="413">
        <f>SUM(D193:D196)</f>
        <v>7.4920606200138966</v>
      </c>
      <c r="E197" s="413">
        <f>SUM(E193:E196)</f>
        <v>0.151234548195013</v>
      </c>
      <c r="F197" s="414">
        <f>SUM(F193:F196)</f>
        <v>3.1729865159326305E-2</v>
      </c>
      <c r="H197" s="413">
        <f>SUM(H193:H196)</f>
        <v>7.4920606200138966</v>
      </c>
      <c r="I197" s="649">
        <f>SUM(I193:I196)</f>
        <v>0.12852614370251547</v>
      </c>
      <c r="J197" s="414">
        <f>SUM(J193:J196)</f>
        <v>3.0537156328942154E-2</v>
      </c>
      <c r="K197" s="411"/>
      <c r="L197" s="411"/>
    </row>
    <row r="198" spans="1:14" ht="16.899999999999999" customHeight="1" thickBot="1">
      <c r="B198" s="842"/>
      <c r="C198" s="441" t="s">
        <v>140</v>
      </c>
      <c r="D198" s="442">
        <f>D197+D189+D184</f>
        <v>23.104335204818398</v>
      </c>
      <c r="E198" s="442">
        <f>E197+E189+E184</f>
        <v>0.46638353228385421</v>
      </c>
      <c r="F198" s="443">
        <f>SUM(F197,F189,F184)</f>
        <v>9.784990776588294E-2</v>
      </c>
      <c r="G198" s="415"/>
      <c r="H198" s="442">
        <f>H197+H189+H184</f>
        <v>23.934512071563525</v>
      </c>
      <c r="I198" s="658">
        <f>I197+I189+I184</f>
        <v>0.41059605547527722</v>
      </c>
      <c r="J198" s="457">
        <f>SUM(J197,J189,J184)</f>
        <v>9.7555528960059715E-2</v>
      </c>
    </row>
    <row r="199" spans="1:14" ht="13.15" customHeight="1">
      <c r="C199" s="415"/>
      <c r="D199" s="415"/>
      <c r="E199" s="415"/>
      <c r="F199" s="415"/>
      <c r="G199" s="415"/>
      <c r="H199" s="415"/>
      <c r="J199" s="415"/>
    </row>
    <row r="200" spans="1:14" ht="21" customHeight="1">
      <c r="C200" s="838" t="s">
        <v>610</v>
      </c>
      <c r="D200" s="839"/>
      <c r="E200" s="839"/>
      <c r="F200" s="839"/>
      <c r="G200" s="839"/>
      <c r="H200" s="839"/>
      <c r="I200" s="839"/>
      <c r="J200" s="840"/>
    </row>
    <row r="201" spans="1:14" ht="30" customHeight="1">
      <c r="B201" s="842" t="s">
        <v>610</v>
      </c>
      <c r="C201" s="405" t="s">
        <v>85</v>
      </c>
      <c r="D201" s="406" t="s">
        <v>86</v>
      </c>
      <c r="E201" s="406" t="s">
        <v>87</v>
      </c>
      <c r="F201" s="407" t="s">
        <v>88</v>
      </c>
      <c r="H201" s="406" t="s">
        <v>86</v>
      </c>
      <c r="I201" s="406" t="s">
        <v>87</v>
      </c>
      <c r="J201" s="407" t="s">
        <v>88</v>
      </c>
    </row>
    <row r="202" spans="1:14" ht="16.899999999999999" customHeight="1">
      <c r="B202" s="842"/>
      <c r="C202" s="661" t="s">
        <v>601</v>
      </c>
      <c r="D202" s="409">
        <f>'4.10 Palletising'!F37</f>
        <v>0.28645833333333331</v>
      </c>
      <c r="E202" s="409">
        <f>'4.10 Palletising'!G37</f>
        <v>4.3205523696421616E-3</v>
      </c>
      <c r="F202" s="410">
        <f>D202/$D$235</f>
        <v>1.2131888343443697E-3</v>
      </c>
      <c r="H202" s="409">
        <f>'4.10 Palletising'!F41</f>
        <v>0.3515625</v>
      </c>
      <c r="I202" s="409">
        <f>'4.10 Palletising'!G41</f>
        <v>4.1394339810138427E-3</v>
      </c>
      <c r="J202" s="410">
        <f>H202/H$235</f>
        <v>1.4329460967273666E-3</v>
      </c>
      <c r="N202" s="411"/>
    </row>
    <row r="203" spans="1:14" ht="16.899999999999999" customHeight="1" thickBot="1">
      <c r="B203" s="842"/>
      <c r="C203" s="412" t="s">
        <v>90</v>
      </c>
      <c r="D203" s="413">
        <f>SUM(D202:D202)</f>
        <v>0.28645833333333331</v>
      </c>
      <c r="E203" s="413">
        <f>SUM(E202:E202)</f>
        <v>4.3205523696421616E-3</v>
      </c>
      <c r="F203" s="414">
        <f>SUM(F202:F202)</f>
        <v>1.2131888343443697E-3</v>
      </c>
      <c r="H203" s="413">
        <f>SUM(H202:H202)</f>
        <v>0.3515625</v>
      </c>
      <c r="I203" s="649">
        <f>SUM(I202:I202)</f>
        <v>4.1394339810138427E-3</v>
      </c>
      <c r="J203" s="650">
        <f>SUM(J202:J202)</f>
        <v>1.4329460967273666E-3</v>
      </c>
      <c r="N203" s="411"/>
    </row>
    <row r="204" spans="1:14" ht="12" customHeight="1">
      <c r="B204" s="842"/>
      <c r="E204" s="415"/>
      <c r="F204" s="416"/>
      <c r="J204" s="416"/>
    </row>
    <row r="205" spans="1:14" ht="27" customHeight="1">
      <c r="B205" s="842"/>
      <c r="C205" s="405" t="s">
        <v>91</v>
      </c>
      <c r="D205" s="406" t="s">
        <v>86</v>
      </c>
      <c r="E205" s="406" t="s">
        <v>92</v>
      </c>
      <c r="F205" s="407" t="s">
        <v>88</v>
      </c>
      <c r="H205" s="406" t="s">
        <v>86</v>
      </c>
      <c r="I205" s="406" t="s">
        <v>92</v>
      </c>
      <c r="J205" s="407" t="s">
        <v>88</v>
      </c>
    </row>
    <row r="206" spans="1:14" ht="16.899999999999999" customHeight="1">
      <c r="B206" s="842"/>
      <c r="C206" s="408" t="s">
        <v>93</v>
      </c>
      <c r="D206" s="409">
        <f>'4.10 Palletising'!F47</f>
        <v>5.8848491309464936</v>
      </c>
      <c r="E206" s="409">
        <f>'4.10 Palletising'!G47</f>
        <v>8.8759152375962144E-2</v>
      </c>
      <c r="F206" s="410">
        <f>D206/$D$235</f>
        <v>2.4923112462424856E-2</v>
      </c>
      <c r="H206" s="409">
        <f>'4.10 Palletising'!F51</f>
        <v>6.3583340440411416</v>
      </c>
      <c r="I206" s="409">
        <f>'4.10 Palletising'!G51</f>
        <v>7.4865504724027934E-2</v>
      </c>
      <c r="J206" s="410">
        <f>H206/$H$235</f>
        <v>2.5916159858055069E-2</v>
      </c>
    </row>
    <row r="207" spans="1:14" ht="16.899999999999999" customHeight="1">
      <c r="B207" s="842"/>
      <c r="C207" s="417" t="s">
        <v>94</v>
      </c>
      <c r="D207" s="418">
        <f>15%*D206</f>
        <v>0.88272736964197407</v>
      </c>
      <c r="E207" s="418">
        <f>15%*E206</f>
        <v>1.3313872856394321E-2</v>
      </c>
      <c r="F207" s="410">
        <f>D207/$D$235</f>
        <v>3.7384668693637288E-3</v>
      </c>
      <c r="H207" s="418">
        <f>15%*H206</f>
        <v>0.95375010660617121</v>
      </c>
      <c r="I207" s="418">
        <f>15%*I206</f>
        <v>1.122982570860419E-2</v>
      </c>
      <c r="J207" s="410">
        <f>H207/$H$235</f>
        <v>3.8874239787082604E-3</v>
      </c>
    </row>
    <row r="208" spans="1:14" ht="20.149999999999999" customHeight="1" thickBot="1">
      <c r="B208" s="842"/>
      <c r="C208" s="412" t="s">
        <v>54</v>
      </c>
      <c r="D208" s="413">
        <f>SUM(D206:D207)</f>
        <v>6.7675765005884676</v>
      </c>
      <c r="E208" s="659">
        <f>SUM(E206:E207)</f>
        <v>0.10207302523235647</v>
      </c>
      <c r="F208" s="414">
        <f>SUM(F206:F207)</f>
        <v>2.8661579331788586E-2</v>
      </c>
      <c r="H208" s="413">
        <f>SUM(H206:H207)</f>
        <v>7.3120841506473129</v>
      </c>
      <c r="I208" s="649">
        <f>SUM(I206:I207)</f>
        <v>8.6095330432632122E-2</v>
      </c>
      <c r="J208" s="650">
        <f>SUM(J206:J207)</f>
        <v>2.980358383676333E-2</v>
      </c>
    </row>
    <row r="209" spans="1:13" ht="9" customHeight="1">
      <c r="B209" s="842"/>
      <c r="C209" s="426"/>
      <c r="D209" s="427"/>
      <c r="E209" s="427"/>
      <c r="F209" s="428"/>
      <c r="H209" s="427"/>
      <c r="I209" s="655"/>
      <c r="J209" s="428"/>
    </row>
    <row r="210" spans="1:13" ht="12" customHeight="1">
      <c r="B210" s="842"/>
      <c r="E210" s="415"/>
      <c r="F210" s="416"/>
      <c r="J210" s="416"/>
    </row>
    <row r="211" spans="1:13" ht="31.9" customHeight="1">
      <c r="B211" s="842"/>
      <c r="C211" s="405" t="s">
        <v>69</v>
      </c>
      <c r="D211" s="406" t="s">
        <v>86</v>
      </c>
      <c r="E211" s="406" t="s">
        <v>92</v>
      </c>
      <c r="F211" s="407" t="s">
        <v>88</v>
      </c>
      <c r="H211" s="406" t="s">
        <v>86</v>
      </c>
      <c r="I211" s="406" t="s">
        <v>92</v>
      </c>
      <c r="J211" s="407" t="s">
        <v>88</v>
      </c>
    </row>
    <row r="212" spans="1:13" ht="16.899999999999999" customHeight="1">
      <c r="A212" s="656"/>
      <c r="B212" s="842"/>
      <c r="C212" s="419" t="s">
        <v>95</v>
      </c>
      <c r="D212" s="409">
        <f>'4.10 Palletising'!F57</f>
        <v>2.25051946199603</v>
      </c>
      <c r="E212" s="409">
        <f>'4.10 Palletising'!G57</f>
        <v>3.3943809842453231E-2</v>
      </c>
      <c r="F212" s="410">
        <f>D212/$D$235</f>
        <v>9.5312468343910928E-3</v>
      </c>
      <c r="H212" s="409">
        <f>'4.10 Palletising'!F64</f>
        <v>2.25051946199603</v>
      </c>
      <c r="I212" s="409">
        <f>'4.10 Palletising'!G64</f>
        <v>2.6498493826615059E-2</v>
      </c>
      <c r="J212" s="410">
        <f>H212/$H$235</f>
        <v>9.1729723126789241E-3</v>
      </c>
      <c r="K212" s="411"/>
      <c r="L212" s="411"/>
    </row>
    <row r="213" spans="1:13" ht="16.899999999999999" customHeight="1">
      <c r="B213" s="842"/>
      <c r="C213" s="419" t="s">
        <v>96</v>
      </c>
      <c r="D213" s="409">
        <f>'4.10 Palletising'!F58</f>
        <v>1.8653017028750551</v>
      </c>
      <c r="E213" s="409">
        <f>'4.10 Palletising'!G58</f>
        <v>2.8133703071840741E-2</v>
      </c>
      <c r="F213" s="410">
        <f>D213/$D$235</f>
        <v>7.8997988024257955E-3</v>
      </c>
      <c r="H213" s="409">
        <f>'4.10 Palletising'!F65</f>
        <v>1.8653017028750551</v>
      </c>
      <c r="I213" s="409">
        <f>'4.10 Palletising'!G65</f>
        <v>2.196278969948157E-2</v>
      </c>
      <c r="J213" s="410">
        <f>H213/$H$235</f>
        <v>7.6028495483839156E-3</v>
      </c>
      <c r="K213" s="411"/>
      <c r="L213" s="411"/>
    </row>
    <row r="214" spans="1:13" ht="16.899999999999999" customHeight="1">
      <c r="B214" s="842"/>
      <c r="C214" s="419" t="s">
        <v>97</v>
      </c>
      <c r="D214" s="409">
        <f>'4.10 Palletising'!F59</f>
        <v>1.1616204407504414</v>
      </c>
      <c r="E214" s="409">
        <f>'4.10 Palletising'!G59</f>
        <v>1.7520320981791741E-2</v>
      </c>
      <c r="F214" s="410">
        <f>D214/$D$235</f>
        <v>4.9196158200946766E-3</v>
      </c>
      <c r="H214" s="409">
        <f>'4.10 Palletising'!F66</f>
        <v>1.1616204407504414</v>
      </c>
      <c r="I214" s="409">
        <f>'4.10 Palletising'!G66</f>
        <v>1.367737209026177E-2</v>
      </c>
      <c r="J214" s="410">
        <f>H214/$H$235</f>
        <v>4.7346900663525491E-3</v>
      </c>
      <c r="K214" s="411"/>
      <c r="L214" s="411"/>
    </row>
    <row r="215" spans="1:13" ht="25.5" customHeight="1">
      <c r="B215" s="842"/>
      <c r="C215" s="419" t="s">
        <v>98</v>
      </c>
      <c r="D215" s="409">
        <f>'4.10 Palletising'!F60</f>
        <v>2.2146190143923694</v>
      </c>
      <c r="E215" s="409">
        <f>'4.10 Palletising'!G60</f>
        <v>3.3402335757338322E-2</v>
      </c>
      <c r="F215" s="410">
        <f>D215/$D$235</f>
        <v>9.3792037024147401E-3</v>
      </c>
      <c r="H215" s="409">
        <f>'4.10 Palletising'!F67</f>
        <v>2.2146190143923694</v>
      </c>
      <c r="I215" s="409">
        <f>'4.10 Palletising'!G67</f>
        <v>2.6075787955698228E-2</v>
      </c>
      <c r="J215" s="410">
        <f>H215/$H$235</f>
        <v>9.0266444015267653E-3</v>
      </c>
      <c r="K215" s="411"/>
      <c r="L215" s="411"/>
    </row>
    <row r="216" spans="1:13" ht="16.899999999999999" customHeight="1" thickBot="1">
      <c r="B216" s="842"/>
      <c r="C216" s="412" t="s">
        <v>99</v>
      </c>
      <c r="D216" s="413">
        <f>SUM(D212:D215)</f>
        <v>7.4920606200138966</v>
      </c>
      <c r="E216" s="659">
        <f>SUM(E212:E215)</f>
        <v>0.11300016965342403</v>
      </c>
      <c r="F216" s="414">
        <f>SUM(F212:F215)</f>
        <v>3.1729865159326305E-2</v>
      </c>
      <c r="H216" s="413">
        <f>SUM(H212:H215)</f>
        <v>7.4920606200138966</v>
      </c>
      <c r="I216" s="649">
        <f>SUM(I212:I215)</f>
        <v>8.8214443572056628E-2</v>
      </c>
      <c r="J216" s="414">
        <f>SUM(J212:J215)</f>
        <v>3.0537156328942154E-2</v>
      </c>
      <c r="K216" s="411"/>
      <c r="L216" s="411"/>
    </row>
    <row r="217" spans="1:13" ht="16.899999999999999" customHeight="1" thickBot="1">
      <c r="B217" s="842"/>
      <c r="C217" s="441" t="s">
        <v>611</v>
      </c>
      <c r="D217" s="442">
        <f>D216+D208+D203</f>
        <v>14.546095453935697</v>
      </c>
      <c r="E217" s="442">
        <f>E216+E208+E203</f>
        <v>0.21939374725542266</v>
      </c>
      <c r="F217" s="443">
        <f>SUM(F216,F208,F203)</f>
        <v>6.1604633325459256E-2</v>
      </c>
      <c r="G217" s="415"/>
      <c r="H217" s="442">
        <f>H216+H208+H203</f>
        <v>15.15570727066121</v>
      </c>
      <c r="I217" s="658">
        <f>I216+I208+I203</f>
        <v>0.1784492079857026</v>
      </c>
      <c r="J217" s="457">
        <f>SUM(J216,J208,J203)</f>
        <v>6.1773686262432848E-2</v>
      </c>
    </row>
    <row r="218" spans="1:13" ht="15" customHeight="1" thickBot="1">
      <c r="C218" s="441" t="s">
        <v>141</v>
      </c>
      <c r="D218" s="442">
        <f>SUM(D217,D198,D179,D160,D141,D122,D103,D84,D65,D46,D26)</f>
        <v>123.54146789868187</v>
      </c>
      <c r="E218" s="442">
        <f>SUM(E217,E198,E179,E160,E141,E122,E103,E84,E65,E46,E26)</f>
        <v>5.2404687059614936</v>
      </c>
      <c r="F218" s="455">
        <f>SUM(F217,F198,F179,F160,F141,F122,F103,F84,F65,F46,F26)</f>
        <v>0.52321441547587799</v>
      </c>
      <c r="G218" s="415"/>
      <c r="H218" s="442">
        <f>SUM(H217,H198,H179,H160,H141,H122,H103,H84,H65,H46,H26)</f>
        <v>128.8484444908095</v>
      </c>
      <c r="I218" s="442">
        <f>SUM(I217,I198,I179,I160,I141,I122,I103,I84,I65,I46,I26)</f>
        <v>4.550462120036193</v>
      </c>
      <c r="J218" s="455">
        <f>SUM(J217,J198,J179,J160,J141,J122,J103,J84,J65,J46,J26)</f>
        <v>0.52517795726932825</v>
      </c>
    </row>
    <row r="219" spans="1:13" ht="13.15" customHeight="1">
      <c r="C219" s="415"/>
      <c r="D219" s="415"/>
      <c r="E219" s="415"/>
      <c r="F219" s="415"/>
      <c r="G219" s="415"/>
      <c r="H219" s="415"/>
      <c r="J219" s="415"/>
    </row>
    <row r="220" spans="1:13" ht="31.15" customHeight="1">
      <c r="B220" s="843" t="s">
        <v>111</v>
      </c>
      <c r="C220" s="405" t="s">
        <v>112</v>
      </c>
      <c r="D220" s="406" t="s">
        <v>86</v>
      </c>
      <c r="E220" s="406" t="s">
        <v>92</v>
      </c>
      <c r="F220" s="407" t="s">
        <v>88</v>
      </c>
      <c r="H220" s="406" t="s">
        <v>86</v>
      </c>
      <c r="I220" s="406" t="s">
        <v>92</v>
      </c>
      <c r="J220" s="407" t="s">
        <v>88</v>
      </c>
    </row>
    <row r="221" spans="1:13" ht="16.899999999999999" customHeight="1">
      <c r="B221" s="843"/>
      <c r="C221" s="408" t="s">
        <v>113</v>
      </c>
      <c r="D221" s="444">
        <f>'Assumption &amp; Analysis'!E80*D218</f>
        <v>74.124880739209118</v>
      </c>
      <c r="E221" s="444">
        <f>'Assumption &amp; Analysis'!E80*E218</f>
        <v>3.144281223576896</v>
      </c>
      <c r="F221" s="410">
        <f>D221/$D$235</f>
        <v>0.31392864928552677</v>
      </c>
      <c r="H221" s="444">
        <f>'Assumption &amp; Analysis'!E80*H218</f>
        <v>77.309066694485693</v>
      </c>
      <c r="I221" s="444">
        <f>'Assumption &amp; Analysis'!E80*I218</f>
        <v>2.7302772720217159</v>
      </c>
      <c r="J221" s="410">
        <f>H221/$H$235</f>
        <v>0.31510677436159695</v>
      </c>
      <c r="K221" s="411"/>
      <c r="L221" s="411"/>
      <c r="M221" s="445"/>
    </row>
    <row r="222" spans="1:13" ht="16.899999999999999" customHeight="1">
      <c r="B222" s="843"/>
      <c r="C222" s="408" t="s">
        <v>114</v>
      </c>
      <c r="D222" s="444">
        <f>'Assumption &amp; Analysis'!$E$82*(SUM('Assumption &amp; Analysis'!$G$31+'Assumption &amp; Analysis'!$G$35+'Assumption &amp; Analysis'!$G$34))/('Labour Data – France'!C$10*3)</f>
        <v>10.985105613425926</v>
      </c>
      <c r="E222" s="446">
        <f>(D222*SUM('4.1 Dry Aseptic Cleaning'!C28+'4.2 PET Bottle Blowing'!C28+'4.3 Wet Aseptic Cleaning'!C27+'4.4 Can Filling &amp; Closing'!C28+'4.5 Aseptic Filling &amp; Closing'!C27+'4.6 Nitrogenation'!C27+'4.7 Can Pasteurisation'!C27+'4.8 Shrink Sleeve Labelling'!C27+'4.9.1 Shrinking into Multipack'!C28+'4.9.2 Packing in Tray &amp; Shrink'!C29+'4.10 Palletising'!C31))/IF('1.1 Summary'!$C$20="Small-scale",'Assumption &amp; Analysis'!$E$49,IF('1.1 Summary'!$C$20="Medium-scale",'Assumption &amp; Analysis'!$E$50,'Assumption &amp; Analysis'!$E$51))</f>
        <v>3.6649172115533424</v>
      </c>
      <c r="F222" s="410">
        <f>D222/$D$235</f>
        <v>4.6523371546654223E-2</v>
      </c>
      <c r="H222" s="444">
        <f>'Assumption &amp; Analysis'!E82*(SUM('Assumption &amp; Analysis'!G31+'Assumption &amp; Analysis'!G35+'Assumption &amp; Analysis'!G34))/('Labour Data – France'!D10*3)</f>
        <v>10.985105613425926</v>
      </c>
      <c r="I222" s="446">
        <f>(H222*SUM('4.1 Dry Aseptic Cleaning'!D28+'4.2 PET Bottle Blowing'!D28+'4.3 Wet Aseptic Cleaning'!D27+'4.4 Can Filling &amp; Closing'!D28+'4.5 Aseptic Filling &amp; Closing'!D27+'4.6 Nitrogenation'!D27+'4.7 Can Pasteurisation'!D27+'4.8 Shrink Sleeve Labelling'!D27+'4.9.1 Shrinking into Multipack'!D28+'4.9.2 Packing in Tray &amp; Shrink'!D29+'4.10 Palletising'!D31))/IF('1.1 Summary'!$C$20="Small-scale",'Assumption &amp; Analysis'!$E$49,IF('1.1 Summary'!$C$20="Medium-scale",'Assumption &amp; Analysis'!$E$50,'Assumption &amp; Analysis'!$E$51))</f>
        <v>3.0741260598350775</v>
      </c>
      <c r="J222" s="410">
        <f>H222/$H$235</f>
        <v>4.4774582644328008E-2</v>
      </c>
      <c r="K222" s="411"/>
      <c r="L222" s="411"/>
      <c r="M222" s="445"/>
    </row>
    <row r="223" spans="1:13" ht="16.899999999999999" customHeight="1" thickBot="1">
      <c r="B223" s="843"/>
      <c r="C223" s="412" t="s">
        <v>115</v>
      </c>
      <c r="D223" s="413">
        <f>SUM(D221:D222)</f>
        <v>85.109986352635048</v>
      </c>
      <c r="E223" s="420">
        <f>SUM(E221:E222)</f>
        <v>6.8091984351302379</v>
      </c>
      <c r="F223" s="414">
        <f>SUM(F221:F222)</f>
        <v>0.36045202083218097</v>
      </c>
      <c r="H223" s="413">
        <f>SUM(H221:H222)</f>
        <v>88.294172307911623</v>
      </c>
      <c r="I223" s="649">
        <f>SUM(I221:I222)</f>
        <v>5.8044033318567934</v>
      </c>
      <c r="J223" s="414">
        <f>SUM(J221:J222)</f>
        <v>0.35988135700592494</v>
      </c>
      <c r="K223" s="411"/>
      <c r="L223" s="411"/>
      <c r="M223" s="445"/>
    </row>
    <row r="224" spans="1:13" ht="9" customHeight="1">
      <c r="C224" s="205"/>
      <c r="D224" s="448"/>
      <c r="F224" s="449"/>
      <c r="H224" s="448"/>
      <c r="J224" s="449"/>
    </row>
    <row r="225" spans="1:13" ht="9.65" customHeight="1">
      <c r="A225" s="415"/>
      <c r="B225" s="415"/>
      <c r="E225" s="415"/>
      <c r="F225" s="416"/>
      <c r="J225" s="416"/>
    </row>
    <row r="226" spans="1:13" ht="34.9" customHeight="1">
      <c r="A226" s="450"/>
      <c r="B226" s="841" t="s">
        <v>116</v>
      </c>
      <c r="C226" s="405" t="s">
        <v>117</v>
      </c>
      <c r="D226" s="406" t="s">
        <v>86</v>
      </c>
      <c r="E226" s="406" t="s">
        <v>92</v>
      </c>
      <c r="F226" s="407" t="s">
        <v>88</v>
      </c>
      <c r="H226" s="406" t="s">
        <v>86</v>
      </c>
      <c r="I226" s="406" t="s">
        <v>92</v>
      </c>
      <c r="J226" s="407" t="s">
        <v>88</v>
      </c>
    </row>
    <row r="227" spans="1:13" ht="16.899999999999999" customHeight="1">
      <c r="B227" s="841"/>
      <c r="C227" s="408" t="s">
        <v>118</v>
      </c>
      <c r="D227" s="451">
        <f>('Assumption &amp; Analysis'!$E$87*SUM('Appendix - Equipment'!E27,((SUM('Assumption &amp; Analysis'!$G$31+'Assumption &amp; Analysis'!$G$34+'Assumption &amp; Analysis'!$G$35))/3)))/'Labour Data – France'!C$10</f>
        <v>7.8566883680555559</v>
      </c>
      <c r="E227" s="446">
        <f>(D227*SUM('4.1 Dry Aseptic Cleaning'!C28+'4.2 PET Bottle Blowing'!C28+'4.3 Wet Aseptic Cleaning'!C27+'4.4 Can Filling &amp; Closing'!C28+'4.5 Aseptic Filling &amp; Closing'!C27+'4.6 Nitrogenation'!C27+'4.7 Can Pasteurisation'!C27+'4.8 Shrink Sleeve Labelling'!C27+'4.9.1 Shrinking into Multipack'!C28+'4.9.2 Packing in Tray &amp; Shrink'!C29+'4.10 Palletising'!C31))/IF('1.1 Summary'!$C$20="Small-scale",'Assumption &amp; Analysis'!$E$49,IF('1.1 Summary'!$C$20="Medium-scale",'Assumption &amp; Analysis'!$E$50,'Assumption &amp; Analysis'!$E$51))</f>
        <v>2.621195775369312</v>
      </c>
      <c r="F227" s="410">
        <f>D227/$D$235</f>
        <v>3.3274111777914027E-2</v>
      </c>
      <c r="H227" s="451">
        <f>('Assumption &amp; Analysis'!$E$87*SUM('Appendix - Equipment'!I27,((SUM('Assumption &amp; Analysis'!$G$31+'Assumption &amp; Analysis'!$G$34+'Assumption &amp; Analysis'!$G$35))/3)))/'Labour Data – France'!D$10</f>
        <v>8.0285633680555559</v>
      </c>
      <c r="I227" s="446">
        <f>(H227*SUM('4.1 Dry Aseptic Cleaning'!D28+'4.2 PET Bottle Blowing'!D28+'4.3 Wet Aseptic Cleaning'!D27+'4.4 Can Filling &amp; Closing'!D28+'4.5 Aseptic Filling &amp; Closing'!D27+'4.6 Nitrogenation'!D27+'4.7 Can Pasteurisation'!D27+'4.8 Shrink Sleeve Labelling'!D27+'4.9.1 Shrinking into Multipack'!D28+'4.9.2 Packing in Tray &amp; Shrink'!D29+'4.10 Palletising'!D31))/IF('1.1 Summary'!$C$20="Small-scale",'Assumption &amp; Analysis'!$E$49,IF('1.1 Summary'!$C$20="Medium-scale",'Assumption &amp; Analysis'!$E$50,'Assumption &amp; Analysis'!$E$51))</f>
        <v>2.2467527160241527</v>
      </c>
      <c r="J227" s="410">
        <f>H227/$H$235</f>
        <v>3.2723906959882039E-2</v>
      </c>
      <c r="K227" s="411"/>
      <c r="L227" s="411"/>
      <c r="M227" s="445"/>
    </row>
    <row r="228" spans="1:13" ht="16.899999999999999" customHeight="1">
      <c r="B228" s="841"/>
      <c r="C228" s="408" t="s">
        <v>119</v>
      </c>
      <c r="D228" s="409">
        <f>('Assumption &amp; Analysis'!$E$88*SUM('Appendix - Equipment'!$E$27,((SUM('Assumption &amp; Analysis'!$G$31+'Assumption &amp; Analysis'!$G$34+'Assumption &amp; Analysis'!$G$35))/3)))/'Labour Data – France'!C$10</f>
        <v>13.434937109375001</v>
      </c>
      <c r="E228" s="446">
        <f>(D228*SUM('4.1 Dry Aseptic Cleaning'!C28+'4.2 PET Bottle Blowing'!C28+'4.3 Wet Aseptic Cleaning'!C27+'4.4 Can Filling &amp; Closing'!C28+'4.5 Aseptic Filling &amp; Closing'!C27+'4.6 Nitrogenation'!C27+'4.7 Can Pasteurisation'!C27+'4.8 Shrink Sleeve Labelling'!C27+'4.9.1 Shrinking into Multipack'!C28+'4.9.2 Packing in Tray &amp; Shrink'!C29+'4.10 Palletising'!C31))/IF('1.1 Summary'!$C$20="Small-scale",'Assumption &amp; Analysis'!$E$49,IF('1.1 Summary'!$C$20="Medium-scale",'Assumption &amp; Analysis'!$E$50,'Assumption &amp; Analysis'!$E$51))</f>
        <v>4.4822447758815231</v>
      </c>
      <c r="F228" s="410">
        <f>D228/$D$235</f>
        <v>5.6898731140232986E-2</v>
      </c>
      <c r="H228" s="409">
        <f>('Assumption &amp; Analysis'!$E$88*SUM('Appendix - Equipment'!$I$27,((SUM('Assumption &amp; Analysis'!$G$31+'Assumption &amp; Analysis'!$G$34+'Assumption &amp; Analysis'!$G$35))/3)))/'Labour Data – France'!D$10</f>
        <v>13.728843359375</v>
      </c>
      <c r="I228" s="446">
        <f>(H228*SUM('4.1 Dry Aseptic Cleaning'!D28+'4.2 PET Bottle Blowing'!D28+'4.3 Wet Aseptic Cleaning'!D27+'4.4 Can Filling &amp; Closing'!D28+'4.5 Aseptic Filling &amp; Closing'!D27+'4.6 Nitrogenation'!D27+'4.7 Can Pasteurisation'!D27+'4.8 Shrink Sleeve Labelling'!D27+'4.9.1 Shrinking into Multipack'!D28+'4.9.2 Packing in Tray &amp; Shrink'!D29+'4.10 Palletising'!D31))/IF('1.1 Summary'!$C$20="Small-scale",'Assumption &amp; Analysis'!$E$49,IF('1.1 Summary'!$C$20="Medium-scale",'Assumption &amp; Analysis'!$E$50,'Assumption &amp; Analysis'!$E$51))</f>
        <v>3.8419471444013005</v>
      </c>
      <c r="J228" s="410">
        <f>H228/$H$235</f>
        <v>5.5957880901398284E-2</v>
      </c>
      <c r="K228" s="411"/>
      <c r="L228" s="411"/>
      <c r="M228" s="445"/>
    </row>
    <row r="229" spans="1:13" ht="16.899999999999999" customHeight="1">
      <c r="B229" s="841"/>
      <c r="C229" s="408" t="s">
        <v>120</v>
      </c>
      <c r="D229" s="409">
        <f>'Assumption &amp; Analysis'!E89*D218</f>
        <v>6.1770733949340944</v>
      </c>
      <c r="E229" s="409">
        <f>'Assumption &amp; Analysis'!E89*E218</f>
        <v>0.2620234352980747</v>
      </c>
      <c r="F229" s="410">
        <f>D229/$D$235</f>
        <v>2.6160720773793906E-2</v>
      </c>
      <c r="H229" s="409">
        <f>'Assumption &amp; Analysis'!E89*H218</f>
        <v>6.4424222245404756</v>
      </c>
      <c r="I229" s="409">
        <f>'Assumption &amp; Analysis'!E89*I218</f>
        <v>0.22752310600180967</v>
      </c>
      <c r="J229" s="410">
        <f>H229/$H$235</f>
        <v>2.6258897863466416E-2</v>
      </c>
      <c r="K229" s="366"/>
      <c r="L229" s="366"/>
      <c r="M229" s="445"/>
    </row>
    <row r="230" spans="1:13" ht="16.899999999999999" customHeight="1" thickBot="1">
      <c r="B230" s="841"/>
      <c r="C230" s="412" t="s">
        <v>142</v>
      </c>
      <c r="D230" s="413">
        <f>SUM(D227:D229)</f>
        <v>27.468698872364651</v>
      </c>
      <c r="E230" s="420">
        <f>SUM(E227:E229)</f>
        <v>7.3654639865489102</v>
      </c>
      <c r="F230" s="414">
        <f>SUM(F227:F229)</f>
        <v>0.11633356369194091</v>
      </c>
      <c r="H230" s="413">
        <f>SUM(H227:H229)</f>
        <v>28.199828951971032</v>
      </c>
      <c r="I230" s="420">
        <f>SUM(I227:I229)</f>
        <v>6.3162229664272633</v>
      </c>
      <c r="J230" s="414">
        <f>SUM(J227:J229)</f>
        <v>0.11494068572474674</v>
      </c>
      <c r="L230" s="366"/>
      <c r="M230" s="445"/>
    </row>
    <row r="231" spans="1:13" ht="16.899999999999999" customHeight="1">
      <c r="E231" s="439"/>
      <c r="F231" s="165"/>
      <c r="J231" s="165"/>
      <c r="K231" s="366"/>
      <c r="L231" s="366"/>
      <c r="M231" s="445"/>
    </row>
    <row r="232" spans="1:13" ht="16.899999999999999" customHeight="1" thickBot="1">
      <c r="C232" s="441" t="s">
        <v>56</v>
      </c>
      <c r="D232" s="454">
        <f>SUM(D223,D230)</f>
        <v>112.5786852249997</v>
      </c>
      <c r="E232" s="454">
        <f>SUM(E223,E230)</f>
        <v>14.174662421679148</v>
      </c>
      <c r="F232" s="455">
        <f>F223+F230</f>
        <v>0.4767855845241219</v>
      </c>
      <c r="H232" s="454">
        <f>SUM(H223,H230)</f>
        <v>116.49400125988265</v>
      </c>
      <c r="I232" s="454">
        <f>SUM(I223,I230)</f>
        <v>12.120626298284057</v>
      </c>
      <c r="J232" s="455">
        <f>J223+J230</f>
        <v>0.47482204273067169</v>
      </c>
      <c r="K232" s="366"/>
      <c r="L232" s="366"/>
      <c r="M232" s="445"/>
    </row>
    <row r="233" spans="1:13" ht="10.9" customHeight="1">
      <c r="C233" s="205"/>
      <c r="D233" s="448"/>
      <c r="F233" s="449"/>
      <c r="H233" s="448"/>
      <c r="J233" s="449"/>
    </row>
    <row r="234" spans="1:13" ht="28.15" customHeight="1">
      <c r="C234" s="456"/>
      <c r="D234" s="406" t="s">
        <v>86</v>
      </c>
      <c r="E234" s="406" t="s">
        <v>92</v>
      </c>
      <c r="F234" s="407" t="s">
        <v>88</v>
      </c>
      <c r="H234" s="406" t="s">
        <v>86</v>
      </c>
      <c r="I234" s="406" t="s">
        <v>92</v>
      </c>
      <c r="J234" s="407" t="s">
        <v>88</v>
      </c>
    </row>
    <row r="235" spans="1:13" ht="20.149999999999999" customHeight="1" thickBot="1">
      <c r="C235" s="441" t="s">
        <v>57</v>
      </c>
      <c r="D235" s="442">
        <f>SUM(D218+D232)</f>
        <v>236.12015312368158</v>
      </c>
      <c r="E235" s="442">
        <f>SUM(E232+E218)</f>
        <v>19.415131127640642</v>
      </c>
      <c r="F235" s="457">
        <f>F232+F218</f>
        <v>0.99999999999999989</v>
      </c>
      <c r="H235" s="442">
        <f>H218+H232</f>
        <v>245.34244575069215</v>
      </c>
      <c r="I235" s="442">
        <f>I232+I218</f>
        <v>16.671088418320249</v>
      </c>
      <c r="J235" s="457">
        <f>SUM(J232+J218)</f>
        <v>1</v>
      </c>
    </row>
    <row r="236" spans="1:13" ht="13.15" customHeight="1">
      <c r="C236" s="205"/>
      <c r="D236" s="459"/>
      <c r="E236" s="459"/>
      <c r="F236" s="460"/>
      <c r="H236" s="415"/>
      <c r="J236" s="662"/>
    </row>
    <row r="237" spans="1:13" ht="15" customHeight="1">
      <c r="E237" s="461"/>
      <c r="H237" s="415"/>
      <c r="I237" s="663"/>
    </row>
    <row r="238" spans="1:13" ht="20.149999999999999" customHeight="1">
      <c r="A238" s="78" t="s">
        <v>0</v>
      </c>
      <c r="B238" s="380"/>
      <c r="F238" s="662"/>
      <c r="H238" s="664"/>
      <c r="J238" s="662"/>
    </row>
    <row r="239" spans="1:13" ht="15" customHeight="1"/>
    <row r="240" spans="1:13" ht="12" hidden="1" customHeight="1"/>
    <row r="241" ht="14.5" hidden="1" customHeight="1"/>
    <row r="242" ht="14.5" hidden="1" customHeight="1"/>
    <row r="243" ht="14.5" hidden="1" customHeight="1"/>
    <row r="244" ht="14.5" hidden="1" customHeight="1"/>
    <row r="245" ht="14.5" hidden="1" customHeight="1"/>
    <row r="246" ht="14.5" hidden="1" customHeight="1"/>
    <row r="247" ht="14.5" hidden="1" customHeight="1"/>
    <row r="248" ht="14.5" hidden="1" customHeight="1"/>
    <row r="249" ht="14.5" hidden="1" customHeight="1"/>
    <row r="250" ht="14.5" hidden="1" customHeight="1"/>
    <row r="251" ht="14.5" hidden="1" customHeight="1"/>
    <row r="252" ht="14.5" hidden="1" customHeight="1"/>
    <row r="253" ht="14.5" hidden="1" customHeight="1"/>
    <row r="254" ht="14.5" hidden="1" customHeight="1"/>
    <row r="255" ht="14.5" hidden="1" customHeight="1"/>
    <row r="256" ht="14.5" hidden="1" customHeight="1"/>
    <row r="257" ht="14.5" hidden="1" customHeight="1"/>
    <row r="258" ht="14.5" hidden="1" customHeight="1"/>
    <row r="259" ht="14.5" hidden="1" customHeight="1"/>
    <row r="260" ht="14.5" hidden="1" customHeight="1"/>
    <row r="261" ht="14.5" hidden="1" customHeight="1"/>
    <row r="262" ht="14.5" hidden="1" customHeight="1"/>
    <row r="263" ht="14.5" hidden="1" customHeight="1"/>
    <row r="264" ht="14.5" hidden="1" customHeight="1"/>
    <row r="265" ht="14.5" hidden="1" customHeight="1"/>
    <row r="266" ht="14.5" hidden="1" customHeight="1"/>
    <row r="267" ht="14.5" hidden="1" customHeight="1"/>
    <row r="268" ht="14.5" hidden="1" customHeight="1"/>
    <row r="269" ht="14.5" hidden="1" customHeight="1"/>
    <row r="270" ht="14.5" hidden="1" customHeight="1"/>
    <row r="271" ht="14.5" hidden="1" customHeight="1"/>
    <row r="272" ht="14.5" hidden="1" customHeight="1"/>
    <row r="273" ht="14.5" hidden="1" customHeight="1"/>
    <row r="274" ht="14.5" hidden="1" customHeight="1"/>
    <row r="275" ht="14.5" hidden="1" customHeight="1"/>
    <row r="276" ht="14.5" hidden="1" customHeight="1"/>
    <row r="277" ht="14.5" hidden="1" customHeight="1"/>
    <row r="278" ht="14.5" hidden="1" customHeight="1"/>
    <row r="279" ht="14.5" hidden="1" customHeight="1"/>
    <row r="280" ht="14.5" hidden="1" customHeight="1"/>
    <row r="281" ht="14.5" hidden="1" customHeight="1"/>
    <row r="282" ht="14.5" hidden="1" customHeight="1"/>
    <row r="283" ht="14.5" hidden="1" customHeight="1"/>
    <row r="284" ht="14.5" hidden="1" customHeight="1"/>
    <row r="285" ht="14.5" hidden="1" customHeight="1"/>
    <row r="286" ht="14.5" hidden="1" customHeight="1"/>
    <row r="287" ht="14.5" hidden="1" customHeight="1"/>
    <row r="288" ht="14.5" hidden="1" customHeight="1"/>
    <row r="289" ht="14.5" hidden="1" customHeight="1"/>
    <row r="290" ht="14.5" hidden="1" customHeight="1"/>
    <row r="291" ht="14.5" hidden="1" customHeight="1"/>
    <row r="292" ht="14.5" hidden="1" customHeight="1"/>
    <row r="293" ht="14.5" hidden="1" customHeight="1"/>
    <row r="294" ht="14.5" hidden="1" customHeight="1"/>
    <row r="295" ht="14.5" hidden="1" customHeight="1"/>
    <row r="296" ht="14.5" hidden="1" customHeight="1"/>
    <row r="297" ht="14.5" hidden="1" customHeight="1"/>
    <row r="298" ht="14.5" hidden="1" customHeight="1"/>
    <row r="299" ht="14.5" hidden="1" customHeight="1"/>
    <row r="300" ht="14.5" hidden="1" customHeight="1"/>
    <row r="301" ht="14.5" hidden="1" customHeight="1"/>
    <row r="302" ht="14.5" hidden="1" customHeight="1"/>
    <row r="303" ht="14.5" hidden="1" customHeight="1"/>
    <row r="304" ht="14.5" hidden="1" customHeight="1"/>
    <row r="305" ht="14.5" hidden="1" customHeight="1"/>
    <row r="306" ht="14.5" hidden="1" customHeight="1"/>
    <row r="307" ht="14.5" hidden="1" customHeight="1"/>
    <row r="308" ht="14.5" hidden="1" customHeight="1"/>
    <row r="309" ht="14.5" hidden="1" customHeight="1"/>
    <row r="310" ht="14.5" hidden="1" customHeight="1"/>
    <row r="311" ht="14.5" hidden="1" customHeight="1"/>
    <row r="312" ht="14.5" hidden="1" customHeight="1"/>
    <row r="313" ht="14.5" hidden="1" customHeight="1"/>
    <row r="314" ht="14.5" hidden="1" customHeight="1"/>
    <row r="315" ht="14.5" hidden="1" customHeight="1"/>
    <row r="316" ht="14.5" hidden="1" customHeight="1"/>
    <row r="317" ht="14.5" hidden="1" customHeight="1"/>
    <row r="318" ht="14.5" hidden="1" customHeight="1"/>
    <row r="319" ht="14.5" hidden="1" customHeight="1"/>
    <row r="320" ht="14.5" hidden="1" customHeight="1"/>
    <row r="321" ht="14.5" hidden="1" customHeight="1"/>
    <row r="322" ht="14.5" hidden="1" customHeight="1"/>
    <row r="323" ht="14.5" hidden="1" customHeight="1"/>
    <row r="324" ht="14.5" hidden="1" customHeight="1"/>
    <row r="325" ht="14.5" hidden="1" customHeight="1"/>
    <row r="326" ht="14.5" hidden="1" customHeight="1"/>
    <row r="327" ht="14.5" hidden="1" customHeight="1"/>
    <row r="328" ht="14.5" hidden="1" customHeight="1"/>
    <row r="329" ht="14.5" hidden="1" customHeight="1"/>
    <row r="330" ht="14.5" hidden="1" customHeight="1"/>
    <row r="331" ht="14.5" hidden="1" customHeight="1"/>
    <row r="332" ht="14.5" hidden="1" customHeight="1"/>
    <row r="333" ht="14.5" hidden="1" customHeight="1"/>
    <row r="334" ht="14.5" hidden="1" customHeight="1"/>
    <row r="335" ht="14.5" hidden="1" customHeight="1"/>
    <row r="336" ht="14.5" hidden="1" customHeight="1"/>
    <row r="337" ht="14.5" hidden="1" customHeight="1"/>
    <row r="338" ht="14.5" hidden="1" customHeight="1"/>
    <row r="339" ht="14.5" hidden="1" customHeight="1"/>
    <row r="340" ht="14.5" hidden="1" customHeight="1"/>
    <row r="341" ht="14.5" hidden="1" customHeight="1"/>
    <row r="342" ht="14.5" hidden="1" customHeight="1"/>
    <row r="343" ht="14.5" hidden="1" customHeight="1"/>
    <row r="344" ht="14.5" hidden="1" customHeight="1"/>
    <row r="345" ht="14.5" hidden="1" customHeight="1"/>
    <row r="346" ht="14.5" hidden="1" customHeight="1"/>
    <row r="347" ht="14.5" hidden="1" customHeight="1"/>
    <row r="348" ht="14.5" hidden="1" customHeight="1"/>
    <row r="349" ht="14.5" hidden="1" customHeight="1"/>
    <row r="350" ht="14.5" hidden="1" customHeight="1"/>
    <row r="351" ht="14.5" hidden="1" customHeight="1"/>
    <row r="352" ht="14.5" hidden="1" customHeight="1"/>
    <row r="353" ht="14.5" hidden="1" customHeight="1"/>
    <row r="354" ht="14.5" hidden="1" customHeight="1"/>
    <row r="355" ht="14.5" hidden="1" customHeight="1"/>
    <row r="356" ht="14.5" hidden="1" customHeight="1"/>
  </sheetData>
  <mergeCells count="28">
    <mergeCell ref="D7:F7"/>
    <mergeCell ref="H7:J7"/>
    <mergeCell ref="C8:J8"/>
    <mergeCell ref="B9:B26"/>
    <mergeCell ref="B226:B230"/>
    <mergeCell ref="D28:F28"/>
    <mergeCell ref="H28:J28"/>
    <mergeCell ref="C29:J29"/>
    <mergeCell ref="B220:B223"/>
    <mergeCell ref="C86:J86"/>
    <mergeCell ref="C162:J162"/>
    <mergeCell ref="C200:J200"/>
    <mergeCell ref="C181:J181"/>
    <mergeCell ref="B201:B217"/>
    <mergeCell ref="B30:B46"/>
    <mergeCell ref="C48:J48"/>
    <mergeCell ref="B182:B198"/>
    <mergeCell ref="B49:B65"/>
    <mergeCell ref="C143:J143"/>
    <mergeCell ref="B144:B160"/>
    <mergeCell ref="B87:B103"/>
    <mergeCell ref="B163:B179"/>
    <mergeCell ref="C105:J105"/>
    <mergeCell ref="B106:B122"/>
    <mergeCell ref="C67:J67"/>
    <mergeCell ref="B68:B84"/>
    <mergeCell ref="C124:J124"/>
    <mergeCell ref="B125:B141"/>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9A49-8C2B-406A-914E-984248E236D5}">
  <sheetPr>
    <tabColor rgb="FFFFC000"/>
  </sheetPr>
  <dimension ref="A1:N356"/>
  <sheetViews>
    <sheetView showGridLines="0" topLeftCell="B1" zoomScale="85" zoomScaleNormal="85" workbookViewId="0">
      <pane ySplit="5" topLeftCell="A228" activePane="bottomLeft" state="frozen"/>
      <selection activeCell="B38" sqref="B38:E38"/>
      <selection pane="bottomLeft" activeCell="D11" sqref="D11"/>
    </sheetView>
  </sheetViews>
  <sheetFormatPr defaultColWidth="0" defaultRowHeight="0" customHeight="1" zeroHeight="1"/>
  <cols>
    <col min="1" max="1" width="7.75" style="165" customWidth="1"/>
    <col min="2" max="2" width="21.75" style="165" customWidth="1"/>
    <col min="3" max="3" width="37.08203125" style="165" customWidth="1"/>
    <col min="4" max="5" width="20.5" style="165" customWidth="1"/>
    <col min="6" max="6" width="20.5" style="399" customWidth="1"/>
    <col min="7" max="7" width="2.75" style="165" customWidth="1"/>
    <col min="8" max="8" width="15.75" style="165" customWidth="1"/>
    <col min="9" max="9" width="22.75" style="640" customWidth="1"/>
    <col min="10" max="10" width="22.75" style="399" customWidth="1"/>
    <col min="11" max="11" width="17.25" style="165" customWidth="1"/>
    <col min="12" max="16384" width="8.83203125" style="165" hidden="1"/>
  </cols>
  <sheetData>
    <row r="1" spans="2:14" ht="14"/>
    <row r="2" spans="2:14" ht="14">
      <c r="C2" s="400"/>
      <c r="D2" s="401"/>
      <c r="F2" s="402"/>
    </row>
    <row r="3" spans="2:14" ht="20.149999999999999" customHeight="1">
      <c r="C3" s="400"/>
      <c r="D3" s="401"/>
      <c r="E3" s="403"/>
    </row>
    <row r="4" spans="2:14" ht="14"/>
    <row r="5" spans="2:14" ht="20.149999999999999" customHeight="1">
      <c r="C5" s="188" t="s">
        <v>122</v>
      </c>
      <c r="D5" s="188"/>
      <c r="E5" s="641"/>
      <c r="F5" s="642"/>
      <c r="H5" s="188"/>
      <c r="I5" s="643"/>
      <c r="J5" s="642"/>
    </row>
    <row r="6" spans="2:14" ht="6.65" customHeight="1">
      <c r="C6" s="188"/>
      <c r="D6" s="188"/>
      <c r="E6" s="641"/>
      <c r="F6" s="642"/>
      <c r="H6" s="188"/>
      <c r="I6" s="643"/>
      <c r="J6" s="642"/>
    </row>
    <row r="7" spans="2:14" ht="25.15" customHeight="1">
      <c r="D7" s="837" t="s">
        <v>81</v>
      </c>
      <c r="E7" s="837"/>
      <c r="F7" s="837"/>
      <c r="H7" s="837" t="s">
        <v>82</v>
      </c>
      <c r="I7" s="837"/>
      <c r="J7" s="837"/>
    </row>
    <row r="8" spans="2:14" ht="21" customHeight="1">
      <c r="C8" s="838" t="s">
        <v>123</v>
      </c>
      <c r="D8" s="839"/>
      <c r="E8" s="839"/>
      <c r="F8" s="839"/>
      <c r="G8" s="839"/>
      <c r="H8" s="839"/>
      <c r="I8" s="839"/>
      <c r="J8" s="840"/>
    </row>
    <row r="9" spans="2:14" ht="30" customHeight="1">
      <c r="B9" s="842" t="s">
        <v>123</v>
      </c>
      <c r="C9" s="405" t="s">
        <v>85</v>
      </c>
      <c r="D9" s="406" t="s">
        <v>86</v>
      </c>
      <c r="E9" s="406" t="s">
        <v>509</v>
      </c>
      <c r="F9" s="407" t="s">
        <v>88</v>
      </c>
      <c r="H9" s="406" t="s">
        <v>86</v>
      </c>
      <c r="I9" s="406" t="s">
        <v>87</v>
      </c>
      <c r="J9" s="407" t="s">
        <v>88</v>
      </c>
    </row>
    <row r="10" spans="2:14" ht="16.899999999999999" customHeight="1">
      <c r="B10" s="842"/>
      <c r="C10" s="494" t="s">
        <v>603</v>
      </c>
      <c r="D10" s="772">
        <f>'4.1 Dry Aseptic Cleaning (2)'!F34</f>
        <v>0.283203125</v>
      </c>
      <c r="E10" s="773">
        <f>'4.1 Dry Aseptic Cleaning (2)'!G34</f>
        <v>1.5052887088477367E-2</v>
      </c>
      <c r="F10" s="410">
        <f>D10/$D$235</f>
        <v>1.1769017797786763E-3</v>
      </c>
      <c r="H10" s="772">
        <f>'4.1 Dry Aseptic Cleaning (2)'!F39</f>
        <v>0.341796875</v>
      </c>
      <c r="I10" s="772">
        <f>'4.1 Dry Aseptic Cleaning (2)'!G39</f>
        <v>1.4968499496313443E-2</v>
      </c>
      <c r="J10" s="410">
        <f>H10/H$235</f>
        <v>1.3672417156493722E-3</v>
      </c>
    </row>
    <row r="11" spans="2:14" ht="16.899999999999999" customHeight="1">
      <c r="B11" s="842"/>
      <c r="C11" s="646" t="s">
        <v>347</v>
      </c>
      <c r="D11" s="772">
        <f>'4.1 Dry Aseptic Cleaning (2)'!F35</f>
        <v>0.1904296875</v>
      </c>
      <c r="E11" s="773">
        <f>'4.1 Dry Aseptic Cleaning (2)'!G35</f>
        <v>1.0121768904320986E-2</v>
      </c>
      <c r="F11" s="410">
        <f>D11/$D$235</f>
        <v>7.913649898511788E-4</v>
      </c>
      <c r="H11" s="772">
        <f>'4.1 Dry Aseptic Cleaning (2)'!F40</f>
        <v>0.234375</v>
      </c>
      <c r="I11" s="772">
        <f>'4.1 Dry Aseptic Cleaning (2)'!G40</f>
        <v>1.0264113940329219E-2</v>
      </c>
      <c r="J11" s="410">
        <f>H11/H$235</f>
        <v>9.3753717644528374E-4</v>
      </c>
      <c r="N11" s="411"/>
    </row>
    <row r="12" spans="2:14" ht="16.899999999999999" customHeight="1" thickBot="1">
      <c r="B12" s="842"/>
      <c r="C12" s="412" t="s">
        <v>90</v>
      </c>
      <c r="D12" s="647">
        <f>SUM(D10:D11)</f>
        <v>0.4736328125</v>
      </c>
      <c r="E12" s="648">
        <f>SUM(E10:E11)</f>
        <v>2.5174655992798355E-2</v>
      </c>
      <c r="F12" s="414">
        <f>SUM(F10:F11)</f>
        <v>1.9682667696298553E-3</v>
      </c>
      <c r="H12" s="413">
        <f>SUM(H10:H11)</f>
        <v>0.576171875</v>
      </c>
      <c r="I12" s="649">
        <f>SUM(I10:I11)</f>
        <v>2.523261343664266E-2</v>
      </c>
      <c r="J12" s="650">
        <f>SUM(J10:J11)</f>
        <v>2.3047788920946559E-3</v>
      </c>
      <c r="N12" s="411"/>
    </row>
    <row r="13" spans="2:14" ht="12" customHeight="1">
      <c r="B13" s="842"/>
      <c r="D13" s="651"/>
      <c r="E13" s="415"/>
      <c r="F13" s="416"/>
      <c r="J13" s="416"/>
    </row>
    <row r="14" spans="2:14" ht="27" customHeight="1">
      <c r="B14" s="842"/>
      <c r="C14" s="405" t="s">
        <v>91</v>
      </c>
      <c r="D14" s="406" t="s">
        <v>86</v>
      </c>
      <c r="E14" s="406" t="s">
        <v>92</v>
      </c>
      <c r="F14" s="407" t="s">
        <v>88</v>
      </c>
      <c r="H14" s="406" t="s">
        <v>86</v>
      </c>
      <c r="I14" s="406" t="s">
        <v>92</v>
      </c>
      <c r="J14" s="406" t="s">
        <v>92</v>
      </c>
    </row>
    <row r="15" spans="2:14" ht="16.899999999999999" customHeight="1">
      <c r="B15" s="842"/>
      <c r="C15" s="408" t="s">
        <v>93</v>
      </c>
      <c r="D15" s="772">
        <f>'4.1 Dry Aseptic Cleaning (2)'!F47</f>
        <v>4.5590913742814756</v>
      </c>
      <c r="E15" s="772">
        <f>'4.1 Dry Aseptic Cleaning (2)'!G47</f>
        <v>0.24232602547415449</v>
      </c>
      <c r="F15" s="410">
        <f>D15/$D$235</f>
        <v>1.894612834009328E-2</v>
      </c>
      <c r="H15" s="772">
        <f>'4.1 Dry Aseptic Cleaning (2)'!F52</f>
        <v>5.2409096491377696</v>
      </c>
      <c r="I15" s="772">
        <f>'4.1 Dry Aseptic Cleaning (2)'!G52</f>
        <v>0.22951805350280916</v>
      </c>
      <c r="J15" s="410">
        <f>H15/$H$235</f>
        <v>2.0964469907018526E-2</v>
      </c>
    </row>
    <row r="16" spans="2:14" ht="16.899999999999999" customHeight="1">
      <c r="B16" s="842"/>
      <c r="C16" s="417" t="s">
        <v>94</v>
      </c>
      <c r="D16" s="653">
        <f>15%*D15</f>
        <v>0.68386370614222136</v>
      </c>
      <c r="E16" s="418">
        <f>15%*E15</f>
        <v>3.6348903821123171E-2</v>
      </c>
      <c r="F16" s="410">
        <f>D16/$D$235</f>
        <v>2.8419192510139922E-3</v>
      </c>
      <c r="H16" s="418">
        <f>15%*H15</f>
        <v>0.78613644737066546</v>
      </c>
      <c r="I16" s="418">
        <f>15%*I15</f>
        <v>3.4427708025421375E-2</v>
      </c>
      <c r="J16" s="410">
        <f>H16/$H$235</f>
        <v>3.1446704860527788E-3</v>
      </c>
    </row>
    <row r="17" spans="1:14" ht="20.149999999999999" customHeight="1" thickBot="1">
      <c r="B17" s="842"/>
      <c r="C17" s="412" t="s">
        <v>54</v>
      </c>
      <c r="D17" s="647">
        <f>SUM(D15:D16)</f>
        <v>5.2429550804236973</v>
      </c>
      <c r="E17" s="413">
        <f>SUM(E15:E16)</f>
        <v>0.27867492929527765</v>
      </c>
      <c r="F17" s="414">
        <f>SUM(F15:F16)</f>
        <v>2.1788047591107272E-2</v>
      </c>
      <c r="H17" s="413">
        <f>SUM(H15:H16)</f>
        <v>6.0270460965084354</v>
      </c>
      <c r="I17" s="649">
        <f>SUM(I15:I16)</f>
        <v>0.26394576152823052</v>
      </c>
      <c r="J17" s="650">
        <f>SUM(J15:J16)</f>
        <v>2.4109140393071306E-2</v>
      </c>
    </row>
    <row r="18" spans="1:14" ht="9" customHeight="1">
      <c r="B18" s="842"/>
      <c r="C18" s="426"/>
      <c r="D18" s="654"/>
      <c r="E18" s="427"/>
      <c r="F18" s="428"/>
      <c r="H18" s="427"/>
      <c r="I18" s="655"/>
      <c r="J18" s="428"/>
    </row>
    <row r="19" spans="1:14" ht="12" customHeight="1">
      <c r="B19" s="842"/>
      <c r="D19" s="651"/>
      <c r="E19" s="415"/>
      <c r="F19" s="416"/>
      <c r="J19" s="416"/>
    </row>
    <row r="20" spans="1:14" ht="31.9" customHeight="1">
      <c r="B20" s="842"/>
      <c r="C20" s="405" t="s">
        <v>69</v>
      </c>
      <c r="D20" s="406" t="s">
        <v>86</v>
      </c>
      <c r="E20" s="406" t="s">
        <v>92</v>
      </c>
      <c r="F20" s="407" t="s">
        <v>88</v>
      </c>
      <c r="H20" s="406" t="s">
        <v>86</v>
      </c>
      <c r="I20" s="406" t="s">
        <v>92</v>
      </c>
      <c r="J20" s="407" t="s">
        <v>88</v>
      </c>
    </row>
    <row r="21" spans="1:14" ht="16.899999999999999" customHeight="1">
      <c r="A21" s="656"/>
      <c r="B21" s="842"/>
      <c r="C21" s="419" t="s">
        <v>95</v>
      </c>
      <c r="D21" s="774">
        <f>'4.1 Dry Aseptic Cleaning (2)'!F58</f>
        <v>2.25051946199603</v>
      </c>
      <c r="E21" s="774">
        <f>'4.1 Dry Aseptic Cleaning (2)'!G58</f>
        <v>0.11962020317341861</v>
      </c>
      <c r="F21" s="410">
        <f>D21/$D$235</f>
        <v>9.3524404444678237E-3</v>
      </c>
      <c r="H21" s="772">
        <f>'4.1 Dry Aseptic Cleaning (2)'!F65</f>
        <v>2.25051946199603</v>
      </c>
      <c r="I21" s="772">
        <f>'4.1 Dry Aseptic Cleaning (2)'!G65</f>
        <v>9.8558242913517502E-2</v>
      </c>
      <c r="J21" s="410">
        <f>H21/$H$235</f>
        <v>9.0024348242556465E-3</v>
      </c>
      <c r="K21" s="411"/>
      <c r="L21" s="411"/>
    </row>
    <row r="22" spans="1:14" ht="16.5" customHeight="1">
      <c r="B22" s="842"/>
      <c r="C22" s="419" t="s">
        <v>96</v>
      </c>
      <c r="D22" s="774">
        <f>'4.1 Dry Aseptic Cleaning (2)'!F59</f>
        <v>1.8653017028750551</v>
      </c>
      <c r="E22" s="774">
        <f>'4.1 Dry Aseptic Cleaning (2)'!G59</f>
        <v>9.9145007384091419E-2</v>
      </c>
      <c r="F22" s="410">
        <f>D22/$D$235</f>
        <v>7.7515984116977802E-3</v>
      </c>
      <c r="H22" s="772">
        <f>'4.1 Dry Aseptic Cleaning (2)'!F66</f>
        <v>1.8653017028750551</v>
      </c>
      <c r="I22" s="772">
        <f>'4.1 Dry Aseptic Cleaning (2)'!G66</f>
        <v>8.1688188635305331E-2</v>
      </c>
      <c r="J22" s="410">
        <f>H22/$H$235</f>
        <v>7.4615026847234507E-3</v>
      </c>
      <c r="K22" s="411"/>
      <c r="L22" s="411"/>
    </row>
    <row r="23" spans="1:14" ht="16.899999999999999" customHeight="1">
      <c r="B23" s="842"/>
      <c r="C23" s="419" t="s">
        <v>97</v>
      </c>
      <c r="D23" s="774">
        <f>'4.1 Dry Aseptic Cleaning (2)'!F60</f>
        <v>1.1616204407504414</v>
      </c>
      <c r="E23" s="774">
        <f>'4.1 Dry Aseptic Cleaning (2)'!G60</f>
        <v>6.1742755607953503E-2</v>
      </c>
      <c r="F23" s="410">
        <f>D23/$D$235</f>
        <v>4.8273237244344843E-3</v>
      </c>
      <c r="H23" s="772">
        <f>'4.1 Dry Aseptic Cleaning (2)'!F67</f>
        <v>1.1616204407504414</v>
      </c>
      <c r="I23" s="772">
        <f>'4.1 Dry Aseptic Cleaning (2)'!G67</f>
        <v>5.0871486119586036E-2</v>
      </c>
      <c r="J23" s="410">
        <f>H23/$H$235</f>
        <v>4.6466660186551241E-3</v>
      </c>
      <c r="K23" s="411"/>
      <c r="L23" s="411"/>
    </row>
    <row r="24" spans="1:14" ht="16.899999999999999" customHeight="1">
      <c r="B24" s="842"/>
      <c r="C24" s="419" t="s">
        <v>98</v>
      </c>
      <c r="D24" s="774">
        <f>'4.1 Dry Aseptic Cleaning (2)'!F61</f>
        <v>2.2146190143923694</v>
      </c>
      <c r="E24" s="774">
        <f>'4.1 Dry Aseptic Cleaning (2)'!G61</f>
        <v>0.11771201312712694</v>
      </c>
      <c r="F24" s="410">
        <f>D24/$D$235</f>
        <v>9.2032496448267564E-3</v>
      </c>
      <c r="H24" s="772">
        <f>'4.1 Dry Aseptic Cleaning (2)'!F68</f>
        <v>2.2146190143923694</v>
      </c>
      <c r="I24" s="772">
        <f>'4.1 Dry Aseptic Cleaning (2)'!G68</f>
        <v>9.6986034765409596E-2</v>
      </c>
      <c r="J24" s="410">
        <f>H24/$H$235</f>
        <v>8.8588273393299596E-3</v>
      </c>
      <c r="K24" s="411"/>
      <c r="L24" s="411"/>
    </row>
    <row r="25" spans="1:14" ht="16.899999999999999" customHeight="1" thickBot="1">
      <c r="B25" s="842"/>
      <c r="C25" s="412" t="s">
        <v>99</v>
      </c>
      <c r="D25" s="647">
        <f>SUM(D21:D24)</f>
        <v>7.4920606200138966</v>
      </c>
      <c r="E25" s="413">
        <f>SUM(E21:E24)</f>
        <v>0.39821997929259045</v>
      </c>
      <c r="F25" s="414">
        <f>SUM(F21:F24)</f>
        <v>3.113461222542685E-2</v>
      </c>
      <c r="H25" s="413">
        <f>SUM(H21:H24)</f>
        <v>7.4920606200138966</v>
      </c>
      <c r="I25" s="649">
        <f>SUM(I21:I24)</f>
        <v>0.32810395243381846</v>
      </c>
      <c r="J25" s="414">
        <f>SUM(J21:J24)</f>
        <v>2.9969430866964179E-2</v>
      </c>
      <c r="K25" s="411"/>
      <c r="L25" s="411"/>
    </row>
    <row r="26" spans="1:14" ht="17.25" customHeight="1" thickBot="1">
      <c r="B26" s="842"/>
      <c r="C26" s="441" t="s">
        <v>124</v>
      </c>
      <c r="D26" s="657">
        <f>D25+D17+D12</f>
        <v>13.208648512937593</v>
      </c>
      <c r="E26" s="442">
        <f>E25+E17+E12</f>
        <v>0.70206956458066649</v>
      </c>
      <c r="F26" s="443">
        <f>SUM(F25,F17,F12)</f>
        <v>5.4890926586163978E-2</v>
      </c>
      <c r="G26" s="415"/>
      <c r="H26" s="442">
        <f>H25+H17+H12</f>
        <v>14.095278591522332</v>
      </c>
      <c r="I26" s="658">
        <f>I25+I17+I12</f>
        <v>0.6172823273986916</v>
      </c>
      <c r="J26" s="457">
        <f>SUM(J25,J17,J12)</f>
        <v>5.6383350152130141E-2</v>
      </c>
    </row>
    <row r="27" spans="1:14" ht="17.25" customHeight="1">
      <c r="C27" s="188"/>
      <c r="D27" s="188"/>
      <c r="E27" s="641"/>
      <c r="F27" s="642"/>
      <c r="H27" s="188"/>
      <c r="I27" s="643"/>
      <c r="J27" s="642"/>
    </row>
    <row r="28" spans="1:14" ht="25.15" customHeight="1">
      <c r="D28" s="837" t="s">
        <v>81</v>
      </c>
      <c r="E28" s="837"/>
      <c r="F28" s="837"/>
      <c r="H28" s="837" t="s">
        <v>82</v>
      </c>
      <c r="I28" s="837"/>
      <c r="J28" s="837"/>
    </row>
    <row r="29" spans="1:14" ht="21" customHeight="1">
      <c r="C29" s="838" t="s">
        <v>125</v>
      </c>
      <c r="D29" s="839"/>
      <c r="E29" s="839"/>
      <c r="F29" s="839"/>
      <c r="G29" s="839"/>
      <c r="H29" s="839"/>
      <c r="I29" s="839"/>
      <c r="J29" s="840"/>
    </row>
    <row r="30" spans="1:14" ht="30" customHeight="1">
      <c r="B30" s="842" t="s">
        <v>125</v>
      </c>
      <c r="C30" s="405" t="s">
        <v>85</v>
      </c>
      <c r="D30" s="406" t="s">
        <v>86</v>
      </c>
      <c r="E30" s="406" t="s">
        <v>87</v>
      </c>
      <c r="F30" s="407" t="s">
        <v>88</v>
      </c>
      <c r="H30" s="406" t="s">
        <v>86</v>
      </c>
      <c r="I30" s="406" t="s">
        <v>87</v>
      </c>
      <c r="J30" s="407" t="s">
        <v>88</v>
      </c>
    </row>
    <row r="31" spans="1:14" ht="16.899999999999999" customHeight="1">
      <c r="B31" s="842"/>
      <c r="C31" s="646" t="s">
        <v>126</v>
      </c>
      <c r="D31" s="768">
        <f>IF('1.2 Scenario Analysis'!$H$14="Can",0,'4.2 PET Bottle Blowing (2)'!F35)</f>
        <v>0.5078125</v>
      </c>
      <c r="E31" s="768">
        <f>IF('1.2 Scenario Analysis'!$H$14="Can",0,'4.2 PET Bottle Blowing (2)'!G35)</f>
        <v>3.7503019155595146E-2</v>
      </c>
      <c r="F31" s="410">
        <f>D31/$D$235</f>
        <v>2.1103066396031436E-3</v>
      </c>
      <c r="H31" s="768">
        <f>IF('1.2 Scenario Analysis'!$H$14="Can",0,'4.2 PET Bottle Blowing (2)'!F38)</f>
        <v>0.537109375</v>
      </c>
      <c r="I31" s="768">
        <f>IF('1.2 Scenario Analysis'!$H$14="Can",0,'4.2 PET Bottle Blowing (2)'!G38)</f>
        <v>3.1666304463688198E-2</v>
      </c>
      <c r="J31" s="410">
        <f>H31/H$235</f>
        <v>2.1485226960204417E-3</v>
      </c>
      <c r="N31" s="411"/>
    </row>
    <row r="32" spans="1:14" ht="16.899999999999999" customHeight="1" thickBot="1">
      <c r="B32" s="842"/>
      <c r="C32" s="412" t="s">
        <v>90</v>
      </c>
      <c r="D32" s="413">
        <f>SUM(D31:D31)</f>
        <v>0.5078125</v>
      </c>
      <c r="E32" s="413">
        <f>SUM(E31:E31)</f>
        <v>3.7503019155595146E-2</v>
      </c>
      <c r="F32" s="414">
        <f>SUM(F31:F31)</f>
        <v>2.1103066396031436E-3</v>
      </c>
      <c r="H32" s="413">
        <f>SUM(H31:H31)</f>
        <v>0.537109375</v>
      </c>
      <c r="I32" s="649">
        <f>SUM(I31:I31)</f>
        <v>3.1666304463688198E-2</v>
      </c>
      <c r="J32" s="650">
        <f>SUM(J31:J31)</f>
        <v>2.1485226960204417E-3</v>
      </c>
      <c r="N32" s="411"/>
    </row>
    <row r="33" spans="1:12" ht="12" customHeight="1">
      <c r="B33" s="842"/>
      <c r="E33" s="415"/>
      <c r="F33" s="416"/>
      <c r="J33" s="416"/>
    </row>
    <row r="34" spans="1:12" ht="27" customHeight="1">
      <c r="B34" s="842"/>
      <c r="C34" s="405" t="s">
        <v>91</v>
      </c>
      <c r="D34" s="406" t="s">
        <v>86</v>
      </c>
      <c r="E34" s="406" t="s">
        <v>92</v>
      </c>
      <c r="F34" s="407" t="s">
        <v>88</v>
      </c>
      <c r="H34" s="406" t="s">
        <v>86</v>
      </c>
      <c r="I34" s="406" t="s">
        <v>92</v>
      </c>
      <c r="J34" s="406" t="s">
        <v>92</v>
      </c>
    </row>
    <row r="35" spans="1:12" ht="16.899999999999999" customHeight="1">
      <c r="B35" s="842"/>
      <c r="C35" s="408" t="s">
        <v>93</v>
      </c>
      <c r="D35" s="768">
        <f>IF('1.2 Scenario Analysis'!$H$14="Can",0,'4.2 PET Bottle Blowing (2)'!F45)</f>
        <v>13.081819809985165</v>
      </c>
      <c r="E35" s="768">
        <f>IF('1.2 Scenario Analysis'!$H$14="Can",0,'4.2 PET Bottle Blowing (2)'!G45)</f>
        <v>0.96611985511171461</v>
      </c>
      <c r="F35" s="410">
        <f>D35/$D$235</f>
        <v>5.4363866984573295E-2</v>
      </c>
      <c r="H35" s="768">
        <f>IF('1.2 Scenario Analysis'!$H$14="Can",0,'4.2 PET Bottle Blowing (2)'!F49)</f>
        <v>13.593183516127384</v>
      </c>
      <c r="I35" s="768">
        <f>IF('1.2 Scenario Analysis'!$H$14="Can",0,'4.2 PET Bottle Blowing (2)'!G49)</f>
        <v>0.80141198029261262</v>
      </c>
      <c r="J35" s="410">
        <f>H35/$H$235</f>
        <v>5.4374890208480603E-2</v>
      </c>
    </row>
    <row r="36" spans="1:12" ht="16.899999999999999" customHeight="1">
      <c r="B36" s="842"/>
      <c r="C36" s="417" t="s">
        <v>94</v>
      </c>
      <c r="D36" s="418">
        <f>15%*D35</f>
        <v>1.9622729714977747</v>
      </c>
      <c r="E36" s="418">
        <f>15%*E35</f>
        <v>0.14491797826675717</v>
      </c>
      <c r="F36" s="410">
        <f>D36/$D$235</f>
        <v>8.1545800476859939E-3</v>
      </c>
      <c r="H36" s="418">
        <f>15%*H35</f>
        <v>2.0389775274191075</v>
      </c>
      <c r="I36" s="418">
        <f>15%*I35</f>
        <v>0.12021179704389189</v>
      </c>
      <c r="J36" s="410">
        <f>H36/$H$235</f>
        <v>8.1562335312720894E-3</v>
      </c>
    </row>
    <row r="37" spans="1:12" ht="20.149999999999999" customHeight="1" thickBot="1">
      <c r="B37" s="842"/>
      <c r="C37" s="412" t="s">
        <v>54</v>
      </c>
      <c r="D37" s="413">
        <f>SUM(D35:D36)</f>
        <v>15.04409278148294</v>
      </c>
      <c r="E37" s="659">
        <f>SUM(E35:E36)</f>
        <v>1.1110378333784718</v>
      </c>
      <c r="F37" s="414">
        <f>SUM(F35:F36)</f>
        <v>6.2518447032259283E-2</v>
      </c>
      <c r="H37" s="413">
        <f>SUM(H35:H36)</f>
        <v>15.632161043546493</v>
      </c>
      <c r="I37" s="649">
        <f>SUM(I35:I36)</f>
        <v>0.92162377733650447</v>
      </c>
      <c r="J37" s="650">
        <f>SUM(J35:J36)</f>
        <v>6.2531123739752698E-2</v>
      </c>
    </row>
    <row r="38" spans="1:12" ht="9" customHeight="1">
      <c r="B38" s="842"/>
      <c r="C38" s="426"/>
      <c r="D38" s="427"/>
      <c r="E38" s="427"/>
      <c r="F38" s="428"/>
      <c r="H38" s="427"/>
      <c r="I38" s="655"/>
      <c r="J38" s="428"/>
    </row>
    <row r="39" spans="1:12" ht="12" customHeight="1">
      <c r="B39" s="842"/>
      <c r="E39" s="415"/>
      <c r="F39" s="416"/>
      <c r="J39" s="416"/>
    </row>
    <row r="40" spans="1:12" ht="31.9" customHeight="1">
      <c r="B40" s="842"/>
      <c r="C40" s="405" t="s">
        <v>69</v>
      </c>
      <c r="D40" s="406" t="s">
        <v>86</v>
      </c>
      <c r="E40" s="406" t="s">
        <v>92</v>
      </c>
      <c r="F40" s="407" t="s">
        <v>88</v>
      </c>
      <c r="H40" s="406" t="s">
        <v>86</v>
      </c>
      <c r="I40" s="406" t="s">
        <v>92</v>
      </c>
      <c r="J40" s="407" t="s">
        <v>88</v>
      </c>
    </row>
    <row r="41" spans="1:12" ht="16.899999999999999" customHeight="1">
      <c r="A41" s="656"/>
      <c r="B41" s="842"/>
      <c r="C41" s="419" t="s">
        <v>95</v>
      </c>
      <c r="D41" s="768">
        <f>IF('1.2 Scenario Analysis'!$H$14="Can",0,'4.2 PET Bottle Blowing (2)'!F54)</f>
        <v>2.25051946199603</v>
      </c>
      <c r="E41" s="768">
        <f>IF('1.2 Scenario Analysis'!$H$14="Can",0,'4.2 PET Bottle Blowing (2)'!G54)</f>
        <v>0.16620558669445273</v>
      </c>
      <c r="F41" s="410">
        <f>D41/$D$235</f>
        <v>9.3524404444678237E-3</v>
      </c>
      <c r="H41" s="768">
        <f>IF('1.2 Scenario Analysis'!$H$14="Can",0,'4.2 PET Bottle Blowing (2)'!F61)</f>
        <v>2.25051946199603</v>
      </c>
      <c r="I41" s="768">
        <f>IF('1.2 Scenario Analysis'!$H$14="Can",0,'4.2 PET Bottle Blowing (2)'!G61)</f>
        <v>0.1326836540230229</v>
      </c>
      <c r="J41" s="410">
        <f>H41/$H$235</f>
        <v>9.0024348242556465E-3</v>
      </c>
      <c r="K41" s="411"/>
      <c r="L41" s="411"/>
    </row>
    <row r="42" spans="1:12" ht="16.899999999999999" customHeight="1">
      <c r="B42" s="842"/>
      <c r="C42" s="419" t="s">
        <v>96</v>
      </c>
      <c r="D42" s="768">
        <f>IF('1.2 Scenario Analysis'!$H$14="Can",0,'4.2 PET Bottle Blowing (2)'!F55)</f>
        <v>1.8653017028750551</v>
      </c>
      <c r="E42" s="768">
        <f>IF('1.2 Scenario Analysis'!$H$14="Can",0,'4.2 PET Bottle Blowing (2)'!G55)</f>
        <v>0.13775644651103985</v>
      </c>
      <c r="F42" s="410">
        <f>D42/$D$235</f>
        <v>7.7515984116977802E-3</v>
      </c>
      <c r="H42" s="768">
        <f>IF('1.2 Scenario Analysis'!$H$14="Can",0,'4.2 PET Bottle Blowing (2)'!F62)</f>
        <v>1.8653017028750551</v>
      </c>
      <c r="I42" s="768">
        <f>IF('1.2 Scenario Analysis'!$H$14="Can",0,'4.2 PET Bottle Blowing (2)'!G62)</f>
        <v>0.10997240858042658</v>
      </c>
      <c r="J42" s="410">
        <f>H42/$H$235</f>
        <v>7.4615026847234507E-3</v>
      </c>
      <c r="K42" s="411"/>
      <c r="L42" s="411"/>
    </row>
    <row r="43" spans="1:12" ht="16.899999999999999" customHeight="1">
      <c r="B43" s="842"/>
      <c r="C43" s="419" t="s">
        <v>97</v>
      </c>
      <c r="D43" s="768">
        <f>IF('1.2 Scenario Analysis'!$H$14="Can",0,'4.2 PET Bottle Blowing (2)'!F56)</f>
        <v>1.1616204407504414</v>
      </c>
      <c r="E43" s="768">
        <f>IF('1.2 Scenario Analysis'!$H$14="Can",0,'4.2 PET Bottle Blowing (2)'!G56)</f>
        <v>8.5788108093035664E-2</v>
      </c>
      <c r="F43" s="410">
        <f>D43/$D$235</f>
        <v>4.8273237244344843E-3</v>
      </c>
      <c r="H43" s="768">
        <f>IF('1.2 Scenario Analysis'!$H$14="Can",0,'4.2 PET Bottle Blowing (2)'!F63)</f>
        <v>1.1616204407504414</v>
      </c>
      <c r="I43" s="768">
        <f>IF('1.2 Scenario Analysis'!$H$14="Can",0,'4.2 PET Bottle Blowing (2)'!G63)</f>
        <v>6.8485541791273252E-2</v>
      </c>
      <c r="J43" s="410">
        <f>H43/$H$235</f>
        <v>4.6466660186551241E-3</v>
      </c>
      <c r="K43" s="411"/>
      <c r="L43" s="411"/>
    </row>
    <row r="44" spans="1:12" ht="16.899999999999999" customHeight="1">
      <c r="B44" s="842"/>
      <c r="C44" s="419" t="s">
        <v>98</v>
      </c>
      <c r="D44" s="768">
        <f>IF('1.2 Scenario Analysis'!$H$14="Can",0,'4.2 PET Bottle Blowing (2)'!F57)</f>
        <v>2.2146190143923694</v>
      </c>
      <c r="E44" s="768">
        <f>IF('1.2 Scenario Analysis'!$H$14="Can",0,'4.2 PET Bottle Blowing (2)'!G57)</f>
        <v>0.16355426327453984</v>
      </c>
      <c r="F44" s="410">
        <f>D44/$D$235</f>
        <v>9.2032496448267564E-3</v>
      </c>
      <c r="H44" s="768">
        <f>IF('1.2 Scenario Analysis'!$H$14="Can",0,'4.2 PET Bottle Blowing (2)'!F64)</f>
        <v>2.2146190143923694</v>
      </c>
      <c r="I44" s="768">
        <f>IF('1.2 Scenario Analysis'!$H$14="Can",0,'4.2 PET Bottle Blowing (2)'!G64)</f>
        <v>0.13056707487338468</v>
      </c>
      <c r="J44" s="410">
        <f>H44/$H$235</f>
        <v>8.8588273393299596E-3</v>
      </c>
      <c r="K44" s="411"/>
      <c r="L44" s="411"/>
    </row>
    <row r="45" spans="1:12" ht="16.899999999999999" customHeight="1" thickBot="1">
      <c r="B45" s="842"/>
      <c r="C45" s="412" t="s">
        <v>99</v>
      </c>
      <c r="D45" s="413">
        <f>SUM(D41:D44)</f>
        <v>7.4920606200138966</v>
      </c>
      <c r="E45" s="659">
        <f>SUM(E41:E44)</f>
        <v>0.55330440457306806</v>
      </c>
      <c r="F45" s="414">
        <f>SUM(F41:F44)</f>
        <v>3.113461222542685E-2</v>
      </c>
      <c r="H45" s="413">
        <f>SUM(H41:H44)</f>
        <v>7.4920606200138966</v>
      </c>
      <c r="I45" s="649">
        <f>SUM(I41:I44)</f>
        <v>0.44170867926810742</v>
      </c>
      <c r="J45" s="414">
        <f>SUM(J41:J44)</f>
        <v>2.9969430866964179E-2</v>
      </c>
      <c r="K45" s="411"/>
      <c r="L45" s="411"/>
    </row>
    <row r="46" spans="1:12" ht="16.899999999999999" customHeight="1" thickBot="1">
      <c r="B46" s="842"/>
      <c r="C46" s="441" t="s">
        <v>127</v>
      </c>
      <c r="D46" s="442">
        <f>D45+D37+D32</f>
        <v>23.043965901496836</v>
      </c>
      <c r="E46" s="442">
        <f>E45+E37+E32</f>
        <v>1.701845257107135</v>
      </c>
      <c r="F46" s="443">
        <f>SUM(F45,F37,F32)</f>
        <v>9.5763365897289274E-2</v>
      </c>
      <c r="G46" s="415"/>
      <c r="H46" s="442">
        <f>H45+H37+H32</f>
        <v>23.661331038560391</v>
      </c>
      <c r="I46" s="658">
        <f>I45+I37+I32</f>
        <v>1.3949987610683001</v>
      </c>
      <c r="J46" s="457">
        <f>SUM(J45,J37,J32)</f>
        <v>9.4649077302737319E-2</v>
      </c>
    </row>
    <row r="47" spans="1:12" ht="13.15" customHeight="1">
      <c r="C47" s="415"/>
      <c r="D47" s="415"/>
      <c r="E47" s="415"/>
      <c r="F47" s="415"/>
      <c r="G47" s="415"/>
      <c r="H47" s="415"/>
      <c r="J47" s="415"/>
    </row>
    <row r="48" spans="1:12" ht="21" customHeight="1">
      <c r="C48" s="838" t="s">
        <v>128</v>
      </c>
      <c r="D48" s="839"/>
      <c r="E48" s="839"/>
      <c r="F48" s="839"/>
      <c r="G48" s="839"/>
      <c r="H48" s="839"/>
      <c r="I48" s="839"/>
      <c r="J48" s="840"/>
    </row>
    <row r="49" spans="1:14" ht="30" customHeight="1">
      <c r="B49" s="842" t="s">
        <v>128</v>
      </c>
      <c r="C49" s="405" t="s">
        <v>85</v>
      </c>
      <c r="D49" s="406" t="s">
        <v>86</v>
      </c>
      <c r="E49" s="406" t="s">
        <v>87</v>
      </c>
      <c r="F49" s="407" t="s">
        <v>88</v>
      </c>
      <c r="H49" s="406" t="s">
        <v>86</v>
      </c>
      <c r="I49" s="406" t="s">
        <v>87</v>
      </c>
      <c r="J49" s="407" t="s">
        <v>88</v>
      </c>
    </row>
    <row r="50" spans="1:14" ht="16.899999999999999" customHeight="1">
      <c r="B50" s="842"/>
      <c r="C50" s="419" t="s">
        <v>129</v>
      </c>
      <c r="D50" s="768">
        <f>IF('1.2 Scenario Analysis'!$H$18="Wet Aseptic",'4.3 Wet Aseptic Cleaning (2)'!F34,0)</f>
        <v>0</v>
      </c>
      <c r="E50" s="768">
        <f>IF('1.2 Scenario Analysis'!$H$18="Wet Aseptic",'4.3 Wet Aseptic Cleaning (2)'!G34,0)</f>
        <v>0</v>
      </c>
      <c r="F50" s="410">
        <f>D50/$D$235</f>
        <v>0</v>
      </c>
      <c r="H50" s="768">
        <f>IF('1.2 Scenario Analysis'!$H$18="Wet Aseptic",'4.3 Wet Aseptic Cleaning (2)'!F37,0)</f>
        <v>0</v>
      </c>
      <c r="I50" s="768">
        <f>IF('1.2 Scenario Analysis'!$H$18="Wet Aseptic",'4.3 Wet Aseptic Cleaning (2)'!G37,0)</f>
        <v>0</v>
      </c>
      <c r="J50" s="410">
        <f>H50/H$235</f>
        <v>0</v>
      </c>
      <c r="N50" s="411"/>
    </row>
    <row r="51" spans="1:14" ht="16.899999999999999" customHeight="1" thickBot="1">
      <c r="B51" s="842"/>
      <c r="C51" s="412" t="s">
        <v>90</v>
      </c>
      <c r="D51" s="413">
        <f>SUM(D50:D50)</f>
        <v>0</v>
      </c>
      <c r="E51" s="413">
        <f>SUM(E50:E50)</f>
        <v>0</v>
      </c>
      <c r="F51" s="414">
        <f>SUM(F50:F50)</f>
        <v>0</v>
      </c>
      <c r="H51" s="413">
        <f>SUM(H50:H50)</f>
        <v>0</v>
      </c>
      <c r="I51" s="649">
        <f>SUM(I50:I50)</f>
        <v>0</v>
      </c>
      <c r="J51" s="650">
        <f>SUM(J50:J50)</f>
        <v>0</v>
      </c>
      <c r="N51" s="411"/>
    </row>
    <row r="52" spans="1:14" ht="12" customHeight="1">
      <c r="B52" s="842"/>
      <c r="E52" s="415"/>
      <c r="F52" s="416"/>
      <c r="J52" s="416"/>
    </row>
    <row r="53" spans="1:14" ht="27" customHeight="1">
      <c r="B53" s="842"/>
      <c r="C53" s="405" t="s">
        <v>91</v>
      </c>
      <c r="D53" s="406" t="s">
        <v>86</v>
      </c>
      <c r="E53" s="406" t="s">
        <v>92</v>
      </c>
      <c r="F53" s="407" t="s">
        <v>88</v>
      </c>
      <c r="H53" s="406" t="s">
        <v>86</v>
      </c>
      <c r="I53" s="406" t="s">
        <v>92</v>
      </c>
      <c r="J53" s="407" t="s">
        <v>88</v>
      </c>
    </row>
    <row r="54" spans="1:14" ht="16.899999999999999" customHeight="1">
      <c r="B54" s="842"/>
      <c r="C54" s="408" t="s">
        <v>93</v>
      </c>
      <c r="D54" s="768">
        <f>IF('1.2 Scenario Analysis'!$H$18="Wet Aseptic",'4.3 Wet Aseptic Cleaning (2)'!F43,0)</f>
        <v>0</v>
      </c>
      <c r="E54" s="768">
        <f>IF('1.2 Scenario Analysis'!$H$18="Wet Aseptic",'4.3 Wet Aseptic Cleaning (2)'!G43,0)</f>
        <v>0</v>
      </c>
      <c r="F54" s="410">
        <f>D54/$D$235</f>
        <v>0</v>
      </c>
      <c r="H54" s="768">
        <f>IF('1.2 Scenario Analysis'!$H$18="Wet Aseptic",'4.3 Wet Aseptic Cleaning (2)'!F47,0)</f>
        <v>0</v>
      </c>
      <c r="I54" s="768">
        <f>IF('1.2 Scenario Analysis'!$H$18="Wet Aseptic",'4.3 Wet Aseptic Cleaning (2)'!G47,0)</f>
        <v>0</v>
      </c>
      <c r="J54" s="410">
        <f>H54/$H$235</f>
        <v>0</v>
      </c>
    </row>
    <row r="55" spans="1:14" ht="16.899999999999999" customHeight="1">
      <c r="B55" s="842"/>
      <c r="C55" s="417" t="s">
        <v>94</v>
      </c>
      <c r="D55" s="418">
        <f>15%*D54</f>
        <v>0</v>
      </c>
      <c r="E55" s="418">
        <f>15%*E54</f>
        <v>0</v>
      </c>
      <c r="F55" s="410">
        <f>D55/$D$235</f>
        <v>0</v>
      </c>
      <c r="H55" s="418">
        <f>15%*H54</f>
        <v>0</v>
      </c>
      <c r="I55" s="418">
        <f>15%*I54</f>
        <v>0</v>
      </c>
      <c r="J55" s="410">
        <f>H55/$H$235</f>
        <v>0</v>
      </c>
    </row>
    <row r="56" spans="1:14" ht="20.149999999999999" customHeight="1" thickBot="1">
      <c r="B56" s="842"/>
      <c r="C56" s="412" t="s">
        <v>54</v>
      </c>
      <c r="D56" s="413">
        <f>SUM(D54:D55)</f>
        <v>0</v>
      </c>
      <c r="E56" s="413">
        <f>SUM(E54:E55)</f>
        <v>0</v>
      </c>
      <c r="F56" s="414">
        <f>SUM(F54:F55)</f>
        <v>0</v>
      </c>
      <c r="H56" s="413">
        <f>SUM(H54:H55)</f>
        <v>0</v>
      </c>
      <c r="I56" s="649">
        <f>SUM(I54:I55)</f>
        <v>0</v>
      </c>
      <c r="J56" s="650">
        <f>SUM(J54:J55)</f>
        <v>0</v>
      </c>
    </row>
    <row r="57" spans="1:14" ht="9" customHeight="1">
      <c r="B57" s="842"/>
      <c r="C57" s="426"/>
      <c r="D57" s="427"/>
      <c r="E57" s="427"/>
      <c r="F57" s="428"/>
      <c r="H57" s="427"/>
      <c r="I57" s="655"/>
      <c r="J57" s="428"/>
    </row>
    <row r="58" spans="1:14" ht="12" customHeight="1">
      <c r="B58" s="842"/>
      <c r="E58" s="415"/>
      <c r="F58" s="416"/>
      <c r="J58" s="416"/>
    </row>
    <row r="59" spans="1:14" ht="31.9" customHeight="1">
      <c r="B59" s="842"/>
      <c r="C59" s="405" t="s">
        <v>69</v>
      </c>
      <c r="D59" s="406" t="s">
        <v>86</v>
      </c>
      <c r="E59" s="406" t="s">
        <v>92</v>
      </c>
      <c r="F59" s="407" t="s">
        <v>88</v>
      </c>
      <c r="H59" s="406" t="s">
        <v>86</v>
      </c>
      <c r="I59" s="406" t="s">
        <v>92</v>
      </c>
      <c r="J59" s="407" t="s">
        <v>88</v>
      </c>
    </row>
    <row r="60" spans="1:14" ht="16.899999999999999" customHeight="1">
      <c r="A60" s="656"/>
      <c r="B60" s="842"/>
      <c r="C60" s="419" t="s">
        <v>95</v>
      </c>
      <c r="D60" s="768">
        <f>IF('1.2 Scenario Analysis'!$H$18="Wet Aseptic",'4.3 Wet Aseptic Cleaning (2)'!F53,0)</f>
        <v>0</v>
      </c>
      <c r="E60" s="768">
        <f>IF('1.2 Scenario Analysis'!$H$18="Wet Aseptic",'4.3 Wet Aseptic Cleaning (2)'!G53,0)</f>
        <v>0</v>
      </c>
      <c r="F60" s="410">
        <f>D60/$D$235</f>
        <v>0</v>
      </c>
      <c r="H60" s="768">
        <f>IF('1.2 Scenario Analysis'!$H$18="Wet Aseptic",'4.3 Wet Aseptic Cleaning (2)'!F60,0)</f>
        <v>0</v>
      </c>
      <c r="I60" s="768">
        <f>IF('1.2 Scenario Analysis'!$H$18="Wet Aseptic",'4.3 Wet Aseptic Cleaning (2)'!G60,0)</f>
        <v>0</v>
      </c>
      <c r="J60" s="410">
        <f>H60/$H$235</f>
        <v>0</v>
      </c>
      <c r="K60" s="411"/>
      <c r="L60" s="411"/>
    </row>
    <row r="61" spans="1:14" ht="16.899999999999999" customHeight="1">
      <c r="B61" s="842"/>
      <c r="C61" s="419" t="s">
        <v>96</v>
      </c>
      <c r="D61" s="768">
        <f>IF('1.2 Scenario Analysis'!$H$18="Wet Aseptic",'4.3 Wet Aseptic Cleaning (2)'!F54,0)</f>
        <v>0</v>
      </c>
      <c r="E61" s="768">
        <f>IF('1.2 Scenario Analysis'!$H$18="Wet Aseptic",'4.3 Wet Aseptic Cleaning (2)'!G54,0)</f>
        <v>0</v>
      </c>
      <c r="F61" s="410">
        <f>D61/$D$235</f>
        <v>0</v>
      </c>
      <c r="H61" s="768">
        <f>IF('1.2 Scenario Analysis'!$H$18="Wet Aseptic",'4.3 Wet Aseptic Cleaning (2)'!F61,0)</f>
        <v>0</v>
      </c>
      <c r="I61" s="768">
        <f>IF('1.2 Scenario Analysis'!$H$18="Wet Aseptic",'4.3 Wet Aseptic Cleaning (2)'!G61,0)</f>
        <v>0</v>
      </c>
      <c r="J61" s="410">
        <f>H61/$H$235</f>
        <v>0</v>
      </c>
      <c r="K61" s="411"/>
      <c r="L61" s="411"/>
    </row>
    <row r="62" spans="1:14" ht="16.899999999999999" customHeight="1">
      <c r="B62" s="842"/>
      <c r="C62" s="419" t="s">
        <v>97</v>
      </c>
      <c r="D62" s="768">
        <f>IF('1.2 Scenario Analysis'!$H$18="Wet Aseptic",'4.3 Wet Aseptic Cleaning (2)'!F55,0)</f>
        <v>0</v>
      </c>
      <c r="E62" s="768">
        <f>IF('1.2 Scenario Analysis'!$H$18="Wet Aseptic",'4.3 Wet Aseptic Cleaning (2)'!G55,0)</f>
        <v>0</v>
      </c>
      <c r="F62" s="410">
        <f>D62/$D$235</f>
        <v>0</v>
      </c>
      <c r="H62" s="768">
        <f>IF('1.2 Scenario Analysis'!$H$18="Wet Aseptic",'4.3 Wet Aseptic Cleaning (2)'!F62,0)</f>
        <v>0</v>
      </c>
      <c r="I62" s="768">
        <f>IF('1.2 Scenario Analysis'!$H$18="Wet Aseptic",'4.3 Wet Aseptic Cleaning (2)'!G62,0)</f>
        <v>0</v>
      </c>
      <c r="J62" s="410">
        <f>H62/$H$235</f>
        <v>0</v>
      </c>
      <c r="K62" s="411"/>
      <c r="L62" s="411"/>
    </row>
    <row r="63" spans="1:14" ht="16.899999999999999" customHeight="1">
      <c r="B63" s="842"/>
      <c r="C63" s="419" t="s">
        <v>98</v>
      </c>
      <c r="D63" s="768">
        <f>IF('1.2 Scenario Analysis'!$H$18="Wet Aseptic",'4.3 Wet Aseptic Cleaning (2)'!F56,0)</f>
        <v>0</v>
      </c>
      <c r="E63" s="768">
        <f>IF('1.2 Scenario Analysis'!$H$18="Wet Aseptic",'4.3 Wet Aseptic Cleaning (2)'!G56,0)</f>
        <v>0</v>
      </c>
      <c r="F63" s="410">
        <f>D63/$D$235</f>
        <v>0</v>
      </c>
      <c r="H63" s="768">
        <f>IF('1.2 Scenario Analysis'!$H$18="Wet Aseptic",'4.3 Wet Aseptic Cleaning (2)'!F63,0)</f>
        <v>0</v>
      </c>
      <c r="I63" s="768">
        <f>IF('1.2 Scenario Analysis'!$H$18="Wet Aseptic",'4.3 Wet Aseptic Cleaning (2)'!G63,0)</f>
        <v>0</v>
      </c>
      <c r="J63" s="410">
        <f>H63/$H$235</f>
        <v>0</v>
      </c>
      <c r="K63" s="411"/>
      <c r="L63" s="411"/>
    </row>
    <row r="64" spans="1:14" ht="16.899999999999999" customHeight="1" thickBot="1">
      <c r="B64" s="842"/>
      <c r="C64" s="412" t="s">
        <v>99</v>
      </c>
      <c r="D64" s="413">
        <f>SUM(D60:D63)</f>
        <v>0</v>
      </c>
      <c r="E64" s="413">
        <f>SUM(E60:E63)</f>
        <v>0</v>
      </c>
      <c r="F64" s="414">
        <f>SUM(F60:F63)</f>
        <v>0</v>
      </c>
      <c r="H64" s="413">
        <f>SUM(H60:H63)</f>
        <v>0</v>
      </c>
      <c r="I64" s="649">
        <f>SUM(I60:I63)</f>
        <v>0</v>
      </c>
      <c r="J64" s="414">
        <f>SUM(J60:J63)</f>
        <v>0</v>
      </c>
      <c r="K64" s="411"/>
      <c r="L64" s="411"/>
    </row>
    <row r="65" spans="1:14" ht="18" customHeight="1" thickBot="1">
      <c r="B65" s="842"/>
      <c r="C65" s="441" t="s">
        <v>130</v>
      </c>
      <c r="D65" s="442">
        <f>D64+D56+D51</f>
        <v>0</v>
      </c>
      <c r="E65" s="442">
        <f>E64+E56+E51</f>
        <v>0</v>
      </c>
      <c r="F65" s="443">
        <f>SUM(F64,F56,F51)</f>
        <v>0</v>
      </c>
      <c r="G65" s="415"/>
      <c r="H65" s="442">
        <f>H64+H56+H51</f>
        <v>0</v>
      </c>
      <c r="I65" s="658">
        <f>I64+I56+I51</f>
        <v>0</v>
      </c>
      <c r="J65" s="457">
        <f>SUM(J64,J56,J51)</f>
        <v>0</v>
      </c>
    </row>
    <row r="66" spans="1:14" ht="18" customHeight="1">
      <c r="C66" s="415"/>
      <c r="D66" s="415"/>
      <c r="E66" s="415"/>
      <c r="F66" s="415"/>
      <c r="G66" s="415"/>
      <c r="H66" s="415"/>
      <c r="J66" s="415"/>
    </row>
    <row r="67" spans="1:14" ht="21" customHeight="1">
      <c r="C67" s="838" t="s">
        <v>376</v>
      </c>
      <c r="D67" s="839"/>
      <c r="E67" s="839"/>
      <c r="F67" s="839"/>
      <c r="G67" s="839"/>
      <c r="H67" s="839"/>
      <c r="I67" s="839"/>
      <c r="J67" s="840"/>
    </row>
    <row r="68" spans="1:14" ht="30" customHeight="1">
      <c r="B68" s="842" t="s">
        <v>376</v>
      </c>
      <c r="C68" s="405" t="s">
        <v>85</v>
      </c>
      <c r="D68" s="406" t="s">
        <v>86</v>
      </c>
      <c r="E68" s="406" t="s">
        <v>87</v>
      </c>
      <c r="F68" s="407" t="s">
        <v>88</v>
      </c>
      <c r="H68" s="406" t="s">
        <v>86</v>
      </c>
      <c r="I68" s="406" t="s">
        <v>87</v>
      </c>
      <c r="J68" s="407" t="s">
        <v>88</v>
      </c>
    </row>
    <row r="69" spans="1:14" ht="16.899999999999999" customHeight="1">
      <c r="B69" s="842"/>
      <c r="C69" s="419" t="s">
        <v>374</v>
      </c>
      <c r="D69" s="768">
        <f>IF('1.2 Scenario Analysis'!$H$14="Can",'4.4 Can Filling &amp; Closing (2)'!F34,0)</f>
        <v>0</v>
      </c>
      <c r="E69" s="768">
        <f>IF('1.2 Scenario Analysis'!$H$14="Can",'4.4 Can Filling &amp; Closing (2)'!G34,0)</f>
        <v>0</v>
      </c>
      <c r="F69" s="410">
        <f>D69/$D$235</f>
        <v>0</v>
      </c>
      <c r="H69" s="768">
        <f>IF('1.2 Scenario Analysis'!$H$14="Can",'4.4 Can Filling &amp; Closing (2)'!F38,0)</f>
        <v>0</v>
      </c>
      <c r="I69" s="768">
        <f>IF('1.2 Scenario Analysis'!$H$14="Can",'4.4 Can Filling &amp; Closing (2)'!G38,0)</f>
        <v>0</v>
      </c>
      <c r="J69" s="410">
        <f>H69/H$235</f>
        <v>0</v>
      </c>
      <c r="N69" s="411"/>
    </row>
    <row r="70" spans="1:14" ht="16.899999999999999" customHeight="1" thickBot="1">
      <c r="B70" s="842"/>
      <c r="C70" s="412" t="s">
        <v>90</v>
      </c>
      <c r="D70" s="413">
        <f>SUM(D69:D69)</f>
        <v>0</v>
      </c>
      <c r="E70" s="413">
        <f>SUM(E69:E69)</f>
        <v>0</v>
      </c>
      <c r="F70" s="414">
        <f>SUM(F69:F69)</f>
        <v>0</v>
      </c>
      <c r="H70" s="413">
        <f>SUM(H69:H69)</f>
        <v>0</v>
      </c>
      <c r="I70" s="649">
        <f>SUM(I69:I69)</f>
        <v>0</v>
      </c>
      <c r="J70" s="650">
        <f>SUM(J69:J69)</f>
        <v>0</v>
      </c>
      <c r="N70" s="411"/>
    </row>
    <row r="71" spans="1:14" ht="12" customHeight="1">
      <c r="B71" s="842"/>
      <c r="E71" s="415"/>
      <c r="F71" s="416"/>
      <c r="J71" s="416"/>
    </row>
    <row r="72" spans="1:14" ht="27" customHeight="1">
      <c r="B72" s="842"/>
      <c r="C72" s="405" t="s">
        <v>91</v>
      </c>
      <c r="D72" s="406" t="s">
        <v>86</v>
      </c>
      <c r="E72" s="406" t="s">
        <v>92</v>
      </c>
      <c r="F72" s="407" t="s">
        <v>88</v>
      </c>
      <c r="H72" s="406" t="s">
        <v>86</v>
      </c>
      <c r="I72" s="406" t="s">
        <v>92</v>
      </c>
      <c r="J72" s="407" t="s">
        <v>88</v>
      </c>
    </row>
    <row r="73" spans="1:14" ht="16.899999999999999" customHeight="1">
      <c r="B73" s="842"/>
      <c r="C73" s="408" t="s">
        <v>93</v>
      </c>
      <c r="D73" s="768">
        <f>IF('1.2 Scenario Analysis'!$H$14="Can",'4.4 Can Filling &amp; Closing (2)'!F44,0)</f>
        <v>0</v>
      </c>
      <c r="E73" s="768">
        <f>IF('1.2 Scenario Analysis'!$H$14="Can",'4.4 Can Filling &amp; Closing (2)'!G44,0)</f>
        <v>0</v>
      </c>
      <c r="F73" s="410">
        <f>D73/$D$235</f>
        <v>0</v>
      </c>
      <c r="H73" s="768">
        <f>IF('1.2 Scenario Analysis'!$H$14="Can",'4.4 Can Filling &amp; Closing (2)'!F48,0)</f>
        <v>0</v>
      </c>
      <c r="I73" s="768">
        <f>IF('1.2 Scenario Analysis'!$H$14="Can",'4.4 Can Filling &amp; Closing (2)'!G48,0)</f>
        <v>0</v>
      </c>
      <c r="J73" s="410">
        <f>H73/$H$235</f>
        <v>0</v>
      </c>
    </row>
    <row r="74" spans="1:14" ht="16.899999999999999" customHeight="1">
      <c r="B74" s="842"/>
      <c r="C74" s="417" t="s">
        <v>94</v>
      </c>
      <c r="D74" s="418">
        <f>15%*D73</f>
        <v>0</v>
      </c>
      <c r="E74" s="418">
        <f>15%*E73</f>
        <v>0</v>
      </c>
      <c r="F74" s="410">
        <f>D74/$D$235</f>
        <v>0</v>
      </c>
      <c r="H74" s="418">
        <f>15%*H73</f>
        <v>0</v>
      </c>
      <c r="I74" s="418">
        <f>15%*I73</f>
        <v>0</v>
      </c>
      <c r="J74" s="410">
        <f>H74/$H$235</f>
        <v>0</v>
      </c>
    </row>
    <row r="75" spans="1:14" ht="20.149999999999999" customHeight="1" thickBot="1">
      <c r="B75" s="842"/>
      <c r="C75" s="412" t="s">
        <v>54</v>
      </c>
      <c r="D75" s="413">
        <f>SUM(D73:D74)</f>
        <v>0</v>
      </c>
      <c r="E75" s="413">
        <f>SUM(E73:E74)</f>
        <v>0</v>
      </c>
      <c r="F75" s="414">
        <f>SUM(F73:F74)</f>
        <v>0</v>
      </c>
      <c r="H75" s="413">
        <f>SUM(H73:H74)</f>
        <v>0</v>
      </c>
      <c r="I75" s="649">
        <f>SUM(I73:I74)</f>
        <v>0</v>
      </c>
      <c r="J75" s="650">
        <f>SUM(J73:J74)</f>
        <v>0</v>
      </c>
    </row>
    <row r="76" spans="1:14" ht="9" customHeight="1">
      <c r="B76" s="842"/>
      <c r="C76" s="426"/>
      <c r="D76" s="427"/>
      <c r="E76" s="427"/>
      <c r="F76" s="428"/>
      <c r="H76" s="427"/>
      <c r="I76" s="655"/>
      <c r="J76" s="428"/>
    </row>
    <row r="77" spans="1:14" ht="12" customHeight="1">
      <c r="B77" s="842"/>
      <c r="E77" s="415"/>
      <c r="F77" s="416"/>
      <c r="J77" s="416"/>
    </row>
    <row r="78" spans="1:14" ht="31.9" customHeight="1">
      <c r="B78" s="842"/>
      <c r="C78" s="405" t="s">
        <v>69</v>
      </c>
      <c r="D78" s="406" t="s">
        <v>86</v>
      </c>
      <c r="E78" s="406" t="s">
        <v>92</v>
      </c>
      <c r="F78" s="407" t="s">
        <v>88</v>
      </c>
      <c r="H78" s="406" t="s">
        <v>86</v>
      </c>
      <c r="I78" s="406" t="s">
        <v>92</v>
      </c>
      <c r="J78" s="407" t="s">
        <v>88</v>
      </c>
    </row>
    <row r="79" spans="1:14" ht="16.899999999999999" customHeight="1">
      <c r="A79" s="656"/>
      <c r="B79" s="842"/>
      <c r="C79" s="419" t="s">
        <v>95</v>
      </c>
      <c r="D79" s="768">
        <f>IF('1.2 Scenario Analysis'!$H$14="Can",'4.4 Can Filling &amp; Closing (2)'!F54,0)</f>
        <v>0</v>
      </c>
      <c r="E79" s="768">
        <f>IF('1.2 Scenario Analysis'!$H$14="Can",'4.4 Can Filling &amp; Closing (2)'!G54,0)</f>
        <v>0</v>
      </c>
      <c r="F79" s="410">
        <f>D79/$D$235</f>
        <v>0</v>
      </c>
      <c r="H79" s="768">
        <f>IF('1.2 Scenario Analysis'!$H$14="Can",'4.4 Can Filling &amp; Closing (2)'!F61,0)</f>
        <v>0</v>
      </c>
      <c r="I79" s="768">
        <f>IF('1.2 Scenario Analysis'!$H$14="Can",'4.4 Can Filling &amp; Closing (2)'!G61,0)</f>
        <v>0</v>
      </c>
      <c r="J79" s="410">
        <f>H79/$H$235</f>
        <v>0</v>
      </c>
      <c r="K79" s="411"/>
      <c r="L79" s="411"/>
    </row>
    <row r="80" spans="1:14" ht="16.899999999999999" customHeight="1">
      <c r="B80" s="842"/>
      <c r="C80" s="419" t="s">
        <v>96</v>
      </c>
      <c r="D80" s="768">
        <f>IF('1.2 Scenario Analysis'!$H$14="Can",'4.4 Can Filling &amp; Closing (2)'!F55,0)</f>
        <v>0</v>
      </c>
      <c r="E80" s="768">
        <f>IF('1.2 Scenario Analysis'!$H$14="Can",'4.4 Can Filling &amp; Closing (2)'!G55,0)</f>
        <v>0</v>
      </c>
      <c r="F80" s="410">
        <f>D80/$D$235</f>
        <v>0</v>
      </c>
      <c r="H80" s="768">
        <f>IF('1.2 Scenario Analysis'!$H$14="Can",'4.4 Can Filling &amp; Closing (2)'!F62,0)</f>
        <v>0</v>
      </c>
      <c r="I80" s="768">
        <f>IF('1.2 Scenario Analysis'!$H$14="Can",'4.4 Can Filling &amp; Closing (2)'!G62,0)</f>
        <v>0</v>
      </c>
      <c r="J80" s="410">
        <f>H80/$H$235</f>
        <v>0</v>
      </c>
      <c r="K80" s="411"/>
      <c r="L80" s="411"/>
    </row>
    <row r="81" spans="2:14" ht="16.899999999999999" customHeight="1">
      <c r="B81" s="842"/>
      <c r="C81" s="419" t="s">
        <v>97</v>
      </c>
      <c r="D81" s="768">
        <f>IF('1.2 Scenario Analysis'!$H$14="Can",'4.4 Can Filling &amp; Closing (2)'!F56,0)</f>
        <v>0</v>
      </c>
      <c r="E81" s="768">
        <f>IF('1.2 Scenario Analysis'!$H$14="Can",'4.4 Can Filling &amp; Closing (2)'!G56,0)</f>
        <v>0</v>
      </c>
      <c r="F81" s="410">
        <f>D81/$D$235</f>
        <v>0</v>
      </c>
      <c r="H81" s="768">
        <f>IF('1.2 Scenario Analysis'!$H$14="Can",'4.4 Can Filling &amp; Closing (2)'!F63,0)</f>
        <v>0</v>
      </c>
      <c r="I81" s="768">
        <f>IF('1.2 Scenario Analysis'!$H$14="Can",'4.4 Can Filling &amp; Closing (2)'!G63,0)</f>
        <v>0</v>
      </c>
      <c r="J81" s="410">
        <f>H81/$H$235</f>
        <v>0</v>
      </c>
      <c r="K81" s="411"/>
      <c r="L81" s="411"/>
    </row>
    <row r="82" spans="2:14" ht="16.899999999999999" customHeight="1">
      <c r="B82" s="842"/>
      <c r="C82" s="419" t="s">
        <v>98</v>
      </c>
      <c r="D82" s="768">
        <f>IF('1.2 Scenario Analysis'!$H$14="Can",'4.4 Can Filling &amp; Closing (2)'!F57,0)</f>
        <v>0</v>
      </c>
      <c r="E82" s="768">
        <f>IF('1.2 Scenario Analysis'!$H$14="Can",'4.4 Can Filling &amp; Closing (2)'!G57,0)</f>
        <v>0</v>
      </c>
      <c r="F82" s="410">
        <f>D82/$D$235</f>
        <v>0</v>
      </c>
      <c r="H82" s="768">
        <f>IF('1.2 Scenario Analysis'!$H$14="Can",'4.4 Can Filling &amp; Closing (2)'!F64,0)</f>
        <v>0</v>
      </c>
      <c r="I82" s="768">
        <f>IF('1.2 Scenario Analysis'!$H$14="Can",'4.4 Can Filling &amp; Closing (2)'!G64,0)</f>
        <v>0</v>
      </c>
      <c r="J82" s="410">
        <f>H82/$H$235</f>
        <v>0</v>
      </c>
      <c r="K82" s="411"/>
      <c r="L82" s="411"/>
    </row>
    <row r="83" spans="2:14" ht="16.899999999999999" customHeight="1" thickBot="1">
      <c r="B83" s="842"/>
      <c r="C83" s="412" t="s">
        <v>99</v>
      </c>
      <c r="D83" s="413">
        <f>SUM(D79:D82)</f>
        <v>0</v>
      </c>
      <c r="E83" s="413">
        <f>SUM(E79:E82)</f>
        <v>0</v>
      </c>
      <c r="F83" s="414">
        <f>SUM(F79:F82)</f>
        <v>0</v>
      </c>
      <c r="H83" s="413">
        <f>SUM(H79:H82)</f>
        <v>0</v>
      </c>
      <c r="I83" s="649">
        <f>SUM(I79:I82)</f>
        <v>0</v>
      </c>
      <c r="J83" s="414">
        <f>SUM(J79:J82)</f>
        <v>0</v>
      </c>
      <c r="K83" s="411"/>
      <c r="L83" s="411"/>
    </row>
    <row r="84" spans="2:14" ht="16.899999999999999" customHeight="1" thickBot="1">
      <c r="B84" s="842"/>
      <c r="C84" s="441" t="s">
        <v>133</v>
      </c>
      <c r="D84" s="442">
        <f>D83+D75+D70</f>
        <v>0</v>
      </c>
      <c r="E84" s="442">
        <f>E83+E75+E70</f>
        <v>0</v>
      </c>
      <c r="F84" s="443">
        <f>SUM(F83,F75,F70)</f>
        <v>0</v>
      </c>
      <c r="G84" s="415"/>
      <c r="H84" s="442">
        <f>H83+H75+H70</f>
        <v>0</v>
      </c>
      <c r="I84" s="658">
        <f>I83+I75+I70</f>
        <v>0</v>
      </c>
      <c r="J84" s="457">
        <f>SUM(J83,J75,J70)</f>
        <v>0</v>
      </c>
    </row>
    <row r="85" spans="2:14" ht="18" customHeight="1">
      <c r="C85" s="415"/>
      <c r="D85" s="415"/>
      <c r="E85" s="415"/>
      <c r="F85" s="415"/>
      <c r="G85" s="415"/>
      <c r="H85" s="415"/>
      <c r="J85" s="415"/>
    </row>
    <row r="86" spans="2:14" ht="21" customHeight="1">
      <c r="C86" s="838" t="s">
        <v>131</v>
      </c>
      <c r="D86" s="839"/>
      <c r="E86" s="839"/>
      <c r="F86" s="839"/>
      <c r="G86" s="839"/>
      <c r="H86" s="839"/>
      <c r="I86" s="839"/>
      <c r="J86" s="840"/>
    </row>
    <row r="87" spans="2:14" ht="30" customHeight="1">
      <c r="B87" s="842" t="s">
        <v>131</v>
      </c>
      <c r="C87" s="405" t="s">
        <v>85</v>
      </c>
      <c r="D87" s="406" t="s">
        <v>86</v>
      </c>
      <c r="E87" s="406" t="s">
        <v>87</v>
      </c>
      <c r="F87" s="407" t="s">
        <v>88</v>
      </c>
      <c r="H87" s="406" t="s">
        <v>86</v>
      </c>
      <c r="I87" s="406" t="s">
        <v>87</v>
      </c>
      <c r="J87" s="407" t="s">
        <v>88</v>
      </c>
    </row>
    <row r="88" spans="2:14" ht="16.899999999999999" customHeight="1">
      <c r="B88" s="842"/>
      <c r="C88" s="419" t="s">
        <v>132</v>
      </c>
      <c r="D88" s="768">
        <f>IF('1.2 Scenario Analysis'!$H$14="Can",0,'4.5 Aseptic Filling &amp; Closi (2)'!F33)</f>
        <v>0.546875</v>
      </c>
      <c r="E88" s="768">
        <f>IF('1.2 Scenario Analysis'!$H$14="Can",0,'4.5 Aseptic Filling &amp; Closi (2)'!G33)</f>
        <v>2.1062821901439051E-2</v>
      </c>
      <c r="F88" s="410">
        <f>D88/$D$235</f>
        <v>2.2726379195726161E-3</v>
      </c>
      <c r="H88" s="768">
        <f>IF('1.2 Scenario Analysis'!$H$14="Can",0,'4.5 Aseptic Filling &amp; Closi (2)'!F38)</f>
        <v>0.634765625</v>
      </c>
      <c r="I88" s="768">
        <f>IF('1.2 Scenario Analysis'!$H$14="Can",0,'4.5 Aseptic Filling &amp; Closi (2)'!G38)</f>
        <v>2.1773489005941886E-2</v>
      </c>
      <c r="J88" s="410">
        <f>H88/H$235</f>
        <v>2.5391631862059765E-3</v>
      </c>
      <c r="N88" s="411"/>
    </row>
    <row r="89" spans="2:14" ht="16.899999999999999" customHeight="1" thickBot="1">
      <c r="B89" s="842"/>
      <c r="C89" s="412" t="s">
        <v>90</v>
      </c>
      <c r="D89" s="413">
        <f>SUM(D88:D88)</f>
        <v>0.546875</v>
      </c>
      <c r="E89" s="413">
        <f>SUM(E88:E88)</f>
        <v>2.1062821901439051E-2</v>
      </c>
      <c r="F89" s="414">
        <f>SUM(F88:F88)</f>
        <v>2.2726379195726161E-3</v>
      </c>
      <c r="H89" s="413">
        <f>SUM(H88:H88)</f>
        <v>0.634765625</v>
      </c>
      <c r="I89" s="649">
        <f>SUM(I88:I88)</f>
        <v>2.1773489005941886E-2</v>
      </c>
      <c r="J89" s="650">
        <f>SUM(J88:J88)</f>
        <v>2.5391631862059765E-3</v>
      </c>
      <c r="N89" s="411"/>
    </row>
    <row r="90" spans="2:14" ht="12" customHeight="1">
      <c r="B90" s="842"/>
      <c r="E90" s="415"/>
      <c r="F90" s="416"/>
      <c r="J90" s="416"/>
    </row>
    <row r="91" spans="2:14" ht="27" customHeight="1">
      <c r="B91" s="842"/>
      <c r="C91" s="405" t="s">
        <v>91</v>
      </c>
      <c r="D91" s="406" t="s">
        <v>86</v>
      </c>
      <c r="E91" s="406" t="s">
        <v>92</v>
      </c>
      <c r="F91" s="407" t="s">
        <v>88</v>
      </c>
      <c r="H91" s="406" t="s">
        <v>86</v>
      </c>
      <c r="I91" s="406" t="s">
        <v>92</v>
      </c>
      <c r="J91" s="407" t="s">
        <v>88</v>
      </c>
    </row>
    <row r="92" spans="2:14" ht="16.899999999999999" customHeight="1">
      <c r="B92" s="842"/>
      <c r="C92" s="408" t="s">
        <v>93</v>
      </c>
      <c r="D92" s="768">
        <f>IF('1.2 Scenario Analysis'!$H$14="Can",0,'4.5 Aseptic Filling &amp; Closi (2)'!F44)</f>
        <v>3.195454824568885</v>
      </c>
      <c r="E92" s="768">
        <f>IF('1.2 Scenario Analysis'!$H$14="Can",0,'4.5 Aseptic Filling &amp; Closi (2)'!G44)</f>
        <v>0.1230725410084363</v>
      </c>
      <c r="F92" s="410">
        <f>D92/$D$235</f>
        <v>1.3279290156976474E-2</v>
      </c>
      <c r="H92" s="768">
        <f>IF('1.2 Scenario Analysis'!$H$14="Can",0,'4.5 Aseptic Filling &amp; Closi (2)'!F48)</f>
        <v>3.7068185307111063</v>
      </c>
      <c r="I92" s="768">
        <f>IF('1.2 Scenario Analysis'!$H$14="Can",0,'4.5 Aseptic Filling &amp; Closi (2)'!G48)</f>
        <v>0.12714987917857073</v>
      </c>
      <c r="J92" s="410">
        <f>H92/$H$235</f>
        <v>1.4827862096545902E-2</v>
      </c>
    </row>
    <row r="93" spans="2:14" ht="16.899999999999999" customHeight="1">
      <c r="B93" s="842"/>
      <c r="C93" s="417" t="s">
        <v>94</v>
      </c>
      <c r="D93" s="418">
        <f>15%*D92</f>
        <v>0.47931822368533272</v>
      </c>
      <c r="E93" s="418">
        <f>15%*E92</f>
        <v>1.8460881151265443E-2</v>
      </c>
      <c r="F93" s="410">
        <f>D93/$D$235</f>
        <v>1.9918935235464712E-3</v>
      </c>
      <c r="H93" s="418">
        <f>15%*H92</f>
        <v>0.55602277960666591</v>
      </c>
      <c r="I93" s="418">
        <f>15%*I92</f>
        <v>1.9072481876785608E-2</v>
      </c>
      <c r="J93" s="410">
        <f>H93/$H$235</f>
        <v>2.2241793144818852E-3</v>
      </c>
    </row>
    <row r="94" spans="2:14" ht="20.149999999999999" customHeight="1" thickBot="1">
      <c r="B94" s="842"/>
      <c r="C94" s="412" t="s">
        <v>54</v>
      </c>
      <c r="D94" s="413">
        <f>SUM(D92:D93)</f>
        <v>3.6747730482542176</v>
      </c>
      <c r="E94" s="413">
        <f>SUM(E92:E93)</f>
        <v>0.14153342215970174</v>
      </c>
      <c r="F94" s="414">
        <f>SUM(F92:F93)</f>
        <v>1.5271183680522946E-2</v>
      </c>
      <c r="H94" s="413">
        <f>SUM(H92:H93)</f>
        <v>4.2628413103177722</v>
      </c>
      <c r="I94" s="649">
        <f>SUM(I92:I93)</f>
        <v>0.14622236105535635</v>
      </c>
      <c r="J94" s="650">
        <f>SUM(J92:J93)</f>
        <v>1.7052041411027789E-2</v>
      </c>
    </row>
    <row r="95" spans="2:14" ht="9" customHeight="1">
      <c r="B95" s="842"/>
      <c r="C95" s="426"/>
      <c r="D95" s="427"/>
      <c r="E95" s="427"/>
      <c r="F95" s="428"/>
      <c r="H95" s="427"/>
      <c r="I95" s="655"/>
      <c r="J95" s="428"/>
    </row>
    <row r="96" spans="2:14" ht="12" customHeight="1">
      <c r="B96" s="842"/>
      <c r="E96" s="415"/>
      <c r="F96" s="416"/>
      <c r="J96" s="416"/>
    </row>
    <row r="97" spans="1:14" ht="31.9" customHeight="1">
      <c r="B97" s="842"/>
      <c r="C97" s="405" t="s">
        <v>69</v>
      </c>
      <c r="D97" s="406" t="s">
        <v>86</v>
      </c>
      <c r="E97" s="406" t="s">
        <v>92</v>
      </c>
      <c r="F97" s="407" t="s">
        <v>88</v>
      </c>
      <c r="H97" s="406" t="s">
        <v>86</v>
      </c>
      <c r="I97" s="406" t="s">
        <v>92</v>
      </c>
      <c r="J97" s="407" t="s">
        <v>88</v>
      </c>
    </row>
    <row r="98" spans="1:14" ht="16.899999999999999" customHeight="1">
      <c r="A98" s="656"/>
      <c r="B98" s="842"/>
      <c r="C98" s="419" t="s">
        <v>95</v>
      </c>
      <c r="D98" s="768">
        <f>IF('1.2 Scenario Analysis'!$H$14="Can",0,'4.5 Aseptic Filling &amp; Closi (2)'!F53)</f>
        <v>2.25051946199603</v>
      </c>
      <c r="E98" s="768">
        <f>IF('1.2 Scenario Analysis'!$H$14="Can",0,'4.5 Aseptic Filling &amp; Closi (2)'!G53)</f>
        <v>8.6678474265133379E-2</v>
      </c>
      <c r="F98" s="410">
        <f>D98/$D$235</f>
        <v>9.3524404444678237E-3</v>
      </c>
      <c r="H98" s="768">
        <f>IF('1.2 Scenario Analysis'!$H$14="Can",0,'4.5 Aseptic Filling &amp; Closi (2)'!F60)</f>
        <v>2.25051946199603</v>
      </c>
      <c r="I98" s="768">
        <f>IF('1.2 Scenario Analysis'!$H$14="Can",0,'4.5 Aseptic Filling &amp; Closi (2)'!G60)</f>
        <v>7.71964624950017E-2</v>
      </c>
      <c r="J98" s="410">
        <f>H98/$H$235</f>
        <v>9.0024348242556465E-3</v>
      </c>
      <c r="K98" s="411"/>
      <c r="L98" s="411"/>
    </row>
    <row r="99" spans="1:14" ht="16.899999999999999" customHeight="1">
      <c r="B99" s="842"/>
      <c r="C99" s="419" t="s">
        <v>96</v>
      </c>
      <c r="D99" s="768">
        <f>IF('1.2 Scenario Analysis'!$H$14="Can",0,'4.5 Aseptic Filling &amp; Closi (2)'!F54)</f>
        <v>1.8653017028750551</v>
      </c>
      <c r="E99" s="768">
        <f>IF('1.2 Scenario Analysis'!$H$14="Can",0,'4.5 Aseptic Filling &amp; Closi (2)'!G54)</f>
        <v>7.1841860681340852E-2</v>
      </c>
      <c r="F99" s="410">
        <f>D99/$D$235</f>
        <v>7.7515984116977802E-3</v>
      </c>
      <c r="H99" s="768">
        <f>IF('1.2 Scenario Analysis'!$H$14="Can",0,'4.5 Aseptic Filling &amp; Closi (2)'!F61)</f>
        <v>1.8653017028750551</v>
      </c>
      <c r="I99" s="768">
        <f>IF('1.2 Scenario Analysis'!$H$14="Can",0,'4.5 Aseptic Filling &amp; Closi (2)'!G61)</f>
        <v>6.398286945723422E-2</v>
      </c>
      <c r="J99" s="410">
        <f>H99/$H$235</f>
        <v>7.4615026847234507E-3</v>
      </c>
      <c r="K99" s="411"/>
      <c r="L99" s="411"/>
    </row>
    <row r="100" spans="1:14" ht="16.899999999999999" customHeight="1">
      <c r="B100" s="842"/>
      <c r="C100" s="419" t="s">
        <v>97</v>
      </c>
      <c r="D100" s="768">
        <f>IF('1.2 Scenario Analysis'!$H$14="Can",0,'4.5 Aseptic Filling &amp; Closi (2)'!F55)</f>
        <v>1.1616204407504414</v>
      </c>
      <c r="E100" s="768">
        <f>IF('1.2 Scenario Analysis'!$H$14="Can",0,'4.5 Aseptic Filling &amp; Closi (2)'!G55)</f>
        <v>4.4739665299378617E-2</v>
      </c>
      <c r="F100" s="410">
        <f>D100/$D$235</f>
        <v>4.8273237244344843E-3</v>
      </c>
      <c r="H100" s="768">
        <f>IF('1.2 Scenario Analysis'!$H$14="Can",0,'4.5 Aseptic Filling &amp; Closi (2)'!F62)</f>
        <v>1.1616204407504414</v>
      </c>
      <c r="I100" s="768">
        <f>IF('1.2 Scenario Analysis'!$H$14="Can",0,'4.5 Aseptic Filling &amp; Closi (2)'!G62)</f>
        <v>3.9845462481931188E-2</v>
      </c>
      <c r="J100" s="410">
        <f>H100/$H$235</f>
        <v>4.6466660186551241E-3</v>
      </c>
      <c r="K100" s="411"/>
      <c r="L100" s="411"/>
    </row>
    <row r="101" spans="1:14" ht="16.899999999999999" customHeight="1">
      <c r="B101" s="842"/>
      <c r="C101" s="419" t="s">
        <v>98</v>
      </c>
      <c r="D101" s="768">
        <f>IF('1.2 Scenario Analysis'!$H$14="Can",0,'4.5 Aseptic Filling &amp; Closi (2)'!F56)</f>
        <v>2.2146190143923694</v>
      </c>
      <c r="E101" s="768">
        <f>IF('1.2 Scenario Analysis'!$H$14="Can",0,'4.5 Aseptic Filling &amp; Closi (2)'!G56)</f>
        <v>8.5295773037141878E-2</v>
      </c>
      <c r="F101" s="410">
        <f>D101/$D$235</f>
        <v>9.2032496448267564E-3</v>
      </c>
      <c r="H101" s="768">
        <f>IF('1.2 Scenario Analysis'!$H$14="Can",0,'4.5 Aseptic Filling &amp; Closi (2)'!F63)</f>
        <v>2.2146190143923694</v>
      </c>
      <c r="I101" s="768">
        <f>IF('1.2 Scenario Analysis'!$H$14="Can",0,'4.5 Aseptic Filling &amp; Closi (2)'!G63)</f>
        <v>7.5965018997716058E-2</v>
      </c>
      <c r="J101" s="410">
        <f>H101/$H$235</f>
        <v>8.8588273393299596E-3</v>
      </c>
      <c r="K101" s="411"/>
      <c r="L101" s="411"/>
    </row>
    <row r="102" spans="1:14" ht="16.899999999999999" customHeight="1" thickBot="1">
      <c r="B102" s="842"/>
      <c r="C102" s="412" t="s">
        <v>99</v>
      </c>
      <c r="D102" s="413">
        <f>SUM(D98:D101)</f>
        <v>7.4920606200138966</v>
      </c>
      <c r="E102" s="413">
        <f>SUM(E98:E101)</f>
        <v>0.2885557732829947</v>
      </c>
      <c r="F102" s="414">
        <f>SUM(F98:F101)</f>
        <v>3.113461222542685E-2</v>
      </c>
      <c r="H102" s="413">
        <f>SUM(H98:H101)</f>
        <v>7.4920606200138966</v>
      </c>
      <c r="I102" s="649">
        <f>SUM(I98:I101)</f>
        <v>0.25698981343188315</v>
      </c>
      <c r="J102" s="414">
        <f>SUM(J98:J101)</f>
        <v>2.9969430866964179E-2</v>
      </c>
      <c r="K102" s="411"/>
      <c r="L102" s="411"/>
    </row>
    <row r="103" spans="1:14" ht="16.899999999999999" customHeight="1" thickBot="1">
      <c r="B103" s="842"/>
      <c r="C103" s="441" t="s">
        <v>133</v>
      </c>
      <c r="D103" s="442">
        <f>D102+D94+D89</f>
        <v>11.713708668268115</v>
      </c>
      <c r="E103" s="442">
        <f>E102+E94+E89</f>
        <v>0.45115201734413546</v>
      </c>
      <c r="F103" s="443">
        <f>SUM(F102,F94,F89)</f>
        <v>4.8678433825522407E-2</v>
      </c>
      <c r="G103" s="415"/>
      <c r="H103" s="442">
        <f>H102+H94+H89</f>
        <v>12.38966755533167</v>
      </c>
      <c r="I103" s="658">
        <f>I102+I94+I89</f>
        <v>0.4249856634931814</v>
      </c>
      <c r="J103" s="457">
        <f>SUM(J102,J94,J89)</f>
        <v>4.956063546419795E-2</v>
      </c>
    </row>
    <row r="104" spans="1:14" ht="13.15" customHeight="1">
      <c r="C104" s="415"/>
      <c r="D104" s="415"/>
      <c r="E104" s="415"/>
      <c r="F104" s="415"/>
      <c r="G104" s="415"/>
      <c r="H104" s="415"/>
      <c r="J104" s="415"/>
    </row>
    <row r="105" spans="1:14" ht="21" customHeight="1">
      <c r="C105" s="838" t="s">
        <v>506</v>
      </c>
      <c r="D105" s="839"/>
      <c r="E105" s="839"/>
      <c r="F105" s="839"/>
      <c r="G105" s="839"/>
      <c r="H105" s="839"/>
      <c r="I105" s="839"/>
      <c r="J105" s="840"/>
    </row>
    <row r="106" spans="1:14" ht="30" customHeight="1">
      <c r="B106" s="842" t="s">
        <v>506</v>
      </c>
      <c r="C106" s="405" t="s">
        <v>85</v>
      </c>
      <c r="D106" s="406" t="s">
        <v>86</v>
      </c>
      <c r="E106" s="406" t="s">
        <v>87</v>
      </c>
      <c r="F106" s="407" t="s">
        <v>88</v>
      </c>
      <c r="H106" s="406" t="s">
        <v>86</v>
      </c>
      <c r="I106" s="406" t="s">
        <v>87</v>
      </c>
      <c r="J106" s="407" t="s">
        <v>88</v>
      </c>
    </row>
    <row r="107" spans="1:14" ht="16.899999999999999" customHeight="1">
      <c r="B107" s="842"/>
      <c r="C107" s="419" t="s">
        <v>350</v>
      </c>
      <c r="D107" s="776">
        <f>IF('1.2 Scenario Analysis'!$H$13="Non-Carbonated",'4.6 Nitrogenation (2)'!F33,0)</f>
        <v>0.25390625</v>
      </c>
      <c r="E107" s="776">
        <f>IF('1.2 Scenario Analysis'!$H$13="Non-Carbonated",'4.6 Nitrogenation (2)'!G33,0)</f>
        <v>9.5937402151547706E-3</v>
      </c>
      <c r="F107" s="410">
        <f>D107/$D$235</f>
        <v>1.0551533198015718E-3</v>
      </c>
      <c r="H107" s="776">
        <f>IF('1.2 Scenario Analysis'!$H$13="Non-Carbonated",'4.6 Nitrogenation (2)'!F37,0)</f>
        <v>0.283203125</v>
      </c>
      <c r="I107" s="776">
        <f>IF('1.2 Scenario Analysis'!$H$13="Non-Carbonated",'4.6 Nitrogenation (2)'!G37,0)</f>
        <v>9.531367471905668E-3</v>
      </c>
      <c r="J107" s="410">
        <f>H107/H$235</f>
        <v>1.1328574215380511E-3</v>
      </c>
      <c r="N107" s="411"/>
    </row>
    <row r="108" spans="1:14" ht="16.899999999999999" customHeight="1" thickBot="1">
      <c r="B108" s="842"/>
      <c r="C108" s="412" t="s">
        <v>90</v>
      </c>
      <c r="D108" s="413">
        <f>SUM(D107:D107)</f>
        <v>0.25390625</v>
      </c>
      <c r="E108" s="413">
        <f>SUM(E107:E107)</f>
        <v>9.5937402151547706E-3</v>
      </c>
      <c r="F108" s="414">
        <f>SUM(F107:F107)</f>
        <v>1.0551533198015718E-3</v>
      </c>
      <c r="H108" s="413">
        <f>SUM(H107:H107)</f>
        <v>0.283203125</v>
      </c>
      <c r="I108" s="649">
        <f>SUM(I107:I107)</f>
        <v>9.531367471905668E-3</v>
      </c>
      <c r="J108" s="650">
        <f>SUM(J107:J107)</f>
        <v>1.1328574215380511E-3</v>
      </c>
      <c r="N108" s="411"/>
    </row>
    <row r="109" spans="1:14" ht="12" customHeight="1">
      <c r="B109" s="842"/>
      <c r="E109" s="415"/>
      <c r="F109" s="416"/>
      <c r="J109" s="416"/>
    </row>
    <row r="110" spans="1:14" ht="27" customHeight="1">
      <c r="B110" s="842"/>
      <c r="C110" s="405" t="s">
        <v>91</v>
      </c>
      <c r="D110" s="406" t="s">
        <v>86</v>
      </c>
      <c r="E110" s="406" t="s">
        <v>92</v>
      </c>
      <c r="F110" s="407" t="s">
        <v>88</v>
      </c>
      <c r="H110" s="406" t="s">
        <v>86</v>
      </c>
      <c r="I110" s="406" t="s">
        <v>92</v>
      </c>
      <c r="J110" s="407" t="s">
        <v>88</v>
      </c>
    </row>
    <row r="111" spans="1:14" ht="16.899999999999999" customHeight="1">
      <c r="B111" s="842"/>
      <c r="C111" s="408" t="s">
        <v>93</v>
      </c>
      <c r="D111" s="776">
        <f>IF('1.2 Scenario Analysis'!$H$13="Non-Carbonated",'4.6 Nitrogenation (2)'!F43,0)</f>
        <v>3.195454824568885</v>
      </c>
      <c r="E111" s="776">
        <f>IF('1.2 Scenario Analysis'!$H$13="Non-Carbonated",'4.6 Nitrogenation (2)'!G43,0)</f>
        <v>0.12073890838125031</v>
      </c>
      <c r="F111" s="410">
        <f>D111/$D$235</f>
        <v>1.3279290156976474E-2</v>
      </c>
      <c r="H111" s="776">
        <f>IF('1.2 Scenario Analysis'!$H$13="Non-Carbonated",'4.6 Nitrogenation (2)'!F47,0)</f>
        <v>3.7068185307111063</v>
      </c>
      <c r="I111" s="776">
        <f>IF('1.2 Scenario Analysis'!$H$13="Non-Carbonated",'4.6 Nitrogenation (2)'!G47,0)</f>
        <v>0.12475515433622776</v>
      </c>
      <c r="J111" s="410">
        <f>H111/$H$235</f>
        <v>1.4827862096545902E-2</v>
      </c>
    </row>
    <row r="112" spans="1:14" ht="16.899999999999999" customHeight="1">
      <c r="B112" s="842"/>
      <c r="C112" s="417" t="s">
        <v>94</v>
      </c>
      <c r="D112" s="418">
        <f>15%*D111</f>
        <v>0.47931822368533272</v>
      </c>
      <c r="E112" s="418">
        <f>15%*E111</f>
        <v>1.8110836257187547E-2</v>
      </c>
      <c r="F112" s="410">
        <f>D112/$D$235</f>
        <v>1.9918935235464712E-3</v>
      </c>
      <c r="H112" s="418">
        <f>15%*H111</f>
        <v>0.55602277960666591</v>
      </c>
      <c r="I112" s="418">
        <f>15%*I111</f>
        <v>1.8713273150434164E-2</v>
      </c>
      <c r="J112" s="410">
        <f>H112/$H$235</f>
        <v>2.2241793144818852E-3</v>
      </c>
    </row>
    <row r="113" spans="1:14" ht="20.149999999999999" customHeight="1" thickBot="1">
      <c r="B113" s="842"/>
      <c r="C113" s="412" t="s">
        <v>54</v>
      </c>
      <c r="D113" s="413">
        <f>SUM(D111:D112)</f>
        <v>3.6747730482542176</v>
      </c>
      <c r="E113" s="659">
        <f>SUM(E111:E112)</f>
        <v>0.13884974463843786</v>
      </c>
      <c r="F113" s="414">
        <f>SUM(F111:F112)</f>
        <v>1.5271183680522946E-2</v>
      </c>
      <c r="H113" s="413">
        <f>SUM(H111:H112)</f>
        <v>4.2628413103177722</v>
      </c>
      <c r="I113" s="649">
        <f>SUM(I111:I112)</f>
        <v>0.14346842748666191</v>
      </c>
      <c r="J113" s="650">
        <f>SUM(J111:J112)</f>
        <v>1.7052041411027789E-2</v>
      </c>
    </row>
    <row r="114" spans="1:14" ht="9" customHeight="1">
      <c r="B114" s="842"/>
      <c r="C114" s="426"/>
      <c r="D114" s="427"/>
      <c r="E114" s="427"/>
      <c r="F114" s="428"/>
      <c r="H114" s="427"/>
      <c r="I114" s="655"/>
      <c r="J114" s="428"/>
    </row>
    <row r="115" spans="1:14" ht="12" customHeight="1">
      <c r="B115" s="842"/>
      <c r="E115" s="415"/>
      <c r="F115" s="416"/>
      <c r="J115" s="416"/>
    </row>
    <row r="116" spans="1:14" ht="31.9" customHeight="1">
      <c r="B116" s="842"/>
      <c r="C116" s="405" t="s">
        <v>69</v>
      </c>
      <c r="D116" s="406" t="s">
        <v>86</v>
      </c>
      <c r="E116" s="406" t="s">
        <v>92</v>
      </c>
      <c r="F116" s="407" t="s">
        <v>88</v>
      </c>
      <c r="H116" s="406" t="s">
        <v>86</v>
      </c>
      <c r="I116" s="406" t="s">
        <v>92</v>
      </c>
      <c r="J116" s="407" t="s">
        <v>88</v>
      </c>
    </row>
    <row r="117" spans="1:14" ht="16.899999999999999" customHeight="1">
      <c r="A117" s="656"/>
      <c r="B117" s="842"/>
      <c r="C117" s="419" t="s">
        <v>95</v>
      </c>
      <c r="D117" s="776">
        <f>IF('1.2 Scenario Analysis'!$H$13="Non-Carbonated",'4.6 Nitrogenation (2)'!F53,0)</f>
        <v>2.25051946199603</v>
      </c>
      <c r="E117" s="776">
        <f>IF('1.2 Scenario Analysis'!$H$13="Non-Carbonated",'4.6 Nitrogenation (2)'!G53,0)</f>
        <v>8.5034925558310548E-2</v>
      </c>
      <c r="F117" s="410">
        <f>D117/$D$235</f>
        <v>9.3524404444678237E-3</v>
      </c>
      <c r="H117" s="776">
        <f>IF('1.2 Scenario Analysis'!$H$13="Non-Carbonated",'4.6 Nitrogenation (2)'!F60,0)</f>
        <v>2.25051946199603</v>
      </c>
      <c r="I117" s="776">
        <f>IF('1.2 Scenario Analysis'!$H$13="Non-Carbonated",'4.6 Nitrogenation (2)'!G60,0)</f>
        <v>7.5742554023581515E-2</v>
      </c>
      <c r="J117" s="410">
        <f>H117/$H$235</f>
        <v>9.0024348242556465E-3</v>
      </c>
      <c r="K117" s="411"/>
      <c r="L117" s="411"/>
    </row>
    <row r="118" spans="1:14" ht="16.899999999999999" customHeight="1">
      <c r="B118" s="842"/>
      <c r="C118" s="419" t="s">
        <v>96</v>
      </c>
      <c r="D118" s="776">
        <f>IF('1.2 Scenario Analysis'!$H$13="Non-Carbonated",'4.6 Nitrogenation (2)'!F54,0)</f>
        <v>1.8653017028750551</v>
      </c>
      <c r="E118" s="776">
        <f>IF('1.2 Scenario Analysis'!$H$13="Non-Carbonated",'4.6 Nitrogenation (2)'!G54,0)</f>
        <v>7.0479635535829019E-2</v>
      </c>
      <c r="F118" s="410">
        <f>D118/$D$235</f>
        <v>7.7515984116977802E-3</v>
      </c>
      <c r="H118" s="776">
        <f>IF('1.2 Scenario Analysis'!$H$13="Non-Carbonated",'4.6 Nitrogenation (2)'!F61,0)</f>
        <v>1.8653017028750551</v>
      </c>
      <c r="I118" s="776">
        <f>IF('1.2 Scenario Analysis'!$H$13="Non-Carbonated",'4.6 Nitrogenation (2)'!G61,0)</f>
        <v>6.2777824136204544E-2</v>
      </c>
      <c r="J118" s="410">
        <f>H118/$H$235</f>
        <v>7.4615026847234507E-3</v>
      </c>
      <c r="K118" s="411"/>
      <c r="L118" s="411"/>
    </row>
    <row r="119" spans="1:14" ht="16.899999999999999" customHeight="1">
      <c r="B119" s="842"/>
      <c r="C119" s="419" t="s">
        <v>97</v>
      </c>
      <c r="D119" s="776">
        <f>IF('1.2 Scenario Analysis'!$H$13="Non-Carbonated",'4.6 Nitrogenation (2)'!F55,0)</f>
        <v>1.1616204407504414</v>
      </c>
      <c r="E119" s="776">
        <f>IF('1.2 Scenario Analysis'!$H$13="Non-Carbonated",'4.6 Nitrogenation (2)'!G55,0)</f>
        <v>4.3891336811021059E-2</v>
      </c>
      <c r="F119" s="410">
        <f>D119/$D$235</f>
        <v>4.8273237244344843E-3</v>
      </c>
      <c r="H119" s="776">
        <f>IF('1.2 Scenario Analysis'!$H$13="Non-Carbonated",'4.6 Nitrogenation (2)'!F62,0)</f>
        <v>1.1616204407504414</v>
      </c>
      <c r="I119" s="776">
        <f>IF('1.2 Scenario Analysis'!$H$13="Non-Carbonated",'4.6 Nitrogenation (2)'!G62,0)</f>
        <v>3.9095018049922582E-2</v>
      </c>
      <c r="J119" s="410">
        <f>H119/$H$235</f>
        <v>4.6466660186551241E-3</v>
      </c>
      <c r="K119" s="411"/>
      <c r="L119" s="411"/>
    </row>
    <row r="120" spans="1:14" ht="16.899999999999999" customHeight="1">
      <c r="B120" s="842"/>
      <c r="C120" s="419" t="s">
        <v>98</v>
      </c>
      <c r="D120" s="776">
        <f>IF('1.2 Scenario Analysis'!$H$13="Non-Carbonated",'4.6 Nitrogenation (2)'!F56,0)</f>
        <v>2.2146190143923694</v>
      </c>
      <c r="E120" s="776">
        <f>IF('1.2 Scenario Analysis'!$H$13="Non-Carbonated",'4.6 Nitrogenation (2)'!G56,0)</f>
        <v>8.3678442336974745E-2</v>
      </c>
      <c r="F120" s="410">
        <f>D120/$D$235</f>
        <v>9.2032496448267564E-3</v>
      </c>
      <c r="H120" s="776">
        <f>IF('1.2 Scenario Analysis'!$H$13="Non-Carbonated",'4.6 Nitrogenation (2)'!F63,0)</f>
        <v>2.2146190143923694</v>
      </c>
      <c r="I120" s="776">
        <f>IF('1.2 Scenario Analysis'!$H$13="Non-Carbonated",'4.6 Nitrogenation (2)'!G63,0)</f>
        <v>7.4534303378337441E-2</v>
      </c>
      <c r="J120" s="410">
        <f>H120/$H$235</f>
        <v>8.8588273393299596E-3</v>
      </c>
      <c r="K120" s="411"/>
      <c r="L120" s="411"/>
    </row>
    <row r="121" spans="1:14" ht="16.899999999999999" customHeight="1" thickBot="1">
      <c r="B121" s="842"/>
      <c r="C121" s="412" t="s">
        <v>99</v>
      </c>
      <c r="D121" s="413">
        <f>SUM(D117:D120)</f>
        <v>7.4920606200138966</v>
      </c>
      <c r="E121" s="659">
        <f>SUM(E117:E120)</f>
        <v>0.28308434024213536</v>
      </c>
      <c r="F121" s="414">
        <f>SUM(F117:F120)</f>
        <v>3.113461222542685E-2</v>
      </c>
      <c r="H121" s="413">
        <f>SUM(H117:H120)</f>
        <v>7.4920606200138966</v>
      </c>
      <c r="I121" s="649">
        <f>SUM(I117:I120)</f>
        <v>0.25214969958804612</v>
      </c>
      <c r="J121" s="414">
        <f>SUM(J117:J120)</f>
        <v>2.9969430866964179E-2</v>
      </c>
      <c r="K121" s="411"/>
      <c r="L121" s="411"/>
    </row>
    <row r="122" spans="1:14" ht="16.899999999999999" customHeight="1" thickBot="1">
      <c r="B122" s="842"/>
      <c r="C122" s="441" t="s">
        <v>507</v>
      </c>
      <c r="D122" s="442">
        <f>D121+D113+D108</f>
        <v>11.420739918268115</v>
      </c>
      <c r="E122" s="442">
        <f>E121+E113+E108</f>
        <v>0.43152782509572796</v>
      </c>
      <c r="F122" s="443">
        <f>SUM(F121,F113,F108)</f>
        <v>4.7460949225751364E-2</v>
      </c>
      <c r="G122" s="415"/>
      <c r="H122" s="442">
        <f>H121+H113+H108</f>
        <v>12.03810505533167</v>
      </c>
      <c r="I122" s="658">
        <f>I121+I113+I108</f>
        <v>0.4051494945466137</v>
      </c>
      <c r="J122" s="457">
        <f>SUM(J121,J113,J108)</f>
        <v>4.815432969953002E-2</v>
      </c>
    </row>
    <row r="123" spans="1:14" ht="12.75" customHeight="1">
      <c r="C123" s="415"/>
      <c r="D123" s="415"/>
      <c r="E123" s="415"/>
      <c r="F123" s="415"/>
      <c r="G123" s="415"/>
      <c r="H123" s="415"/>
      <c r="J123" s="415"/>
    </row>
    <row r="124" spans="1:14" ht="21" customHeight="1">
      <c r="C124" s="838" t="s">
        <v>608</v>
      </c>
      <c r="D124" s="839"/>
      <c r="E124" s="839"/>
      <c r="F124" s="839"/>
      <c r="G124" s="839"/>
      <c r="H124" s="839"/>
      <c r="I124" s="839"/>
      <c r="J124" s="840"/>
    </row>
    <row r="125" spans="1:14" ht="30" customHeight="1">
      <c r="B125" s="842" t="s">
        <v>608</v>
      </c>
      <c r="C125" s="405" t="s">
        <v>85</v>
      </c>
      <c r="D125" s="406" t="s">
        <v>86</v>
      </c>
      <c r="E125" s="406" t="s">
        <v>87</v>
      </c>
      <c r="F125" s="407" t="s">
        <v>88</v>
      </c>
      <c r="H125" s="406" t="s">
        <v>86</v>
      </c>
      <c r="I125" s="406" t="s">
        <v>87</v>
      </c>
      <c r="J125" s="407" t="s">
        <v>88</v>
      </c>
    </row>
    <row r="126" spans="1:14" ht="16.899999999999999" customHeight="1">
      <c r="B126" s="842"/>
      <c r="C126" s="419" t="s">
        <v>599</v>
      </c>
      <c r="D126" s="776">
        <f>IF('1.2 Scenario Analysis'!$H$14="Can",'4.7 Can Pasteurisation (2)'!F33,0)</f>
        <v>0</v>
      </c>
      <c r="E126" s="776">
        <f>IF('1.2 Scenario Analysis'!I14="Can",'4.7 Can Pasteurisation (2)'!G33,0)</f>
        <v>0</v>
      </c>
      <c r="F126" s="410">
        <f>D126/$D$235</f>
        <v>0</v>
      </c>
      <c r="H126" s="776">
        <f>IF('1.2 Scenario Analysis'!$H$14="Can",'4.7 Can Pasteurisation (2)'!F37,0)</f>
        <v>0</v>
      </c>
      <c r="I126" s="776">
        <f>IF('1.2 Scenario Analysis'!$H$14="Can",'4.7 Can Pasteurisation (2)'!G37,0)</f>
        <v>0</v>
      </c>
      <c r="J126" s="410">
        <f>H126/H$235</f>
        <v>0</v>
      </c>
      <c r="N126" s="411"/>
    </row>
    <row r="127" spans="1:14" ht="16.899999999999999" customHeight="1" thickBot="1">
      <c r="B127" s="842"/>
      <c r="C127" s="412" t="s">
        <v>90</v>
      </c>
      <c r="D127" s="413">
        <f>SUM(D126:D126)</f>
        <v>0</v>
      </c>
      <c r="E127" s="413">
        <f>SUM(E126:E126)</f>
        <v>0</v>
      </c>
      <c r="F127" s="414">
        <f>SUM(F126:F126)</f>
        <v>0</v>
      </c>
      <c r="H127" s="413">
        <f>SUM(H126:H126)</f>
        <v>0</v>
      </c>
      <c r="I127" s="649">
        <f>SUM(I126:I126)</f>
        <v>0</v>
      </c>
      <c r="J127" s="650">
        <f>SUM(J126:J126)</f>
        <v>0</v>
      </c>
      <c r="N127" s="411"/>
    </row>
    <row r="128" spans="1:14" ht="12" customHeight="1">
      <c r="B128" s="842"/>
      <c r="E128" s="415"/>
      <c r="F128" s="416"/>
      <c r="J128" s="416"/>
    </row>
    <row r="129" spans="1:12" ht="27" customHeight="1">
      <c r="B129" s="842"/>
      <c r="C129" s="405" t="s">
        <v>91</v>
      </c>
      <c r="D129" s="406" t="s">
        <v>86</v>
      </c>
      <c r="E129" s="406" t="s">
        <v>92</v>
      </c>
      <c r="F129" s="407" t="s">
        <v>88</v>
      </c>
      <c r="H129" s="406" t="s">
        <v>86</v>
      </c>
      <c r="I129" s="406" t="s">
        <v>92</v>
      </c>
      <c r="J129" s="407" t="s">
        <v>88</v>
      </c>
    </row>
    <row r="130" spans="1:12" ht="16.899999999999999" customHeight="1">
      <c r="B130" s="842"/>
      <c r="C130" s="408" t="s">
        <v>93</v>
      </c>
      <c r="D130" s="776">
        <f>IF('1.2 Scenario Analysis'!$H$14="Can",'4.7 Can Pasteurisation (2)'!F43,0)</f>
        <v>0</v>
      </c>
      <c r="E130" s="776">
        <f>IF('1.2 Scenario Analysis'!$H$14="Can",'4.7 Can Pasteurisation (2)'!G43,0)</f>
        <v>0</v>
      </c>
      <c r="F130" s="410">
        <f>D130/$D$235</f>
        <v>0</v>
      </c>
      <c r="H130" s="776">
        <f>IF('1.2 Scenario Analysis'!$H$14="Can",'4.7 Can Pasteurisation (2)'!F47,0)</f>
        <v>0</v>
      </c>
      <c r="I130" s="776">
        <f>IF('1.2 Scenario Analysis'!$H$14="Can",'4.7 Can Pasteurisation (2)'!G47,0)</f>
        <v>0</v>
      </c>
      <c r="J130" s="410">
        <f>H130/$H$235</f>
        <v>0</v>
      </c>
    </row>
    <row r="131" spans="1:12" ht="16.899999999999999" customHeight="1">
      <c r="B131" s="842"/>
      <c r="C131" s="417" t="s">
        <v>94</v>
      </c>
      <c r="D131" s="418">
        <f>15%*D130</f>
        <v>0</v>
      </c>
      <c r="E131" s="418">
        <f>15%*E130</f>
        <v>0</v>
      </c>
      <c r="F131" s="410">
        <f>D131/$D$235</f>
        <v>0</v>
      </c>
      <c r="H131" s="418">
        <f>15%*H130</f>
        <v>0</v>
      </c>
      <c r="I131" s="418">
        <f>15%*I130</f>
        <v>0</v>
      </c>
      <c r="J131" s="410">
        <f>H131/$H$235</f>
        <v>0</v>
      </c>
    </row>
    <row r="132" spans="1:12" ht="20.149999999999999" customHeight="1" thickBot="1">
      <c r="B132" s="842"/>
      <c r="C132" s="412" t="s">
        <v>54</v>
      </c>
      <c r="D132" s="413">
        <f>SUM(D130:D131)</f>
        <v>0</v>
      </c>
      <c r="E132" s="659">
        <f>SUM(E130:E131)</f>
        <v>0</v>
      </c>
      <c r="F132" s="414">
        <f>SUM(F130:F131)</f>
        <v>0</v>
      </c>
      <c r="H132" s="413">
        <f>SUM(H130:H131)</f>
        <v>0</v>
      </c>
      <c r="I132" s="649">
        <f>SUM(I130:I131)</f>
        <v>0</v>
      </c>
      <c r="J132" s="650">
        <f>SUM(J130:J131)</f>
        <v>0</v>
      </c>
    </row>
    <row r="133" spans="1:12" ht="9" customHeight="1">
      <c r="B133" s="842"/>
      <c r="C133" s="426"/>
      <c r="D133" s="427"/>
      <c r="E133" s="427"/>
      <c r="F133" s="428"/>
      <c r="H133" s="427"/>
      <c r="I133" s="655"/>
      <c r="J133" s="428"/>
    </row>
    <row r="134" spans="1:12" ht="12" customHeight="1">
      <c r="B134" s="842"/>
      <c r="E134" s="415"/>
      <c r="F134" s="416"/>
      <c r="J134" s="416"/>
    </row>
    <row r="135" spans="1:12" ht="31.9" customHeight="1">
      <c r="B135" s="842"/>
      <c r="C135" s="405" t="s">
        <v>69</v>
      </c>
      <c r="D135" s="406" t="s">
        <v>86</v>
      </c>
      <c r="E135" s="406" t="s">
        <v>92</v>
      </c>
      <c r="F135" s="407" t="s">
        <v>88</v>
      </c>
      <c r="H135" s="406" t="s">
        <v>86</v>
      </c>
      <c r="I135" s="406" t="s">
        <v>92</v>
      </c>
      <c r="J135" s="407" t="s">
        <v>88</v>
      </c>
    </row>
    <row r="136" spans="1:12" ht="16.899999999999999" customHeight="1">
      <c r="A136" s="656"/>
      <c r="B136" s="842"/>
      <c r="C136" s="419" t="s">
        <v>95</v>
      </c>
      <c r="D136" s="776">
        <f>IF('1.2 Scenario Analysis'!$H$14="Can",'4.7 Can Pasteurisation (2)'!F53,0)</f>
        <v>0</v>
      </c>
      <c r="E136" s="776">
        <f>IF('1.2 Scenario Analysis'!$H$14="Can",'4.7 Can Pasteurisation (2)'!G53,0)</f>
        <v>0</v>
      </c>
      <c r="F136" s="410">
        <f>D136/$D$235</f>
        <v>0</v>
      </c>
      <c r="H136" s="776">
        <f>IF('1.2 Scenario Analysis'!$H$14="Can",'4.7 Can Pasteurisation (2)'!F60,0)</f>
        <v>0</v>
      </c>
      <c r="I136" s="776">
        <f>IF('1.2 Scenario Analysis'!$H$14="Can",'4.7 Can Pasteurisation (2)'!G60,0)</f>
        <v>0</v>
      </c>
      <c r="J136" s="410">
        <f>H136/$H$235</f>
        <v>0</v>
      </c>
      <c r="K136" s="411"/>
      <c r="L136" s="411"/>
    </row>
    <row r="137" spans="1:12" ht="16.899999999999999" customHeight="1">
      <c r="B137" s="842"/>
      <c r="C137" s="419" t="s">
        <v>96</v>
      </c>
      <c r="D137" s="776">
        <f>IF('1.2 Scenario Analysis'!$H$14="Can",'4.7 Can Pasteurisation (2)'!F54,0)</f>
        <v>0</v>
      </c>
      <c r="E137" s="776">
        <f>IF('1.2 Scenario Analysis'!$H$14="Can",'4.7 Can Pasteurisation (2)'!G54,0)</f>
        <v>0</v>
      </c>
      <c r="F137" s="410">
        <f>D137/$D$235</f>
        <v>0</v>
      </c>
      <c r="H137" s="776">
        <f>IF('1.2 Scenario Analysis'!$H$14="Can",'4.7 Can Pasteurisation (2)'!F61,0)</f>
        <v>0</v>
      </c>
      <c r="I137" s="776">
        <f>IF('1.2 Scenario Analysis'!$H$14="Can",'4.7 Can Pasteurisation (2)'!G61,0)</f>
        <v>0</v>
      </c>
      <c r="J137" s="410">
        <f>H137/$H$235</f>
        <v>0</v>
      </c>
      <c r="K137" s="411"/>
      <c r="L137" s="411"/>
    </row>
    <row r="138" spans="1:12" ht="16.899999999999999" customHeight="1">
      <c r="B138" s="842"/>
      <c r="C138" s="419" t="s">
        <v>97</v>
      </c>
      <c r="D138" s="776">
        <f>IF('1.2 Scenario Analysis'!$H$14="Can",'4.7 Can Pasteurisation (2)'!F55,0)</f>
        <v>0</v>
      </c>
      <c r="E138" s="776">
        <f>IF('1.2 Scenario Analysis'!$H$14="Can",'4.7 Can Pasteurisation (2)'!G55,0)</f>
        <v>0</v>
      </c>
      <c r="F138" s="410">
        <f>D138/$D$235</f>
        <v>0</v>
      </c>
      <c r="H138" s="776">
        <f>IF('1.2 Scenario Analysis'!$H$14="Can",'4.7 Can Pasteurisation (2)'!F62,0)</f>
        <v>0</v>
      </c>
      <c r="I138" s="776">
        <f>IF('1.2 Scenario Analysis'!$H$14="Can",'4.7 Can Pasteurisation (2)'!G62,0)</f>
        <v>0</v>
      </c>
      <c r="J138" s="410">
        <f>H138/$H$235</f>
        <v>0</v>
      </c>
      <c r="K138" s="411"/>
      <c r="L138" s="411"/>
    </row>
    <row r="139" spans="1:12" ht="16.899999999999999" customHeight="1">
      <c r="B139" s="842"/>
      <c r="C139" s="419" t="s">
        <v>98</v>
      </c>
      <c r="D139" s="776">
        <f>IF('1.2 Scenario Analysis'!$H$14="Can",'4.7 Can Pasteurisation (2)'!F56,0)</f>
        <v>0</v>
      </c>
      <c r="E139" s="776">
        <f>IF('1.2 Scenario Analysis'!$H$14="Can",'4.7 Can Pasteurisation (2)'!G56,0)</f>
        <v>0</v>
      </c>
      <c r="F139" s="410">
        <f>D139/$D$235</f>
        <v>0</v>
      </c>
      <c r="H139" s="776">
        <f>IF('1.2 Scenario Analysis'!$H$14="Can",'4.7 Can Pasteurisation (2)'!F63,0)</f>
        <v>0</v>
      </c>
      <c r="I139" s="776">
        <f>IF('1.2 Scenario Analysis'!$H$14="Can",'4.7 Can Pasteurisation (2)'!G63,0)</f>
        <v>0</v>
      </c>
      <c r="J139" s="410">
        <f>H139/$H$235</f>
        <v>0</v>
      </c>
      <c r="K139" s="411"/>
      <c r="L139" s="411"/>
    </row>
    <row r="140" spans="1:12" ht="16.899999999999999" customHeight="1" thickBot="1">
      <c r="B140" s="842"/>
      <c r="C140" s="412" t="s">
        <v>99</v>
      </c>
      <c r="D140" s="413">
        <f>SUM(D136:D139)</f>
        <v>0</v>
      </c>
      <c r="E140" s="413">
        <f>SUM(E136:E139)</f>
        <v>0</v>
      </c>
      <c r="F140" s="414">
        <f>SUM(F136:F139)</f>
        <v>0</v>
      </c>
      <c r="H140" s="413">
        <f>SUM(H136:H139)</f>
        <v>0</v>
      </c>
      <c r="I140" s="649">
        <f>SUM(I136:I139)</f>
        <v>0</v>
      </c>
      <c r="J140" s="414">
        <f>SUM(J136:J139)</f>
        <v>0</v>
      </c>
      <c r="K140" s="411"/>
      <c r="L140" s="411"/>
    </row>
    <row r="141" spans="1:12" ht="16.899999999999999" customHeight="1" thickBot="1">
      <c r="B141" s="842"/>
      <c r="C141" s="441" t="s">
        <v>609</v>
      </c>
      <c r="D141" s="442">
        <f>D140+D132+D127</f>
        <v>0</v>
      </c>
      <c r="E141" s="442">
        <f>E140+E132+E127</f>
        <v>0</v>
      </c>
      <c r="F141" s="443">
        <f>SUM(F140,F132,F127)</f>
        <v>0</v>
      </c>
      <c r="G141" s="415"/>
      <c r="H141" s="442">
        <f>H140+H132+H127</f>
        <v>0</v>
      </c>
      <c r="I141" s="658">
        <f>I140+I132+I127</f>
        <v>0</v>
      </c>
      <c r="J141" s="457">
        <f>SUM(J140,J132,J127)</f>
        <v>0</v>
      </c>
    </row>
    <row r="142" spans="1:12" ht="13.15" customHeight="1">
      <c r="C142" s="415"/>
      <c r="D142" s="415"/>
      <c r="E142" s="415"/>
      <c r="F142" s="415"/>
      <c r="G142" s="415"/>
      <c r="H142" s="415"/>
      <c r="J142" s="415"/>
    </row>
    <row r="143" spans="1:12" ht="21" customHeight="1">
      <c r="C143" s="838" t="s">
        <v>134</v>
      </c>
      <c r="D143" s="839"/>
      <c r="E143" s="839"/>
      <c r="F143" s="839"/>
      <c r="G143" s="839"/>
      <c r="H143" s="839"/>
      <c r="I143" s="839"/>
      <c r="J143" s="840"/>
    </row>
    <row r="144" spans="1:12" ht="30" customHeight="1">
      <c r="B144" s="842" t="s">
        <v>134</v>
      </c>
      <c r="C144" s="405" t="s">
        <v>85</v>
      </c>
      <c r="D144" s="406" t="s">
        <v>86</v>
      </c>
      <c r="E144" s="406" t="s">
        <v>87</v>
      </c>
      <c r="F144" s="407" t="s">
        <v>88</v>
      </c>
      <c r="H144" s="406" t="s">
        <v>86</v>
      </c>
      <c r="I144" s="406" t="s">
        <v>87</v>
      </c>
      <c r="J144" s="407" t="s">
        <v>88</v>
      </c>
    </row>
    <row r="145" spans="1:14" ht="16.899999999999999" customHeight="1">
      <c r="B145" s="842"/>
      <c r="C145" s="419" t="s">
        <v>135</v>
      </c>
      <c r="D145" s="775">
        <f>IF('1.2 Scenario Analysis'!$H$14="Can",0,'4.8 Shrink Sleeve Labelling (2)'!F33)</f>
        <v>0.41015625</v>
      </c>
      <c r="E145" s="775">
        <f>IF('1.2 Scenario Analysis'!H14="Can",0,'4.8 Shrink Sleeve Labelling (2)'!G33)</f>
        <v>1.7869664040092284E-2</v>
      </c>
      <c r="F145" s="410">
        <f>D145/$D$235</f>
        <v>1.704478439679462E-3</v>
      </c>
      <c r="H145" s="775">
        <f>IF('1.2 Scenario Analysis'!$H$14="Can",0,'4.8 Shrink Sleeve Labelling (2)'!F37)</f>
        <v>0.4931640625</v>
      </c>
      <c r="I145" s="775">
        <f>IF('1.2 Scenario Analysis'!$H$14="Can",0,'4.8 Shrink Sleeve Labelling (2)'!G37)</f>
        <v>1.8069507743544842E-2</v>
      </c>
      <c r="J145" s="410">
        <f>H145/H$235</f>
        <v>1.972734475436951E-3</v>
      </c>
      <c r="N145" s="411"/>
    </row>
    <row r="146" spans="1:14" ht="16.899999999999999" customHeight="1" thickBot="1">
      <c r="B146" s="842"/>
      <c r="C146" s="412" t="s">
        <v>90</v>
      </c>
      <c r="D146" s="413">
        <f>SUM(D145:D145)</f>
        <v>0.41015625</v>
      </c>
      <c r="E146" s="413">
        <f>SUM(E145:E145)</f>
        <v>1.7869664040092284E-2</v>
      </c>
      <c r="F146" s="414">
        <f>SUM(F145:F145)</f>
        <v>1.704478439679462E-3</v>
      </c>
      <c r="H146" s="413">
        <f>SUM(H145:H145)</f>
        <v>0.4931640625</v>
      </c>
      <c r="I146" s="649">
        <f>SUM(I145:I145)</f>
        <v>1.8069507743544842E-2</v>
      </c>
      <c r="J146" s="650">
        <f>SUM(J145:J145)</f>
        <v>1.972734475436951E-3</v>
      </c>
      <c r="N146" s="411"/>
    </row>
    <row r="147" spans="1:14" ht="12" customHeight="1">
      <c r="B147" s="842"/>
      <c r="E147" s="415"/>
      <c r="F147" s="416"/>
      <c r="J147" s="416"/>
    </row>
    <row r="148" spans="1:14" ht="27" customHeight="1">
      <c r="B148" s="842"/>
      <c r="C148" s="405" t="s">
        <v>91</v>
      </c>
      <c r="D148" s="406" t="s">
        <v>86</v>
      </c>
      <c r="E148" s="406" t="s">
        <v>92</v>
      </c>
      <c r="F148" s="407" t="s">
        <v>88</v>
      </c>
      <c r="H148" s="406" t="s">
        <v>86</v>
      </c>
      <c r="I148" s="406" t="s">
        <v>92</v>
      </c>
      <c r="J148" s="407" t="s">
        <v>88</v>
      </c>
    </row>
    <row r="149" spans="1:14" ht="16.899999999999999" customHeight="1">
      <c r="B149" s="842"/>
      <c r="C149" s="408" t="s">
        <v>93</v>
      </c>
      <c r="D149" s="775">
        <f>IF('1.2 Scenario Analysis'!$H$14="Can",0,'4.8 Shrink Sleeve Labelling (2)'!F43)</f>
        <v>1.6613637061422213</v>
      </c>
      <c r="E149" s="775">
        <f>IF('1.2 Scenario Analysis'!$H$14="Can",0,'4.8 Shrink Sleeve Labelling (2)'!G43)</f>
        <v>7.2382198923371513E-2</v>
      </c>
      <c r="F149" s="410">
        <f>D149/$D$235</f>
        <v>6.9040972009700736E-3</v>
      </c>
      <c r="H149" s="775">
        <f>IF('1.2 Scenario Analysis'!$H$14="Can",0,'4.8 Shrink Sleeve Labelling (2)'!F47)</f>
        <v>1.746590990499258</v>
      </c>
      <c r="I149" s="775">
        <f>IF('1.2 Scenario Analysis'!$H$14="Can",0,'4.8 Shrink Sleeve Labelling (2)'!G47)</f>
        <v>6.3995010641376568E-2</v>
      </c>
      <c r="J149" s="410">
        <f>H149/$H$235</f>
        <v>6.9866410053864353E-3</v>
      </c>
    </row>
    <row r="150" spans="1:14" ht="16.899999999999999" customHeight="1">
      <c r="B150" s="842"/>
      <c r="C150" s="417" t="s">
        <v>94</v>
      </c>
      <c r="D150" s="418">
        <f>15%*D149</f>
        <v>0.24920455592133317</v>
      </c>
      <c r="E150" s="418">
        <f>15%*E149</f>
        <v>1.0857329838505727E-2</v>
      </c>
      <c r="F150" s="410">
        <f>D150/$D$235</f>
        <v>1.0356145801455109E-3</v>
      </c>
      <c r="H150" s="418">
        <f>15%*H149</f>
        <v>0.26198864857488868</v>
      </c>
      <c r="I150" s="418">
        <f>15%*I149</f>
        <v>9.5992515962064848E-3</v>
      </c>
      <c r="J150" s="410">
        <f>H150/$H$235</f>
        <v>1.0479961508079651E-3</v>
      </c>
    </row>
    <row r="151" spans="1:14" ht="20.149999999999999" customHeight="1" thickBot="1">
      <c r="B151" s="842"/>
      <c r="C151" s="412" t="s">
        <v>54</v>
      </c>
      <c r="D151" s="413">
        <f>SUM(D149:D150)</f>
        <v>1.9105682620635545</v>
      </c>
      <c r="E151" s="659">
        <f>SUM(E149:E150)</f>
        <v>8.3239528761877235E-2</v>
      </c>
      <c r="F151" s="414">
        <f>SUM(F149:F150)</f>
        <v>7.939711781115584E-3</v>
      </c>
      <c r="H151" s="413">
        <f>SUM(H149:H150)</f>
        <v>2.0085796390741466</v>
      </c>
      <c r="I151" s="649">
        <f>SUM(I149:I150)</f>
        <v>7.3594262237583058E-2</v>
      </c>
      <c r="J151" s="650">
        <f>SUM(J149:J150)</f>
        <v>8.0346371561944002E-3</v>
      </c>
    </row>
    <row r="152" spans="1:14" ht="9" customHeight="1">
      <c r="B152" s="842"/>
      <c r="C152" s="426"/>
      <c r="D152" s="427"/>
      <c r="E152" s="427"/>
      <c r="F152" s="428"/>
      <c r="H152" s="427"/>
      <c r="I152" s="655"/>
      <c r="J152" s="428"/>
    </row>
    <row r="153" spans="1:14" ht="12" customHeight="1">
      <c r="B153" s="842"/>
      <c r="E153" s="415"/>
      <c r="F153" s="416"/>
      <c r="J153" s="416"/>
    </row>
    <row r="154" spans="1:14" ht="31.9" customHeight="1">
      <c r="B154" s="842"/>
      <c r="C154" s="405" t="s">
        <v>69</v>
      </c>
      <c r="D154" s="406" t="s">
        <v>86</v>
      </c>
      <c r="E154" s="406" t="s">
        <v>92</v>
      </c>
      <c r="F154" s="407" t="s">
        <v>88</v>
      </c>
      <c r="H154" s="406" t="s">
        <v>86</v>
      </c>
      <c r="I154" s="406" t="s">
        <v>92</v>
      </c>
      <c r="J154" s="407" t="s">
        <v>88</v>
      </c>
    </row>
    <row r="155" spans="1:14" ht="16.899999999999999" customHeight="1">
      <c r="A155" s="656"/>
      <c r="B155" s="842"/>
      <c r="C155" s="419" t="s">
        <v>95</v>
      </c>
      <c r="D155" s="775">
        <f>IF('1.2 Scenario Analysis'!$H$14="Can",0,'4.8 Shrink Sleeve Labelling (2)'!F53)</f>
        <v>2.25051946199603</v>
      </c>
      <c r="E155" s="775">
        <f>IF('1.2 Scenario Analysis'!$H$14="Can",0,'4.8 Shrink Sleeve Labelling (2)'!G53)</f>
        <v>9.8050503196180194E-2</v>
      </c>
      <c r="F155" s="410">
        <f>D155/$D$235</f>
        <v>9.3524404444678237E-3</v>
      </c>
      <c r="H155" s="775">
        <f>IF('1.2 Scenario Analysis'!$H$14="Can",0,'4.8 Shrink Sleeve Labelling (2)'!F60)</f>
        <v>2.25051946199603</v>
      </c>
      <c r="I155" s="775">
        <f>IF('1.2 Scenario Analysis'!$H$14="Can",0,'4.8 Shrink Sleeve Labelling (2)'!G60)</f>
        <v>8.2458925817482168E-2</v>
      </c>
      <c r="J155" s="410">
        <f>H155/$H$235</f>
        <v>9.0024348242556465E-3</v>
      </c>
      <c r="K155" s="411"/>
      <c r="L155" s="411"/>
    </row>
    <row r="156" spans="1:14" ht="16.899999999999999" customHeight="1">
      <c r="B156" s="842"/>
      <c r="C156" s="419" t="s">
        <v>96</v>
      </c>
      <c r="D156" s="775">
        <f>IF('1.2 Scenario Analysis'!$H$14="Can",0,'4.8 Shrink Sleeve Labelling (2)'!F54)</f>
        <v>1.8653017028750551</v>
      </c>
      <c r="E156" s="775">
        <f>IF('1.2 Scenario Analysis'!$H$14="Can",0,'4.8 Shrink Sleeve Labelling (2)'!G54)</f>
        <v>8.1267357900286219E-2</v>
      </c>
      <c r="F156" s="410">
        <f>D156/$D$235</f>
        <v>7.7515984116977802E-3</v>
      </c>
      <c r="H156" s="775">
        <f>IF('1.2 Scenario Analysis'!$H$14="Can",0,'4.8 Shrink Sleeve Labelling (2)'!F61)</f>
        <v>1.8653017028750551</v>
      </c>
      <c r="I156" s="775">
        <f>IF('1.2 Scenario Analysis'!$H$14="Can",0,'4.8 Shrink Sleeve Labelling (2)'!G61)</f>
        <v>6.834456548453019E-2</v>
      </c>
      <c r="J156" s="410">
        <f>H156/$H$235</f>
        <v>7.4615026847234507E-3</v>
      </c>
      <c r="K156" s="411"/>
      <c r="L156" s="411"/>
    </row>
    <row r="157" spans="1:14" ht="16.899999999999999" customHeight="1">
      <c r="B157" s="842"/>
      <c r="C157" s="419" t="s">
        <v>97</v>
      </c>
      <c r="D157" s="775">
        <f>IF('1.2 Scenario Analysis'!$H$14="Can",0,'4.8 Shrink Sleeve Labelling (2)'!F55)</f>
        <v>1.1616204407504414</v>
      </c>
      <c r="E157" s="775">
        <f>IF('1.2 Scenario Analysis'!$H$14="Can",0,'4.8 Shrink Sleeve Labelling (2)'!G55)</f>
        <v>5.0609412920842506E-2</v>
      </c>
      <c r="F157" s="410">
        <f>D157/$D$235</f>
        <v>4.8273237244344843E-3</v>
      </c>
      <c r="H157" s="775">
        <f>IF('1.2 Scenario Analysis'!$H$14="Can",0,'4.8 Shrink Sleeve Labelling (2)'!F62)</f>
        <v>1.1616204407504414</v>
      </c>
      <c r="I157" s="775">
        <f>IF('1.2 Scenario Analysis'!$H$14="Can",0,'4.8 Shrink Sleeve Labelling (2)'!G62)</f>
        <v>4.256171758095223E-2</v>
      </c>
      <c r="J157" s="410">
        <f>H157/$H$235</f>
        <v>4.6466660186551241E-3</v>
      </c>
      <c r="K157" s="411"/>
      <c r="L157" s="411"/>
    </row>
    <row r="158" spans="1:14" ht="16.899999999999999" customHeight="1">
      <c r="B158" s="842"/>
      <c r="C158" s="419" t="s">
        <v>98</v>
      </c>
      <c r="D158" s="775">
        <f>IF('1.2 Scenario Analysis'!$H$14="Can",0,'4.8 Shrink Sleeve Labelling (2)'!F56)</f>
        <v>2.2146190143923694</v>
      </c>
      <c r="E158" s="775">
        <f>IF('1.2 Scenario Analysis'!$H$14="Can",0,'4.8 Shrink Sleeve Labelling (2)'!G56)</f>
        <v>9.6486394548399385E-2</v>
      </c>
      <c r="F158" s="410">
        <f>D158/$D$235</f>
        <v>9.2032496448267564E-3</v>
      </c>
      <c r="H158" s="775">
        <f>IF('1.2 Scenario Analysis'!$H$14="Can",0,'4.8 Shrink Sleeve Labelling (2)'!F63)</f>
        <v>2.2146190143923694</v>
      </c>
      <c r="I158" s="775">
        <f>IF('1.2 Scenario Analysis'!$H$14="Can",0,'4.8 Shrink Sleeve Labelling (2)'!G63)</f>
        <v>8.1143535128463604E-2</v>
      </c>
      <c r="J158" s="410">
        <f>H158/$H$235</f>
        <v>8.8588273393299596E-3</v>
      </c>
      <c r="K158" s="411"/>
      <c r="L158" s="411"/>
    </row>
    <row r="159" spans="1:14" ht="16.899999999999999" customHeight="1" thickBot="1">
      <c r="B159" s="842"/>
      <c r="C159" s="412" t="s">
        <v>99</v>
      </c>
      <c r="D159" s="413">
        <f>SUM(D155:D158)</f>
        <v>7.4920606200138966</v>
      </c>
      <c r="E159" s="413">
        <f>SUM(E155:E158)</f>
        <v>0.3264136685657083</v>
      </c>
      <c r="F159" s="414">
        <f>SUM(F155:F158)</f>
        <v>3.113461222542685E-2</v>
      </c>
      <c r="H159" s="413">
        <f>SUM(H155:H158)</f>
        <v>7.4920606200138966</v>
      </c>
      <c r="I159" s="649">
        <f>SUM(I155:I158)</f>
        <v>0.27450874401142822</v>
      </c>
      <c r="J159" s="414">
        <f>SUM(J155:J158)</f>
        <v>2.9969430866964179E-2</v>
      </c>
      <c r="K159" s="411"/>
      <c r="L159" s="411"/>
    </row>
    <row r="160" spans="1:14" ht="16.899999999999999" customHeight="1" thickBot="1">
      <c r="B160" s="842"/>
      <c r="C160" s="441" t="s">
        <v>136</v>
      </c>
      <c r="D160" s="442">
        <f>D159+D151+D146</f>
        <v>9.8127851320774511</v>
      </c>
      <c r="E160" s="442">
        <f>E159+E151+E146</f>
        <v>0.42752286136767781</v>
      </c>
      <c r="F160" s="443">
        <f>SUM(F159,F151,F146)</f>
        <v>4.0778802446221896E-2</v>
      </c>
      <c r="G160" s="415"/>
      <c r="H160" s="442">
        <f>H159+H151+H146</f>
        <v>9.9938043215880441</v>
      </c>
      <c r="I160" s="658">
        <f>I159+I151+I146</f>
        <v>0.36617251399255607</v>
      </c>
      <c r="J160" s="457">
        <f>SUM(J159,J151,J146)</f>
        <v>3.9976802498595532E-2</v>
      </c>
    </row>
    <row r="161" spans="1:14" ht="16.5" customHeight="1">
      <c r="C161" s="415"/>
      <c r="D161" s="415"/>
      <c r="E161" s="415"/>
      <c r="F161" s="415"/>
      <c r="G161" s="415"/>
      <c r="H161" s="415"/>
      <c r="J161" s="415"/>
    </row>
    <row r="162" spans="1:14" ht="21" customHeight="1">
      <c r="C162" s="838" t="s">
        <v>137</v>
      </c>
      <c r="D162" s="839"/>
      <c r="E162" s="839"/>
      <c r="F162" s="839"/>
      <c r="G162" s="839"/>
      <c r="H162" s="839"/>
      <c r="I162" s="839"/>
      <c r="J162" s="840"/>
    </row>
    <row r="163" spans="1:14" ht="30" customHeight="1">
      <c r="B163" s="842" t="s">
        <v>137</v>
      </c>
      <c r="C163" s="405" t="s">
        <v>85</v>
      </c>
      <c r="D163" s="406" t="s">
        <v>86</v>
      </c>
      <c r="E163" s="406" t="s">
        <v>87</v>
      </c>
      <c r="F163" s="407" t="s">
        <v>88</v>
      </c>
      <c r="H163" s="406" t="s">
        <v>86</v>
      </c>
      <c r="I163" s="406" t="s">
        <v>87</v>
      </c>
      <c r="J163" s="407" t="s">
        <v>88</v>
      </c>
    </row>
    <row r="164" spans="1:14" ht="16.899999999999999" customHeight="1">
      <c r="B164" s="842"/>
      <c r="C164" s="419" t="s">
        <v>135</v>
      </c>
      <c r="D164" s="768">
        <f>IF('1.2 Scenario Analysis'!$H$16=24,0,'4.9.1 Shrinking into Multip (2)'!F34)</f>
        <v>0.5078125</v>
      </c>
      <c r="E164" s="768">
        <f>IF('1.2 Scenario Analysis'!$H$16=24,0,'4.9.1 Shrinking into Multip (2)'!G34)</f>
        <v>2.6145054707619009E-2</v>
      </c>
      <c r="F164" s="410">
        <f>D164/$D$235</f>
        <v>2.1103066396031436E-3</v>
      </c>
      <c r="H164" s="768">
        <f>IF('1.2 Scenario Analysis'!$H$16=24,0,'4.9.1 Shrinking into Multip (2)'!F38)</f>
        <v>0.830078125</v>
      </c>
      <c r="I164" s="768">
        <f>IF('1.2 Scenario Analysis'!$H$16=24,0,'4.9.1 Shrinking into Multip (2)'!G38)</f>
        <v>3.6164796271615327E-2</v>
      </c>
      <c r="J164" s="410">
        <f>H164/H$235</f>
        <v>3.3204441665770465E-3</v>
      </c>
      <c r="N164" s="411"/>
    </row>
    <row r="165" spans="1:14" ht="16.899999999999999" customHeight="1" thickBot="1">
      <c r="B165" s="842"/>
      <c r="C165" s="412" t="s">
        <v>90</v>
      </c>
      <c r="D165" s="413">
        <f>SUM(D164:D164)</f>
        <v>0.5078125</v>
      </c>
      <c r="E165" s="413">
        <f>SUM(E164:E164)</f>
        <v>2.6145054707619009E-2</v>
      </c>
      <c r="F165" s="414">
        <f>SUM(F164:F164)</f>
        <v>2.1103066396031436E-3</v>
      </c>
      <c r="H165" s="413">
        <f>SUM(H164:H164)</f>
        <v>0.830078125</v>
      </c>
      <c r="I165" s="649">
        <f>SUM(I164:I164)</f>
        <v>3.6164796271615327E-2</v>
      </c>
      <c r="J165" s="650">
        <f>SUM(J164:J164)</f>
        <v>3.3204441665770465E-3</v>
      </c>
      <c r="N165" s="411"/>
    </row>
    <row r="166" spans="1:14" ht="12" customHeight="1">
      <c r="B166" s="842"/>
      <c r="E166" s="415"/>
      <c r="F166" s="416"/>
      <c r="J166" s="416"/>
    </row>
    <row r="167" spans="1:14" ht="27" customHeight="1">
      <c r="B167" s="842"/>
      <c r="C167" s="405" t="s">
        <v>91</v>
      </c>
      <c r="D167" s="406" t="s">
        <v>86</v>
      </c>
      <c r="E167" s="406" t="s">
        <v>92</v>
      </c>
      <c r="F167" s="407" t="s">
        <v>88</v>
      </c>
      <c r="H167" s="406" t="s">
        <v>86</v>
      </c>
      <c r="I167" s="406" t="s">
        <v>92</v>
      </c>
      <c r="J167" s="407" t="s">
        <v>88</v>
      </c>
    </row>
    <row r="168" spans="1:14" ht="16.899999999999999" customHeight="1">
      <c r="B168" s="842"/>
      <c r="C168" s="408" t="s">
        <v>93</v>
      </c>
      <c r="D168" s="768">
        <f>IF('1.2 Scenario Analysis'!$H$16=24,0,'4.9.1 Shrinking into Multip (2)'!F44)</f>
        <v>8.8204555921333192</v>
      </c>
      <c r="E168" s="768">
        <f>IF('1.2 Scenario Analysis'!$H$16=24,0,'4.9.1 Shrinking into Multip (2)'!G44)</f>
        <v>0.454126855881747</v>
      </c>
      <c r="F168" s="410">
        <f>D168/$D$235</f>
        <v>3.665499766233328E-2</v>
      </c>
      <c r="H168" s="768">
        <f>IF('1.2 Scenario Analysis'!$H$16=24,0,'4.9.1 Shrinking into Multip (2)'!F48)</f>
        <v>9.3318192982755406</v>
      </c>
      <c r="I168" s="768">
        <f>IF('1.2 Scenario Analysis'!$H$16=24,0,'4.9.1 Shrinking into Multip (2)'!G48)</f>
        <v>0.40656816943063429</v>
      </c>
      <c r="J168" s="410">
        <f>H168/$H$235</f>
        <v>3.7328757401612199E-2</v>
      </c>
    </row>
    <row r="169" spans="1:14" ht="16.899999999999999" customHeight="1">
      <c r="B169" s="842"/>
      <c r="C169" s="417" t="s">
        <v>94</v>
      </c>
      <c r="D169" s="418">
        <f>15%*D168</f>
        <v>1.3230683388199977</v>
      </c>
      <c r="E169" s="418">
        <f>15%*E168</f>
        <v>6.8119028382262053E-2</v>
      </c>
      <c r="F169" s="410">
        <f>D169/$D$235</f>
        <v>5.4982496493499924E-3</v>
      </c>
      <c r="H169" s="418">
        <f>15%*H168</f>
        <v>1.399772894741331</v>
      </c>
      <c r="I169" s="418">
        <f>15%*I168</f>
        <v>6.098522541459514E-2</v>
      </c>
      <c r="J169" s="410">
        <f>H169/$H$235</f>
        <v>5.59931361024183E-3</v>
      </c>
    </row>
    <row r="170" spans="1:14" ht="20.149999999999999" customHeight="1" thickBot="1">
      <c r="B170" s="842"/>
      <c r="C170" s="412" t="s">
        <v>54</v>
      </c>
      <c r="D170" s="413">
        <f>SUM(D168:D169)</f>
        <v>10.143523930953316</v>
      </c>
      <c r="E170" s="659">
        <f>SUM(E168:E169)</f>
        <v>0.52224588426400909</v>
      </c>
      <c r="F170" s="414">
        <f>SUM(F168:F169)</f>
        <v>4.2153247311683274E-2</v>
      </c>
      <c r="H170" s="413">
        <f>SUM(H168:H169)</f>
        <v>10.731592193016871</v>
      </c>
      <c r="I170" s="649">
        <f>SUM(I168:I169)</f>
        <v>0.4675533948452294</v>
      </c>
      <c r="J170" s="650">
        <f>SUM(J168:J169)</f>
        <v>4.292807101185403E-2</v>
      </c>
    </row>
    <row r="171" spans="1:14" ht="9" customHeight="1">
      <c r="B171" s="842"/>
      <c r="C171" s="426"/>
      <c r="D171" s="427"/>
      <c r="E171" s="427"/>
      <c r="F171" s="428"/>
      <c r="H171" s="427"/>
      <c r="I171" s="655"/>
      <c r="J171" s="428"/>
    </row>
    <row r="172" spans="1:14" ht="12" customHeight="1">
      <c r="B172" s="842"/>
      <c r="E172" s="415"/>
      <c r="F172" s="416"/>
      <c r="J172" s="416"/>
    </row>
    <row r="173" spans="1:14" ht="31.9" customHeight="1">
      <c r="B173" s="842"/>
      <c r="C173" s="405" t="s">
        <v>69</v>
      </c>
      <c r="D173" s="406" t="s">
        <v>86</v>
      </c>
      <c r="E173" s="406" t="s">
        <v>92</v>
      </c>
      <c r="F173" s="407" t="s">
        <v>88</v>
      </c>
      <c r="H173" s="406" t="s">
        <v>86</v>
      </c>
      <c r="I173" s="406" t="s">
        <v>92</v>
      </c>
      <c r="J173" s="407" t="s">
        <v>88</v>
      </c>
    </row>
    <row r="174" spans="1:14" ht="16.899999999999999" customHeight="1">
      <c r="A174" s="656"/>
      <c r="B174" s="842"/>
      <c r="C174" s="419" t="s">
        <v>95</v>
      </c>
      <c r="D174" s="768">
        <f>IF('1.2 Scenario Analysis'!$H$16=24,0,'4.9.1 Shrinking into Multip (2)'!F54)</f>
        <v>2.25051946199603</v>
      </c>
      <c r="E174" s="768">
        <f>IF('1.2 Scenario Analysis'!$H$16=24,0,'4.9.1 Shrinking into Multip (2)'!G54)</f>
        <v>0.1158694487718351</v>
      </c>
      <c r="F174" s="410">
        <f>D174/$D$235</f>
        <v>9.3524404444678237E-3</v>
      </c>
      <c r="H174" s="768">
        <f>IF('1.2 Scenario Analysis'!$H$16=24,0,'4.9.1 Shrinking into Multip (2)'!F61)</f>
        <v>2.25051946199603</v>
      </c>
      <c r="I174" s="768">
        <f>IF('1.2 Scenario Analysis'!$H$16=24,0,'4.9.1 Shrinking into Multip (2)'!G61)</f>
        <v>9.805050319618018E-2</v>
      </c>
      <c r="J174" s="410">
        <f>H174/$H$235</f>
        <v>9.0024348242556465E-3</v>
      </c>
      <c r="K174" s="411"/>
      <c r="L174" s="411"/>
    </row>
    <row r="175" spans="1:14" ht="16.899999999999999" customHeight="1">
      <c r="B175" s="842"/>
      <c r="C175" s="419" t="s">
        <v>96</v>
      </c>
      <c r="D175" s="768">
        <f>IF('1.2 Scenario Analysis'!$H$16=24,0,'4.9.1 Shrinking into Multip (2)'!F55)</f>
        <v>1.8653017028750551</v>
      </c>
      <c r="E175" s="768">
        <f>IF('1.2 Scenario Analysis'!$H$16=24,0,'4.9.1 Shrinking into Multip (2)'!G55)</f>
        <v>9.6036263518293113E-2</v>
      </c>
      <c r="F175" s="410">
        <f>D175/$D$235</f>
        <v>7.7515984116977802E-3</v>
      </c>
      <c r="H175" s="768">
        <f>IF('1.2 Scenario Analysis'!$H$16=24,0,'4.9.1 Shrinking into Multip (2)'!F62)</f>
        <v>1.8653017028750551</v>
      </c>
      <c r="I175" s="768">
        <f>IF('1.2 Scenario Analysis'!$H$16=24,0,'4.9.1 Shrinking into Multip (2)'!G62)</f>
        <v>8.1267357900286205E-2</v>
      </c>
      <c r="J175" s="410">
        <f>H175/$H$235</f>
        <v>7.4615026847234507E-3</v>
      </c>
      <c r="K175" s="411"/>
      <c r="L175" s="411"/>
    </row>
    <row r="176" spans="1:14" ht="16.899999999999999" customHeight="1">
      <c r="B176" s="842"/>
      <c r="C176" s="419" t="s">
        <v>97</v>
      </c>
      <c r="D176" s="768">
        <f>IF('1.2 Scenario Analysis'!$H$16=24,0,'4.9.1 Shrinking into Multip (2)'!F56)</f>
        <v>1.1616204407504414</v>
      </c>
      <c r="E176" s="768">
        <f>IF('1.2 Scenario Analysis'!$H$16=24,0,'4.9.1 Shrinking into Multip (2)'!G56)</f>
        <v>5.9806779023574244E-2</v>
      </c>
      <c r="F176" s="410">
        <f>D176/$D$235</f>
        <v>4.8273237244344843E-3</v>
      </c>
      <c r="H176" s="768">
        <f>IF('1.2 Scenario Analysis'!$H$16=24,0,'4.9.1 Shrinking into Multip (2)'!F63)</f>
        <v>1.1616204407504414</v>
      </c>
      <c r="I176" s="768">
        <f>IF('1.2 Scenario Analysis'!$H$16=24,0,'4.9.1 Shrinking into Multip (2)'!G63)</f>
        <v>5.0609412920842499E-2</v>
      </c>
      <c r="J176" s="410">
        <f>H176/$H$235</f>
        <v>4.6466660186551241E-3</v>
      </c>
      <c r="K176" s="411"/>
      <c r="L176" s="411"/>
    </row>
    <row r="177" spans="2:14" ht="16.899999999999999" customHeight="1">
      <c r="B177" s="842"/>
      <c r="C177" s="419" t="s">
        <v>98</v>
      </c>
      <c r="D177" s="768">
        <f>IF('1.2 Scenario Analysis'!$H$16=24,0,'4.9.1 Shrinking into Multip (2)'!F57)</f>
        <v>2.2146190143923694</v>
      </c>
      <c r="E177" s="768">
        <f>IF('1.2 Scenario Analysis'!$H$16=24,0,'4.9.1 Shrinking into Multip (2)'!G57)</f>
        <v>0.11402109102832599</v>
      </c>
      <c r="F177" s="410">
        <f>D177/$D$235</f>
        <v>9.2032496448267564E-3</v>
      </c>
      <c r="H177" s="768">
        <f>IF('1.2 Scenario Analysis'!$H$16=24,0,'4.9.1 Shrinking into Multip (2)'!F64)</f>
        <v>2.2146190143923694</v>
      </c>
      <c r="I177" s="768">
        <f>IF('1.2 Scenario Analysis'!$H$16=24,0,'4.9.1 Shrinking into Multip (2)'!G64)</f>
        <v>9.6486394548399371E-2</v>
      </c>
      <c r="J177" s="410">
        <f>H177/$H$235</f>
        <v>8.8588273393299596E-3</v>
      </c>
      <c r="K177" s="411"/>
      <c r="L177" s="411"/>
    </row>
    <row r="178" spans="2:14" ht="16.899999999999999" customHeight="1" thickBot="1">
      <c r="B178" s="842"/>
      <c r="C178" s="412" t="s">
        <v>99</v>
      </c>
      <c r="D178" s="413">
        <f>SUM(D174:D177)</f>
        <v>7.4920606200138966</v>
      </c>
      <c r="E178" s="659">
        <f>SUM(E174:E177)</f>
        <v>0.38573358234202842</v>
      </c>
      <c r="F178" s="414">
        <f>SUM(F174:F177)</f>
        <v>3.113461222542685E-2</v>
      </c>
      <c r="H178" s="413">
        <f>SUM(H174:H177)</f>
        <v>7.4920606200138966</v>
      </c>
      <c r="I178" s="649">
        <f>SUM(I174:I177)</f>
        <v>0.32641366856570825</v>
      </c>
      <c r="J178" s="414">
        <f>SUM(J174:J177)</f>
        <v>2.9969430866964179E-2</v>
      </c>
      <c r="K178" s="411"/>
      <c r="L178" s="411"/>
    </row>
    <row r="179" spans="2:14" ht="16.899999999999999" customHeight="1" thickBot="1">
      <c r="B179" s="842"/>
      <c r="C179" s="441" t="s">
        <v>138</v>
      </c>
      <c r="D179" s="442">
        <f>D178+D170+D165</f>
        <v>18.143397050967213</v>
      </c>
      <c r="E179" s="442">
        <f>E178+E170+E165</f>
        <v>0.93412452131365642</v>
      </c>
      <c r="F179" s="443">
        <f>SUM(F178,F170,F165)</f>
        <v>7.5398166176713258E-2</v>
      </c>
      <c r="G179" s="415"/>
      <c r="H179" s="442">
        <f>H178+H170+H165</f>
        <v>19.053730938030768</v>
      </c>
      <c r="I179" s="658">
        <f>I178+I170+I165</f>
        <v>0.83013185968255299</v>
      </c>
      <c r="J179" s="457">
        <f>SUM(J178,J170,J165)</f>
        <v>7.6217946045395266E-2</v>
      </c>
    </row>
    <row r="180" spans="2:14" ht="13.15" customHeight="1">
      <c r="C180" s="415"/>
      <c r="D180" s="415"/>
      <c r="E180" s="415"/>
      <c r="F180" s="415"/>
      <c r="G180" s="415"/>
      <c r="H180" s="415"/>
      <c r="J180" s="415"/>
    </row>
    <row r="181" spans="2:14" ht="21" customHeight="1">
      <c r="C181" s="838" t="s">
        <v>139</v>
      </c>
      <c r="D181" s="839"/>
      <c r="E181" s="839"/>
      <c r="F181" s="839"/>
      <c r="G181" s="839"/>
      <c r="H181" s="839"/>
      <c r="I181" s="839"/>
      <c r="J181" s="840"/>
    </row>
    <row r="182" spans="2:14" ht="30" customHeight="1">
      <c r="B182" s="842" t="s">
        <v>139</v>
      </c>
      <c r="C182" s="405" t="s">
        <v>85</v>
      </c>
      <c r="D182" s="406" t="s">
        <v>86</v>
      </c>
      <c r="E182" s="406" t="s">
        <v>87</v>
      </c>
      <c r="F182" s="407" t="s">
        <v>88</v>
      </c>
      <c r="H182" s="406" t="s">
        <v>86</v>
      </c>
      <c r="I182" s="406" t="s">
        <v>87</v>
      </c>
      <c r="J182" s="407" t="s">
        <v>88</v>
      </c>
    </row>
    <row r="183" spans="2:14" ht="16.899999999999999" customHeight="1">
      <c r="B183" s="842"/>
      <c r="C183" s="419" t="s">
        <v>135</v>
      </c>
      <c r="D183" s="768">
        <f>'4.9.2 Packing in Tray &amp; Shr (2)'!F35</f>
        <v>0.5078125</v>
      </c>
      <c r="E183" s="768">
        <f>'4.9.2 Packing in Tray &amp; Shr (2)'!G35</f>
        <v>1.0250690417549984E-2</v>
      </c>
      <c r="F183" s="410">
        <f>D183/$D$235</f>
        <v>2.1103066396031436E-3</v>
      </c>
      <c r="H183" s="768">
        <f>'4.9.2 Packing in Tray &amp; Shr (2)'!F39</f>
        <v>0.5859375</v>
      </c>
      <c r="I183" s="768">
        <f>'4.9.2 Packing in Tray &amp; Shr (2)'!G39</f>
        <v>1.0051745593798064E-2</v>
      </c>
      <c r="J183" s="410">
        <f>H183/H$235</f>
        <v>2.3438429411132091E-3</v>
      </c>
      <c r="N183" s="411"/>
    </row>
    <row r="184" spans="2:14" ht="16.899999999999999" customHeight="1" thickBot="1">
      <c r="B184" s="842"/>
      <c r="C184" s="412" t="s">
        <v>90</v>
      </c>
      <c r="D184" s="413">
        <f>SUM(D183:D183)</f>
        <v>0.5078125</v>
      </c>
      <c r="E184" s="413">
        <f>SUM(E183:E183)</f>
        <v>1.0250690417549984E-2</v>
      </c>
      <c r="F184" s="414">
        <f>SUM(F183:F183)</f>
        <v>2.1103066396031436E-3</v>
      </c>
      <c r="H184" s="413">
        <f>SUM(H183:H183)</f>
        <v>0.5859375</v>
      </c>
      <c r="I184" s="649">
        <f>SUM(I183:I183)</f>
        <v>1.0051745593798064E-2</v>
      </c>
      <c r="J184" s="650">
        <f>SUM(J183:J183)</f>
        <v>2.3438429411132091E-3</v>
      </c>
      <c r="N184" s="411"/>
    </row>
    <row r="185" spans="2:14" ht="12" customHeight="1">
      <c r="B185" s="842"/>
      <c r="E185" s="415"/>
      <c r="F185" s="416"/>
      <c r="J185" s="416"/>
    </row>
    <row r="186" spans="2:14" ht="27" customHeight="1">
      <c r="B186" s="842"/>
      <c r="C186" s="405" t="s">
        <v>91</v>
      </c>
      <c r="D186" s="406" t="s">
        <v>86</v>
      </c>
      <c r="E186" s="406" t="s">
        <v>92</v>
      </c>
      <c r="F186" s="407" t="s">
        <v>88</v>
      </c>
      <c r="H186" s="406" t="s">
        <v>86</v>
      </c>
      <c r="I186" s="406" t="s">
        <v>92</v>
      </c>
      <c r="J186" s="407" t="s">
        <v>88</v>
      </c>
    </row>
    <row r="187" spans="2:14" ht="16.899999999999999" customHeight="1">
      <c r="B187" s="842"/>
      <c r="C187" s="408" t="s">
        <v>93</v>
      </c>
      <c r="D187" s="768">
        <f>'4.9.2 Packing in Tray &amp; Shr (2)'!F45</f>
        <v>13.934092653555531</v>
      </c>
      <c r="E187" s="768">
        <f>'4.9.2 Packing in Tray &amp; Shr (2)'!G45</f>
        <v>0.281273245619309</v>
      </c>
      <c r="F187" s="410">
        <f>D187/$D$235</f>
        <v>5.7905640849021285E-2</v>
      </c>
      <c r="H187" s="768">
        <f>'4.9.2 Packing in Tray &amp; Shr (2)'!F49</f>
        <v>14.615910928411827</v>
      </c>
      <c r="I187" s="768">
        <f>'4.9.2 Packing in Tray &amp; Shr (2)'!G49</f>
        <v>0.25073564718764124</v>
      </c>
      <c r="J187" s="410">
        <f>H187/$H$235</f>
        <v>5.8465962082129022E-2</v>
      </c>
    </row>
    <row r="188" spans="2:14" ht="16.899999999999999" customHeight="1">
      <c r="B188" s="842"/>
      <c r="C188" s="417" t="s">
        <v>94</v>
      </c>
      <c r="D188" s="418">
        <f>15%*D187</f>
        <v>2.0901138980333296</v>
      </c>
      <c r="E188" s="418">
        <f>15%*E187</f>
        <v>4.219098684289635E-2</v>
      </c>
      <c r="F188" s="410">
        <f>D188/$D$235</f>
        <v>8.6858461273531928E-3</v>
      </c>
      <c r="H188" s="418">
        <f>15%*H187</f>
        <v>2.1923866392617741</v>
      </c>
      <c r="I188" s="418">
        <f>15%*I187</f>
        <v>3.7610347078146186E-2</v>
      </c>
      <c r="J188" s="410">
        <f>H188/$H$235</f>
        <v>8.769894312319353E-3</v>
      </c>
    </row>
    <row r="189" spans="2:14" ht="20.149999999999999" customHeight="1" thickBot="1">
      <c r="B189" s="842"/>
      <c r="C189" s="412" t="s">
        <v>54</v>
      </c>
      <c r="D189" s="413">
        <f>SUM(D187:D188)</f>
        <v>16.024206551588861</v>
      </c>
      <c r="E189" s="659">
        <f>SUM(E187:E188)</f>
        <v>0.32346423246220535</v>
      </c>
      <c r="F189" s="414">
        <f>SUM(F187:F188)</f>
        <v>6.6591486976374473E-2</v>
      </c>
      <c r="H189" s="413">
        <f>SUM(H187:H188)</f>
        <v>16.808297567673602</v>
      </c>
      <c r="I189" s="649">
        <f>SUM(I187:I188)</f>
        <v>0.28834599426578744</v>
      </c>
      <c r="J189" s="650">
        <f>SUM(J187:J188)</f>
        <v>6.7235856394448373E-2</v>
      </c>
    </row>
    <row r="190" spans="2:14" ht="9" customHeight="1">
      <c r="B190" s="842"/>
      <c r="C190" s="426"/>
      <c r="D190" s="427"/>
      <c r="E190" s="427"/>
      <c r="F190" s="428"/>
      <c r="H190" s="427"/>
      <c r="I190" s="655"/>
      <c r="J190" s="428"/>
    </row>
    <row r="191" spans="2:14" ht="12" customHeight="1">
      <c r="B191" s="842"/>
      <c r="E191" s="415"/>
      <c r="F191" s="416"/>
      <c r="J191" s="416"/>
    </row>
    <row r="192" spans="2:14" ht="31.9" customHeight="1">
      <c r="B192" s="842"/>
      <c r="C192" s="405" t="s">
        <v>69</v>
      </c>
      <c r="D192" s="406" t="s">
        <v>86</v>
      </c>
      <c r="E192" s="406" t="s">
        <v>92</v>
      </c>
      <c r="F192" s="407" t="s">
        <v>88</v>
      </c>
      <c r="H192" s="406" t="s">
        <v>86</v>
      </c>
      <c r="I192" s="406" t="s">
        <v>92</v>
      </c>
      <c r="J192" s="407" t="s">
        <v>88</v>
      </c>
    </row>
    <row r="193" spans="1:14" ht="16.899999999999999" customHeight="1">
      <c r="A193" s="656"/>
      <c r="B193" s="842"/>
      <c r="C193" s="419" t="s">
        <v>95</v>
      </c>
      <c r="D193" s="768">
        <f>'4.9.2 Packing in Tray &amp; Shr (2)'!F55</f>
        <v>2.25051946199603</v>
      </c>
      <c r="E193" s="768">
        <f>'4.9.2 Packing in Tray &amp; Shr (2)'!G55</f>
        <v>4.542892954307437E-2</v>
      </c>
      <c r="F193" s="410">
        <f>D193/$D$235</f>
        <v>9.3524404444678237E-3</v>
      </c>
      <c r="H193" s="768">
        <f>'4.9.2 Packing in Tray &amp; Shr (2)'!F62</f>
        <v>2.25051946199603</v>
      </c>
      <c r="I193" s="768">
        <f>'4.9.2 Packing in Tray &amp; Shr (2)'!G62</f>
        <v>3.8607614439893988E-2</v>
      </c>
      <c r="J193" s="410">
        <f>H193/$H$235</f>
        <v>9.0024348242556465E-3</v>
      </c>
      <c r="K193" s="411"/>
      <c r="L193" s="411"/>
    </row>
    <row r="194" spans="1:14" ht="16.899999999999999" customHeight="1">
      <c r="B194" s="842"/>
      <c r="C194" s="419" t="s">
        <v>96</v>
      </c>
      <c r="D194" s="768">
        <f>'4.9.2 Packing in Tray &amp; Shr (2)'!F56</f>
        <v>1.8653017028750551</v>
      </c>
      <c r="E194" s="768">
        <f>'4.9.2 Packing in Tray &amp; Shr (2)'!G56</f>
        <v>3.7652933497109652E-2</v>
      </c>
      <c r="F194" s="410">
        <f>D194/$D$235</f>
        <v>7.7515984116977802E-3</v>
      </c>
      <c r="H194" s="768">
        <f>'4.9.2 Packing in Tray &amp; Shr (2)'!F63</f>
        <v>1.8653017028750551</v>
      </c>
      <c r="I194" s="768">
        <f>'4.9.2 Packing in Tray &amp; Shr (2)'!G63</f>
        <v>3.1999211815216401E-2</v>
      </c>
      <c r="J194" s="410">
        <f>H194/$H$235</f>
        <v>7.4615026847234507E-3</v>
      </c>
      <c r="K194" s="411"/>
      <c r="L194" s="411"/>
    </row>
    <row r="195" spans="1:14" ht="16.899999999999999" customHeight="1">
      <c r="B195" s="842"/>
      <c r="C195" s="419" t="s">
        <v>97</v>
      </c>
      <c r="D195" s="768">
        <f>'4.9.2 Packing in Tray &amp; Shr (2)'!F57</f>
        <v>1.1616204407504414</v>
      </c>
      <c r="E195" s="768">
        <f>'4.9.2 Packing in Tray &amp; Shr (2)'!G57</f>
        <v>2.3448441148712841E-2</v>
      </c>
      <c r="F195" s="410">
        <f>D195/$D$235</f>
        <v>4.8273237244344843E-3</v>
      </c>
      <c r="H195" s="768">
        <f>'4.9.2 Packing in Tray &amp; Shr (2)'!F64</f>
        <v>1.1616204407504414</v>
      </c>
      <c r="I195" s="768">
        <f>'4.9.2 Packing in Tray &amp; Shr (2)'!G64</f>
        <v>1.9927574437510847E-2</v>
      </c>
      <c r="J195" s="410">
        <f>H195/$H$235</f>
        <v>4.6466660186551241E-3</v>
      </c>
      <c r="K195" s="411"/>
      <c r="L195" s="411"/>
    </row>
    <row r="196" spans="1:14" ht="16.899999999999999" customHeight="1">
      <c r="B196" s="842"/>
      <c r="C196" s="419" t="s">
        <v>98</v>
      </c>
      <c r="D196" s="768">
        <f>'4.9.2 Packing in Tray &amp; Shr (2)'!F58</f>
        <v>2.2146190143923694</v>
      </c>
      <c r="E196" s="768">
        <f>'4.9.2 Packing in Tray &amp; Shr (2)'!G58</f>
        <v>4.4704244006116139E-2</v>
      </c>
      <c r="F196" s="410">
        <f>D196/$D$235</f>
        <v>9.2032496448267564E-3</v>
      </c>
      <c r="H196" s="768">
        <f>'4.9.2 Packing in Tray &amp; Shr (2)'!F65</f>
        <v>2.2146190143923694</v>
      </c>
      <c r="I196" s="768">
        <f>'4.9.2 Packing in Tray &amp; Shr (2)'!G65</f>
        <v>3.799174300989424E-2</v>
      </c>
      <c r="J196" s="410">
        <f>H196/$H$235</f>
        <v>8.8588273393299596E-3</v>
      </c>
      <c r="K196" s="411"/>
      <c r="L196" s="411"/>
    </row>
    <row r="197" spans="1:14" ht="16.899999999999999" customHeight="1" thickBot="1">
      <c r="B197" s="842"/>
      <c r="C197" s="412" t="s">
        <v>99</v>
      </c>
      <c r="D197" s="413">
        <f>SUM(D193:D196)</f>
        <v>7.4920606200138966</v>
      </c>
      <c r="E197" s="413">
        <f>SUM(E193:E196)</f>
        <v>0.151234548195013</v>
      </c>
      <c r="F197" s="414">
        <f>SUM(F193:F196)</f>
        <v>3.113461222542685E-2</v>
      </c>
      <c r="H197" s="413">
        <f>SUM(H193:H196)</f>
        <v>7.4920606200138966</v>
      </c>
      <c r="I197" s="649">
        <f>SUM(I193:I196)</f>
        <v>0.12852614370251547</v>
      </c>
      <c r="J197" s="414">
        <f>SUM(J193:J196)</f>
        <v>2.9969430866964179E-2</v>
      </c>
      <c r="K197" s="411"/>
      <c r="L197" s="411"/>
    </row>
    <row r="198" spans="1:14" ht="16.899999999999999" customHeight="1" thickBot="1">
      <c r="B198" s="842"/>
      <c r="C198" s="441" t="s">
        <v>140</v>
      </c>
      <c r="D198" s="442">
        <f>D197+D189+D184</f>
        <v>24.024079671602756</v>
      </c>
      <c r="E198" s="442">
        <f>E197+E189+E184</f>
        <v>0.48494947107476838</v>
      </c>
      <c r="F198" s="443">
        <f>SUM(F197,F189,F184)</f>
        <v>9.9836405841404463E-2</v>
      </c>
      <c r="G198" s="415"/>
      <c r="H198" s="442">
        <f>H197+H189+H184</f>
        <v>24.8862956876875</v>
      </c>
      <c r="I198" s="658">
        <f>I197+I189+I184</f>
        <v>0.42692388356210098</v>
      </c>
      <c r="J198" s="457">
        <f>SUM(J197,J189,J184)</f>
        <v>9.9549130202525773E-2</v>
      </c>
    </row>
    <row r="199" spans="1:14" ht="13.15" customHeight="1">
      <c r="C199" s="415"/>
      <c r="D199" s="415"/>
      <c r="E199" s="415"/>
      <c r="F199" s="415"/>
      <c r="G199" s="415"/>
      <c r="H199" s="415"/>
      <c r="J199" s="415"/>
    </row>
    <row r="200" spans="1:14" ht="21" customHeight="1">
      <c r="C200" s="838" t="s">
        <v>610</v>
      </c>
      <c r="D200" s="839"/>
      <c r="E200" s="839"/>
      <c r="F200" s="839"/>
      <c r="G200" s="839"/>
      <c r="H200" s="839"/>
      <c r="I200" s="839"/>
      <c r="J200" s="840"/>
    </row>
    <row r="201" spans="1:14" ht="30" customHeight="1">
      <c r="B201" s="842" t="s">
        <v>610</v>
      </c>
      <c r="C201" s="405" t="s">
        <v>85</v>
      </c>
      <c r="D201" s="406" t="s">
        <v>86</v>
      </c>
      <c r="E201" s="406" t="s">
        <v>87</v>
      </c>
      <c r="F201" s="407" t="s">
        <v>88</v>
      </c>
      <c r="H201" s="406" t="s">
        <v>86</v>
      </c>
      <c r="I201" s="406" t="s">
        <v>87</v>
      </c>
      <c r="J201" s="407" t="s">
        <v>88</v>
      </c>
    </row>
    <row r="202" spans="1:14" ht="16.899999999999999" customHeight="1">
      <c r="B202" s="842"/>
      <c r="C202" s="661" t="s">
        <v>601</v>
      </c>
      <c r="D202" s="768">
        <f>'4.10 Palletising (2)'!F38</f>
        <v>0.21484375</v>
      </c>
      <c r="E202" s="768">
        <f>'4.10 Palletising (2)'!G38</f>
        <v>3.240414277231621E-3</v>
      </c>
      <c r="F202" s="410">
        <f>D202/$D$235</f>
        <v>8.9282203983209925E-4</v>
      </c>
      <c r="H202" s="768">
        <f>'4.10 Palletising (2)'!F41</f>
        <v>0.263671875</v>
      </c>
      <c r="I202" s="768">
        <f>'4.10 Palletising (2)'!G41</f>
        <v>3.1045754857603816E-3</v>
      </c>
      <c r="J202" s="410">
        <f>H202/H$235</f>
        <v>1.0547293235009443E-3</v>
      </c>
      <c r="N202" s="411"/>
    </row>
    <row r="203" spans="1:14" ht="16.899999999999999" customHeight="1" thickBot="1">
      <c r="B203" s="842"/>
      <c r="C203" s="412" t="s">
        <v>90</v>
      </c>
      <c r="D203" s="413">
        <f>SUM(D202:D202)</f>
        <v>0.21484375</v>
      </c>
      <c r="E203" s="413">
        <f>SUM(E202:E202)</f>
        <v>3.240414277231621E-3</v>
      </c>
      <c r="F203" s="414">
        <f>SUM(F202:F202)</f>
        <v>8.9282203983209925E-4</v>
      </c>
      <c r="H203" s="413">
        <f>SUM(H202:H202)</f>
        <v>0.263671875</v>
      </c>
      <c r="I203" s="649">
        <f>SUM(I202:I202)</f>
        <v>3.1045754857603816E-3</v>
      </c>
      <c r="J203" s="650">
        <f>SUM(J202:J202)</f>
        <v>1.0547293235009443E-3</v>
      </c>
      <c r="N203" s="411"/>
    </row>
    <row r="204" spans="1:14" ht="12" customHeight="1">
      <c r="B204" s="842"/>
      <c r="E204" s="415"/>
      <c r="F204" s="416"/>
      <c r="J204" s="416"/>
    </row>
    <row r="205" spans="1:14" ht="27" customHeight="1">
      <c r="B205" s="842"/>
      <c r="C205" s="405" t="s">
        <v>91</v>
      </c>
      <c r="D205" s="406" t="s">
        <v>86</v>
      </c>
      <c r="E205" s="406" t="s">
        <v>92</v>
      </c>
      <c r="F205" s="407" t="s">
        <v>88</v>
      </c>
      <c r="H205" s="406" t="s">
        <v>86</v>
      </c>
      <c r="I205" s="406" t="s">
        <v>92</v>
      </c>
      <c r="J205" s="407" t="s">
        <v>88</v>
      </c>
    </row>
    <row r="206" spans="1:14" ht="16.899999999999999" customHeight="1">
      <c r="B206" s="842"/>
      <c r="C206" s="408" t="s">
        <v>93</v>
      </c>
      <c r="D206" s="768">
        <f>'4.10 Palletising (2)'!F47</f>
        <v>6.2636370614222123</v>
      </c>
      <c r="E206" s="768">
        <f>'4.10 Palletising (2)'!G47</f>
        <v>9.4472280255905303E-2</v>
      </c>
      <c r="F206" s="410">
        <f>D206/$D$235</f>
        <v>2.6029676068989278E-2</v>
      </c>
      <c r="H206" s="768">
        <f>'4.10 Palletising (2)'!F51</f>
        <v>6.7750007675644337</v>
      </c>
      <c r="I206" s="768">
        <f>'4.10 Palletising (2)'!G51</f>
        <v>7.9771501222829735E-2</v>
      </c>
      <c r="J206" s="410">
        <f>H206/$H$235</f>
        <v>2.7101077717491154E-2</v>
      </c>
    </row>
    <row r="207" spans="1:14" ht="16.899999999999999" customHeight="1">
      <c r="B207" s="842"/>
      <c r="C207" s="417" t="s">
        <v>94</v>
      </c>
      <c r="D207" s="418">
        <f>15%*D206</f>
        <v>0.93954555921333183</v>
      </c>
      <c r="E207" s="418">
        <f>15%*E206</f>
        <v>1.4170842038385794E-2</v>
      </c>
      <c r="F207" s="410">
        <f>D207/$D$235</f>
        <v>3.9044514103483917E-3</v>
      </c>
      <c r="H207" s="418">
        <f>15%*H206</f>
        <v>1.016250115134665</v>
      </c>
      <c r="I207" s="418">
        <f>15%*I206</f>
        <v>1.196572518342446E-2</v>
      </c>
      <c r="J207" s="410">
        <f>H207/$H$235</f>
        <v>4.0651616576236728E-3</v>
      </c>
    </row>
    <row r="208" spans="1:14" ht="20.149999999999999" customHeight="1" thickBot="1">
      <c r="B208" s="842"/>
      <c r="C208" s="412" t="s">
        <v>54</v>
      </c>
      <c r="D208" s="413">
        <f>SUM(D206:D207)</f>
        <v>7.2031826206355438</v>
      </c>
      <c r="E208" s="659">
        <f>SUM(E206:E207)</f>
        <v>0.1086431222942911</v>
      </c>
      <c r="F208" s="414">
        <f>SUM(F206:F207)</f>
        <v>2.9934127479337668E-2</v>
      </c>
      <c r="H208" s="413">
        <f>SUM(H206:H207)</f>
        <v>7.7912508826990985</v>
      </c>
      <c r="I208" s="649">
        <f>SUM(I206:I207)</f>
        <v>9.1737226406254202E-2</v>
      </c>
      <c r="J208" s="650">
        <f>SUM(J206:J207)</f>
        <v>3.1166239375114826E-2</v>
      </c>
    </row>
    <row r="209" spans="1:13" ht="9" customHeight="1">
      <c r="B209" s="842"/>
      <c r="C209" s="426"/>
      <c r="D209" s="427"/>
      <c r="E209" s="427"/>
      <c r="F209" s="428"/>
      <c r="H209" s="427"/>
      <c r="I209" s="655"/>
      <c r="J209" s="428"/>
    </row>
    <row r="210" spans="1:13" ht="12" customHeight="1">
      <c r="B210" s="842"/>
      <c r="E210" s="415"/>
      <c r="F210" s="416"/>
      <c r="J210" s="416"/>
    </row>
    <row r="211" spans="1:13" ht="31.9" customHeight="1">
      <c r="B211" s="842"/>
      <c r="C211" s="405" t="s">
        <v>69</v>
      </c>
      <c r="D211" s="406" t="s">
        <v>86</v>
      </c>
      <c r="E211" s="406" t="s">
        <v>92</v>
      </c>
      <c r="F211" s="407" t="s">
        <v>88</v>
      </c>
      <c r="H211" s="406" t="s">
        <v>86</v>
      </c>
      <c r="I211" s="406" t="s">
        <v>92</v>
      </c>
      <c r="J211" s="407" t="s">
        <v>88</v>
      </c>
    </row>
    <row r="212" spans="1:13" ht="16.899999999999999" customHeight="1">
      <c r="A212" s="656"/>
      <c r="B212" s="842"/>
      <c r="C212" s="419" t="s">
        <v>95</v>
      </c>
      <c r="D212" s="768">
        <f>'4.10 Palletising (2)'!F57</f>
        <v>2.25051946199603</v>
      </c>
      <c r="E212" s="768">
        <f>'4.10 Palletising (2)'!G57</f>
        <v>3.3943809842453231E-2</v>
      </c>
      <c r="F212" s="410">
        <f>D212/$D$235</f>
        <v>9.3524404444678237E-3</v>
      </c>
      <c r="H212" s="768">
        <f>'4.10 Palletising (2)'!F64</f>
        <v>2.25051946199603</v>
      </c>
      <c r="I212" s="768">
        <f>'4.10 Palletising (2)'!G64</f>
        <v>2.6498493826615059E-2</v>
      </c>
      <c r="J212" s="410">
        <f>H212/$H$235</f>
        <v>9.0024348242556465E-3</v>
      </c>
      <c r="K212" s="411"/>
      <c r="L212" s="411"/>
    </row>
    <row r="213" spans="1:13" ht="16.899999999999999" customHeight="1">
      <c r="B213" s="842"/>
      <c r="C213" s="419" t="s">
        <v>96</v>
      </c>
      <c r="D213" s="768">
        <f>'4.10 Palletising (2)'!F58</f>
        <v>1.8653017028750551</v>
      </c>
      <c r="E213" s="768">
        <f>'4.10 Palletising (2)'!G58</f>
        <v>2.8133703071840741E-2</v>
      </c>
      <c r="F213" s="410">
        <f>D213/$D$235</f>
        <v>7.7515984116977802E-3</v>
      </c>
      <c r="H213" s="768">
        <f>'4.10 Palletising (2)'!F65</f>
        <v>1.8653017028750551</v>
      </c>
      <c r="I213" s="768">
        <f>'4.10 Palletising (2)'!G65</f>
        <v>2.196278969948157E-2</v>
      </c>
      <c r="J213" s="410">
        <f>H213/$H$235</f>
        <v>7.4615026847234507E-3</v>
      </c>
      <c r="K213" s="411"/>
      <c r="L213" s="411"/>
    </row>
    <row r="214" spans="1:13" ht="16.899999999999999" customHeight="1">
      <c r="B214" s="842"/>
      <c r="C214" s="419" t="s">
        <v>97</v>
      </c>
      <c r="D214" s="768">
        <f>'4.10 Palletising (2)'!F59</f>
        <v>1.1616204407504414</v>
      </c>
      <c r="E214" s="768">
        <f>'4.10 Palletising (2)'!G59</f>
        <v>1.7520320981791741E-2</v>
      </c>
      <c r="F214" s="410">
        <f>D214/$D$235</f>
        <v>4.8273237244344843E-3</v>
      </c>
      <c r="H214" s="768">
        <f>'4.10 Palletising (2)'!F66</f>
        <v>1.1616204407504414</v>
      </c>
      <c r="I214" s="768">
        <f>'4.10 Palletising (2)'!G66</f>
        <v>1.367737209026177E-2</v>
      </c>
      <c r="J214" s="410">
        <f>H214/$H$235</f>
        <v>4.6466660186551241E-3</v>
      </c>
      <c r="K214" s="411"/>
      <c r="L214" s="411"/>
    </row>
    <row r="215" spans="1:13" ht="19" customHeight="1">
      <c r="B215" s="842"/>
      <c r="C215" s="419" t="s">
        <v>98</v>
      </c>
      <c r="D215" s="768">
        <f>'4.10 Palletising (2)'!F60</f>
        <v>2.2146190143923694</v>
      </c>
      <c r="E215" s="768">
        <f>'4.10 Palletising (2)'!G60</f>
        <v>3.3402335757338322E-2</v>
      </c>
      <c r="F215" s="410">
        <f>D215/$D$235</f>
        <v>9.2032496448267564E-3</v>
      </c>
      <c r="H215" s="768">
        <f>'4.10 Palletising (2)'!F67</f>
        <v>2.2146190143923694</v>
      </c>
      <c r="I215" s="768">
        <f>'4.10 Palletising (2)'!G67</f>
        <v>2.6075787955698228E-2</v>
      </c>
      <c r="J215" s="410">
        <f>H215/$H$235</f>
        <v>8.8588273393299596E-3</v>
      </c>
      <c r="K215" s="411"/>
      <c r="L215" s="411"/>
    </row>
    <row r="216" spans="1:13" ht="16.899999999999999" customHeight="1" thickBot="1">
      <c r="B216" s="842"/>
      <c r="C216" s="412" t="s">
        <v>99</v>
      </c>
      <c r="D216" s="413">
        <f>SUM(D212:D215)</f>
        <v>7.4920606200138966</v>
      </c>
      <c r="E216" s="659">
        <f>SUM(E212:E215)</f>
        <v>0.11300016965342403</v>
      </c>
      <c r="F216" s="414">
        <f>SUM(F212:F215)</f>
        <v>3.113461222542685E-2</v>
      </c>
      <c r="H216" s="413">
        <f>SUM(H212:H215)</f>
        <v>7.4920606200138966</v>
      </c>
      <c r="I216" s="649">
        <f>SUM(I212:I215)</f>
        <v>8.8214443572056628E-2</v>
      </c>
      <c r="J216" s="414">
        <f>SUM(J212:J215)</f>
        <v>2.9969430866964179E-2</v>
      </c>
      <c r="K216" s="411"/>
      <c r="L216" s="411"/>
    </row>
    <row r="217" spans="1:13" ht="16.899999999999999" customHeight="1" thickBot="1">
      <c r="B217" s="842"/>
      <c r="C217" s="441" t="s">
        <v>611</v>
      </c>
      <c r="D217" s="442">
        <f>D216+D208+D203</f>
        <v>14.91008699064944</v>
      </c>
      <c r="E217" s="442">
        <f>E216+E208+E203</f>
        <v>0.22488370622494677</v>
      </c>
      <c r="F217" s="443">
        <f>SUM(F216,F208,F203)</f>
        <v>6.1961561744596619E-2</v>
      </c>
      <c r="G217" s="415"/>
      <c r="H217" s="442">
        <f>H216+H208+H203</f>
        <v>15.546983377712994</v>
      </c>
      <c r="I217" s="658">
        <f>I216+I208+I203</f>
        <v>0.1830562454640712</v>
      </c>
      <c r="J217" s="457">
        <f>SUM(J216,J208,J203)</f>
        <v>6.2190399565579951E-2</v>
      </c>
    </row>
    <row r="218" spans="1:13" ht="15" customHeight="1" thickBot="1">
      <c r="C218" s="441" t="s">
        <v>141</v>
      </c>
      <c r="D218" s="442">
        <f>SUM(D217,D198,D179,D160,D141,D122,D103,D84,D65,D46,D26)</f>
        <v>126.27741184626751</v>
      </c>
      <c r="E218" s="442">
        <f>SUM(E217,E198,E179,E160,E141,E122,E103,E84,E65,E46,E26)</f>
        <v>5.3580752241087142</v>
      </c>
      <c r="F218" s="455">
        <f>SUM(F217,F198,F179,F160,F141,F122,F103,F84,F65,F46,F26)</f>
        <v>0.52476861174366329</v>
      </c>
      <c r="G218" s="415"/>
      <c r="H218" s="442">
        <f>SUM(H217,H198,H179,H160,H141,H122,H103,H84,H65,H46,H26)</f>
        <v>131.66519656576537</v>
      </c>
      <c r="I218" s="442">
        <f>SUM(I217,I198,I179,I160,I141,I122,I103,I84,I65,I46,I26)</f>
        <v>4.6487007492080679</v>
      </c>
      <c r="J218" s="455">
        <f>SUM(J217,J198,J179,J160,J141,J122,J103,J84,J65,J46,J26)</f>
        <v>0.52668167093069196</v>
      </c>
    </row>
    <row r="219" spans="1:13" ht="13.15" customHeight="1">
      <c r="C219" s="415"/>
      <c r="D219" s="415"/>
      <c r="E219" s="415"/>
      <c r="F219" s="415"/>
      <c r="G219" s="415"/>
      <c r="H219" s="415"/>
      <c r="J219" s="415"/>
    </row>
    <row r="220" spans="1:13" ht="31.15" customHeight="1">
      <c r="B220" s="843" t="s">
        <v>111</v>
      </c>
      <c r="C220" s="405" t="s">
        <v>112</v>
      </c>
      <c r="D220" s="406" t="s">
        <v>86</v>
      </c>
      <c r="E220" s="406" t="s">
        <v>92</v>
      </c>
      <c r="F220" s="407" t="s">
        <v>88</v>
      </c>
      <c r="H220" s="406" t="s">
        <v>86</v>
      </c>
      <c r="I220" s="406" t="s">
        <v>92</v>
      </c>
      <c r="J220" s="407" t="s">
        <v>88</v>
      </c>
    </row>
    <row r="221" spans="1:13" ht="16.899999999999999" customHeight="1">
      <c r="B221" s="843"/>
      <c r="C221" s="408" t="s">
        <v>113</v>
      </c>
      <c r="D221" s="444">
        <f>'Assumption &amp; Analysis'!E80*D218</f>
        <v>75.766447107760499</v>
      </c>
      <c r="E221" s="444">
        <f>'Assumption &amp; Analysis'!E80*E218</f>
        <v>3.2148451344652282</v>
      </c>
      <c r="F221" s="410">
        <f>D221/$D$235</f>
        <v>0.31486116704619788</v>
      </c>
      <c r="H221" s="444">
        <f>'Assumption &amp; Analysis'!E80*H218</f>
        <v>78.999117939459225</v>
      </c>
      <c r="I221" s="444">
        <f>'Assumption &amp; Analysis'!E80*I218</f>
        <v>2.7892204495248407</v>
      </c>
      <c r="J221" s="410">
        <f>H221/$H$235</f>
        <v>0.31600900255841519</v>
      </c>
      <c r="K221" s="411"/>
      <c r="L221" s="411"/>
      <c r="M221" s="445"/>
    </row>
    <row r="222" spans="1:13" ht="16.899999999999999" customHeight="1">
      <c r="B222" s="843"/>
      <c r="C222" s="408" t="s">
        <v>114</v>
      </c>
      <c r="D222" s="777">
        <f>'Assumption &amp; Analysis'!$E$82*(SUM('Assumption &amp; Analysis (2)'!G31+'Assumption &amp; Analysis (2)'!G34+'Assumption &amp; Analysis (2)'!G35))/('Labour Data – France'!C$10*3)</f>
        <v>10.985105613425926</v>
      </c>
      <c r="E222" s="769">
        <f>(D222*SUM('4.1 Dry Aseptic Cleaning (2)'!C28+'4.2 PET Bottle Blowing (2)'!C28+'4.3 Wet Aseptic Cleaning (2)'!C27+'4.4 Can Filling &amp; Closing (2)'!C28+'4.5 Aseptic Filling &amp; Closi (2)'!C27+'4.6 Nitrogenation (2)'!C27+'4.7 Can Pasteurisation (2)'!C27+'4.8 Shrink Sleeve Labelling (2)'!C27+'4.9.1 Shrinking into Multip (2)'!C28+'4.9.2 Packing in Tray &amp; Shr (2)'!C29+'4.10 Palletising (2)'!C31))/IF('1.2 Scenario Analysis'!H19="Small-scale",'Assumption &amp; Analysis'!$E$49,IF('1.2 Scenario Analysis'!H19="Medium-scale",'Assumption &amp; Analysis'!$E$50,'Assumption &amp; Analysis'!$E$51))</f>
        <v>3.6649172115533424</v>
      </c>
      <c r="F222" s="410">
        <f>D222/$D$235</f>
        <v>4.5650592123578082E-2</v>
      </c>
      <c r="H222" s="777">
        <f>'Assumption &amp; Analysis'!E82*(SUM('Assumption &amp; Analysis (2)'!G31+'Assumption &amp; Analysis (2)'!G34+'Assumption &amp; Analysis (2)'!G35))/('Labour Data – France'!D10*3)</f>
        <v>10.985105613425926</v>
      </c>
      <c r="I222" s="769">
        <f>(H222*SUM('4.1 Dry Aseptic Cleaning (2)'!D28+'4.2 PET Bottle Blowing (2)'!D28+'4.3 Wet Aseptic Cleaning (2)'!D27+'4.4 Can Filling &amp; Closing (2)'!D28+'4.5 Aseptic Filling &amp; Closi (2)'!D27+'4.6 Nitrogenation (2)'!D27+'4.7 Can Pasteurisation (2)'!D27+'4.8 Shrink Sleeve Labelling (2)'!D27+'4.9.1 Shrinking into Multip (2)'!D28+'4.9.2 Packing in Tray &amp; Shr (2)'!D29+'4.10 Palletising (2)'!D31))/IF('1.2 Scenario Analysis'!H19="Small-scale",'Assumption &amp; Analysis'!$E$49,IF('1.2 Scenario Analysis'!H19="Medium-scale",'Assumption &amp; Analysis'!$E$50,'Assumption &amp; Analysis'!$E$51))</f>
        <v>3.0741260598350775</v>
      </c>
      <c r="J222" s="410">
        <f>H222/$H$235</f>
        <v>4.3942164905662204E-2</v>
      </c>
      <c r="K222" s="411"/>
      <c r="L222" s="411"/>
      <c r="M222" s="445"/>
    </row>
    <row r="223" spans="1:13" ht="16.899999999999999" customHeight="1" thickBot="1">
      <c r="B223" s="843"/>
      <c r="C223" s="412" t="s">
        <v>115</v>
      </c>
      <c r="D223" s="413">
        <f>SUM(D221:D222)</f>
        <v>86.751552721186428</v>
      </c>
      <c r="E223" s="420">
        <f>SUM(E221:E222)</f>
        <v>6.8797623460185706</v>
      </c>
      <c r="F223" s="414">
        <f>SUM(F221:F222)</f>
        <v>0.36051175916977596</v>
      </c>
      <c r="H223" s="413">
        <f>SUM(H221:H222)</f>
        <v>89.984223552885155</v>
      </c>
      <c r="I223" s="649">
        <f>SUM(I221:I222)</f>
        <v>5.8633465093599177</v>
      </c>
      <c r="J223" s="414">
        <f>SUM(J221:J222)</f>
        <v>0.3599511674640774</v>
      </c>
      <c r="K223" s="411"/>
      <c r="L223" s="411"/>
      <c r="M223" s="445"/>
    </row>
    <row r="224" spans="1:13" ht="9" customHeight="1">
      <c r="C224" s="205"/>
      <c r="D224" s="448"/>
      <c r="F224" s="449"/>
      <c r="H224" s="448"/>
      <c r="J224" s="449"/>
    </row>
    <row r="225" spans="1:13" ht="9.65" customHeight="1">
      <c r="A225" s="415"/>
      <c r="B225" s="415"/>
      <c r="E225" s="415"/>
      <c r="F225" s="416"/>
      <c r="J225" s="416"/>
    </row>
    <row r="226" spans="1:13" ht="34.9" customHeight="1">
      <c r="A226" s="450"/>
      <c r="B226" s="841" t="s">
        <v>116</v>
      </c>
      <c r="C226" s="405" t="s">
        <v>117</v>
      </c>
      <c r="D226" s="406" t="s">
        <v>86</v>
      </c>
      <c r="E226" s="406" t="s">
        <v>92</v>
      </c>
      <c r="F226" s="407" t="s">
        <v>88</v>
      </c>
      <c r="H226" s="406" t="s">
        <v>86</v>
      </c>
      <c r="I226" s="406" t="s">
        <v>92</v>
      </c>
      <c r="J226" s="407" t="s">
        <v>88</v>
      </c>
    </row>
    <row r="227" spans="1:13" ht="16.899999999999999" customHeight="1">
      <c r="B227" s="841"/>
      <c r="C227" s="408" t="s">
        <v>118</v>
      </c>
      <c r="D227" s="771">
        <f>('Assumption &amp; Analysis'!$E$87*SUM('Appendix - Equipment'!E27,((SUM('Assumption &amp; Analysis (2)'!G31+'Assumption &amp; Analysis (2)'!G34+'Assumption &amp; Analysis (2)'!G35))/3)))/'Labour Data – France'!C$10</f>
        <v>7.8566883680555559</v>
      </c>
      <c r="E227" s="769">
        <f>(D227*SUM('4.1 Dry Aseptic Cleaning (2)'!C28+'4.2 PET Bottle Blowing (2)'!C28+'4.3 Wet Aseptic Cleaning (2)'!C27+'4.4 Can Filling &amp; Closing (2)'!C28+'4.5 Aseptic Filling &amp; Closi (2)'!C27+'4.6 Nitrogenation (2)'!C27+'4.7 Can Pasteurisation (2)'!C27+'4.8 Shrink Sleeve Labelling (2)'!C27+'4.9.1 Shrinking into Multip (2)'!C28+'4.9.2 Packing in Tray &amp; Shr (2)'!C29+'4.10 Palletising (2)'!C31))/IF('1.2 Scenario Analysis'!H19="Small-scale",'Assumption &amp; Analysis'!$E$49,IF('1.2 Scenario Analysis'!H19="Medium-scale",'Assumption &amp; Analysis'!$E$50,'Assumption &amp; Analysis'!$E$51))</f>
        <v>2.621195775369312</v>
      </c>
      <c r="F227" s="410">
        <f>D227/$D$235</f>
        <v>3.2649888745157764E-2</v>
      </c>
      <c r="H227" s="771">
        <f>('Assumption &amp; Analysis'!$E$87*SUM('Appendix - Equipment'!I27,((SUM('Assumption &amp; Analysis (2)'!G31+'Assumption &amp; Analysis (2)'!G34+'Assumption &amp; Analysis (2)'!G35))/3)))/'Labour Data – France'!D$10</f>
        <v>8.0285633680555559</v>
      </c>
      <c r="I227" s="769">
        <f>(H227*SUM('4.1 Dry Aseptic Cleaning (2)'!D28+'4.2 PET Bottle Blowing (2)'!D28+'4.3 Wet Aseptic Cleaning (2)'!D27+'4.4 Can Filling &amp; Closing (2)'!D28+'4.5 Aseptic Filling &amp; Closi (2)'!D27+'4.6 Nitrogenation (2)'!D27+'4.7 Can Pasteurisation (2)'!D27+'4.8 Shrink Sleeve Labelling (2)'!D27+'4.9.1 Shrinking into Multip (2)'!D28+'4.9.2 Packing in Tray &amp; Shr (2)'!D29+'4.10 Palletising (2)'!D31))/IF('1.2 Scenario Analysis'!H19="Small-scale",'Assumption &amp; Analysis'!$E$49,IF('1.2 Scenario Analysis'!H19="Medium-scale",'Assumption &amp; Analysis'!$E$50,'Assumption &amp; Analysis'!$E$51))</f>
        <v>2.2467527160241527</v>
      </c>
      <c r="J227" s="410">
        <f>H227/$H$235</f>
        <v>3.2115526958928393E-2</v>
      </c>
      <c r="K227" s="411"/>
      <c r="L227" s="411"/>
      <c r="M227" s="445"/>
    </row>
    <row r="228" spans="1:13" ht="16.899999999999999" customHeight="1">
      <c r="B228" s="841"/>
      <c r="C228" s="408" t="s">
        <v>119</v>
      </c>
      <c r="D228" s="768">
        <f>('Assumption &amp; Analysis'!$E$88*SUM('Appendix - Equipment'!$E$27,((SUM('Assumption &amp; Analysis (2)'!G31+'Assumption &amp; Analysis (2)'!G34+'Assumption &amp; Analysis (2)'!G35))/3)))/'Labour Data – France'!C$10</f>
        <v>13.434937109375001</v>
      </c>
      <c r="E228" s="769">
        <f>(D228*SUM('4.1 Dry Aseptic Cleaning (2)'!C28+'4.2 PET Bottle Blowing (2)'!C28+'4.3 Wet Aseptic Cleaning (2)'!C27+'4.4 Can Filling &amp; Closing (2)'!C28+'4.5 Aseptic Filling &amp; Closi (2)'!C27+'4.6 Nitrogenation (2)'!C27+'4.7 Can Pasteurisation (2)'!C27+'4.8 Shrink Sleeve Labelling (2)'!C27+'4.9.1 Shrinking into Multip (2)'!C28+'4.9.2 Packing in Tray &amp; Shr (2)'!C29+'4.10 Palletising (2)'!C31))/IF('1.2 Scenario Analysis'!H19="Small-scale",'Assumption &amp; Analysis'!$E$49,IF('1.2 Scenario Analysis'!H19="Medium-scale",'Assumption &amp; Analysis'!$E$50,'Assumption &amp; Analysis'!$E$51))</f>
        <v>4.4822447758815231</v>
      </c>
      <c r="F228" s="410">
        <f>D228/$D$235</f>
        <v>5.5831309754219773E-2</v>
      </c>
      <c r="H228" s="768">
        <f>('Assumption &amp; Analysis'!$E$88*SUM('Appendix - Equipment'!$I$27,((SUM('Assumption &amp; Analysis (2)'!G31+'Assumption &amp; Analysis (2)'!G34+'Assumption &amp; Analysis (2)'!G35))/3)))/'Labour Data – France'!D$10</f>
        <v>13.728843359375</v>
      </c>
      <c r="I228" s="769">
        <f>(H228*SUM('4.1 Dry Aseptic Cleaning (2)'!D28+'4.2 PET Bottle Blowing (2)'!D28+'4.3 Wet Aseptic Cleaning (2)'!D27+'4.4 Can Filling &amp; Closing (2)'!D28+'4.5 Aseptic Filling &amp; Closi (2)'!D27+'4.6 Nitrogenation (2)'!D27+'4.7 Can Pasteurisation (2)'!D27+'4.8 Shrink Sleeve Labelling (2)'!D27+'4.9.1 Shrinking into Multip (2)'!D28+'4.9.2 Packing in Tray &amp; Shr (2)'!D29+'4.10 Palletising (2)'!D31))/IF('1.2 Scenario Analysis'!H19="Small-scale",'Assumption &amp; Analysis'!$E$49,IF('1.2 Scenario Analysis'!H19="Medium-scale",'Assumption &amp; Analysis'!$E$50,'Assumption &amp; Analysis'!$E$51))</f>
        <v>3.8419471444013005</v>
      </c>
      <c r="J228" s="410">
        <f>H228/$H$235</f>
        <v>5.4917551099767557E-2</v>
      </c>
      <c r="K228" s="411"/>
      <c r="L228" s="411"/>
      <c r="M228" s="445"/>
    </row>
    <row r="229" spans="1:13" ht="16.899999999999999" customHeight="1">
      <c r="B229" s="841"/>
      <c r="C229" s="408" t="s">
        <v>120</v>
      </c>
      <c r="D229" s="409">
        <f>'Assumption &amp; Analysis'!E89*D218</f>
        <v>6.3138705923133758</v>
      </c>
      <c r="E229" s="409">
        <f>'Assumption &amp; Analysis'!E89*E218</f>
        <v>0.26790376120543574</v>
      </c>
      <c r="F229" s="410">
        <f>D229/$D$235</f>
        <v>2.6238430587183163E-2</v>
      </c>
      <c r="H229" s="409">
        <f>'Assumption &amp; Analysis'!E89*H218</f>
        <v>6.5832598282882691</v>
      </c>
      <c r="I229" s="409">
        <f>'Assumption &amp; Analysis'!E89*I218</f>
        <v>0.23243503746040339</v>
      </c>
      <c r="J229" s="410">
        <f>H229/$H$235</f>
        <v>2.63340835465346E-2</v>
      </c>
      <c r="K229" s="366"/>
      <c r="L229" s="366"/>
      <c r="M229" s="445"/>
    </row>
    <row r="230" spans="1:13" ht="16.899999999999999" customHeight="1" thickBot="1">
      <c r="B230" s="841"/>
      <c r="C230" s="412" t="s">
        <v>142</v>
      </c>
      <c r="D230" s="413">
        <f>SUM(D227:D229)</f>
        <v>27.605496069743932</v>
      </c>
      <c r="E230" s="420">
        <f>SUM(E227:E229)</f>
        <v>7.3713443124562712</v>
      </c>
      <c r="F230" s="414">
        <f>SUM(F227:F229)</f>
        <v>0.11471962908656069</v>
      </c>
      <c r="H230" s="413">
        <f>SUM(H227:H229)</f>
        <v>28.340666555718826</v>
      </c>
      <c r="I230" s="420">
        <f>SUM(I227:I229)</f>
        <v>6.321134897885857</v>
      </c>
      <c r="J230" s="414">
        <f>SUM(J227:J229)</f>
        <v>0.11336716160523055</v>
      </c>
      <c r="L230" s="366"/>
      <c r="M230" s="445"/>
    </row>
    <row r="231" spans="1:13" ht="16.899999999999999" customHeight="1">
      <c r="E231" s="439"/>
      <c r="F231" s="165"/>
      <c r="J231" s="165"/>
      <c r="K231" s="366"/>
      <c r="L231" s="366"/>
      <c r="M231" s="445"/>
    </row>
    <row r="232" spans="1:13" ht="16.899999999999999" customHeight="1" thickBot="1">
      <c r="C232" s="441" t="s">
        <v>56</v>
      </c>
      <c r="D232" s="454">
        <f>SUM(D223,D230)</f>
        <v>114.35704879093036</v>
      </c>
      <c r="E232" s="454">
        <f>SUM(E223,E230)</f>
        <v>14.251106658474843</v>
      </c>
      <c r="F232" s="455">
        <f>F223+F230</f>
        <v>0.47523138825633665</v>
      </c>
      <c r="H232" s="454">
        <f>SUM(H223,H230)</f>
        <v>118.32489010860398</v>
      </c>
      <c r="I232" s="454">
        <f>SUM(I223,I230)</f>
        <v>12.184481407245775</v>
      </c>
      <c r="J232" s="455">
        <f>J223+J230</f>
        <v>0.47331832906930793</v>
      </c>
      <c r="K232" s="366"/>
      <c r="L232" s="366"/>
      <c r="M232" s="445"/>
    </row>
    <row r="233" spans="1:13" ht="10.9" customHeight="1">
      <c r="C233" s="205"/>
      <c r="D233" s="448"/>
      <c r="F233" s="449"/>
      <c r="H233" s="448"/>
      <c r="J233" s="449"/>
    </row>
    <row r="234" spans="1:13" ht="28.15" customHeight="1">
      <c r="C234" s="456"/>
      <c r="D234" s="406" t="s">
        <v>86</v>
      </c>
      <c r="E234" s="406" t="s">
        <v>92</v>
      </c>
      <c r="F234" s="407" t="s">
        <v>88</v>
      </c>
      <c r="H234" s="406" t="s">
        <v>86</v>
      </c>
      <c r="I234" s="406" t="s">
        <v>92</v>
      </c>
      <c r="J234" s="407" t="s">
        <v>88</v>
      </c>
    </row>
    <row r="235" spans="1:13" ht="20.149999999999999" customHeight="1" thickBot="1">
      <c r="C235" s="441" t="s">
        <v>57</v>
      </c>
      <c r="D235" s="442">
        <f>SUM(D218+D232)</f>
        <v>240.63446063719789</v>
      </c>
      <c r="E235" s="442">
        <f>SUM(E232+E218)</f>
        <v>19.609181882583556</v>
      </c>
      <c r="F235" s="457">
        <f>F232+F218</f>
        <v>1</v>
      </c>
      <c r="H235" s="442">
        <f>H218+H232</f>
        <v>249.99008667436937</v>
      </c>
      <c r="I235" s="442">
        <f>I232+I218</f>
        <v>16.833182156453844</v>
      </c>
      <c r="J235" s="457">
        <f>SUM(J232+J218)</f>
        <v>0.99999999999999989</v>
      </c>
    </row>
    <row r="236" spans="1:13" ht="13.15" customHeight="1">
      <c r="C236" s="205"/>
      <c r="D236" s="459"/>
      <c r="E236" s="459"/>
      <c r="F236" s="460"/>
      <c r="H236" s="415"/>
      <c r="J236" s="662"/>
    </row>
    <row r="237" spans="1:13" ht="15" customHeight="1">
      <c r="E237" s="461"/>
      <c r="H237" s="415"/>
      <c r="I237" s="663"/>
    </row>
    <row r="238" spans="1:13" ht="20.149999999999999" customHeight="1">
      <c r="A238" s="78" t="s">
        <v>0</v>
      </c>
      <c r="B238" s="380"/>
      <c r="F238" s="662"/>
      <c r="H238" s="664"/>
      <c r="J238" s="662"/>
    </row>
    <row r="239" spans="1:13" ht="15" customHeight="1"/>
    <row r="240" spans="1:13" ht="12" hidden="1" customHeight="1"/>
    <row r="241" ht="14.5" hidden="1" customHeight="1"/>
    <row r="242" ht="14.5" hidden="1" customHeight="1"/>
    <row r="243" ht="14.5" hidden="1" customHeight="1"/>
    <row r="244" ht="14.5" hidden="1" customHeight="1"/>
    <row r="245" ht="14.5" hidden="1" customHeight="1"/>
    <row r="246" ht="14.5" hidden="1" customHeight="1"/>
    <row r="247" ht="14.5" hidden="1" customHeight="1"/>
    <row r="248" ht="14.5" hidden="1" customHeight="1"/>
    <row r="249" ht="14.5" hidden="1" customHeight="1"/>
    <row r="250" ht="14.5" hidden="1" customHeight="1"/>
    <row r="251" ht="14.5" hidden="1" customHeight="1"/>
    <row r="252" ht="14.5" hidden="1" customHeight="1"/>
    <row r="253" ht="14.5" hidden="1" customHeight="1"/>
    <row r="254" ht="14.5" hidden="1" customHeight="1"/>
    <row r="255" ht="14.5" hidden="1" customHeight="1"/>
    <row r="256" ht="14.5" hidden="1" customHeight="1"/>
    <row r="257" ht="14.5" hidden="1" customHeight="1"/>
    <row r="258" ht="14.5" hidden="1" customHeight="1"/>
    <row r="259" ht="14.5" hidden="1" customHeight="1"/>
    <row r="260" ht="14.5" hidden="1" customHeight="1"/>
    <row r="261" ht="14.5" hidden="1" customHeight="1"/>
    <row r="262" ht="14.5" hidden="1" customHeight="1"/>
    <row r="263" ht="14.5" hidden="1" customHeight="1"/>
    <row r="264" ht="14.5" hidden="1" customHeight="1"/>
    <row r="265" ht="14.5" hidden="1" customHeight="1"/>
    <row r="266" ht="14.5" hidden="1" customHeight="1"/>
    <row r="267" ht="14.5" hidden="1" customHeight="1"/>
    <row r="268" ht="14.5" hidden="1" customHeight="1"/>
    <row r="269" ht="14.5" hidden="1" customHeight="1"/>
    <row r="270" ht="14.5" hidden="1" customHeight="1"/>
    <row r="271" ht="14.5" hidden="1" customHeight="1"/>
    <row r="272" ht="14.5" hidden="1" customHeight="1"/>
    <row r="273" ht="14.5" hidden="1" customHeight="1"/>
    <row r="274" ht="14.5" hidden="1" customHeight="1"/>
    <row r="275" ht="14.5" hidden="1" customHeight="1"/>
    <row r="276" ht="14.5" hidden="1" customHeight="1"/>
    <row r="277" ht="14.5" hidden="1" customHeight="1"/>
    <row r="278" ht="14.5" hidden="1" customHeight="1"/>
    <row r="279" ht="14.5" hidden="1" customHeight="1"/>
    <row r="280" ht="14.5" hidden="1" customHeight="1"/>
    <row r="281" ht="14.5" hidden="1" customHeight="1"/>
    <row r="282" ht="14.5" hidden="1" customHeight="1"/>
    <row r="283" ht="14.5" hidden="1" customHeight="1"/>
    <row r="284" ht="14.5" hidden="1" customHeight="1"/>
    <row r="285" ht="14.5" hidden="1" customHeight="1"/>
    <row r="286" ht="14.5" hidden="1" customHeight="1"/>
    <row r="287" ht="14.5" hidden="1" customHeight="1"/>
    <row r="288" ht="14.5" hidden="1" customHeight="1"/>
    <row r="289" ht="14.5" hidden="1" customHeight="1"/>
    <row r="290" ht="14.5" hidden="1" customHeight="1"/>
    <row r="291" ht="14.5" hidden="1" customHeight="1"/>
    <row r="292" ht="14.5" hidden="1" customHeight="1"/>
    <row r="293" ht="14.5" hidden="1" customHeight="1"/>
    <row r="294" ht="14.5" hidden="1" customHeight="1"/>
    <row r="295" ht="14.5" hidden="1" customHeight="1"/>
    <row r="296" ht="14.5" hidden="1" customHeight="1"/>
    <row r="297" ht="14.5" hidden="1" customHeight="1"/>
    <row r="298" ht="14.5" hidden="1" customHeight="1"/>
    <row r="299" ht="14.5" hidden="1" customHeight="1"/>
    <row r="300" ht="14.5" hidden="1" customHeight="1"/>
    <row r="301" ht="14.5" hidden="1" customHeight="1"/>
    <row r="302" ht="14.5" hidden="1" customHeight="1"/>
    <row r="303" ht="14.5" hidden="1" customHeight="1"/>
    <row r="304" ht="14.5" hidden="1" customHeight="1"/>
    <row r="305" ht="14.5" hidden="1" customHeight="1"/>
    <row r="306" ht="14.5" hidden="1" customHeight="1"/>
    <row r="307" ht="14.5" hidden="1" customHeight="1"/>
    <row r="308" ht="14.5" hidden="1" customHeight="1"/>
    <row r="309" ht="14.5" hidden="1" customHeight="1"/>
    <row r="310" ht="14.5" hidden="1" customHeight="1"/>
    <row r="311" ht="14.5" hidden="1" customHeight="1"/>
    <row r="312" ht="14.5" hidden="1" customHeight="1"/>
    <row r="313" ht="14.5" hidden="1" customHeight="1"/>
    <row r="314" ht="14.5" hidden="1" customHeight="1"/>
    <row r="315" ht="14.5" hidden="1" customHeight="1"/>
    <row r="316" ht="14.5" hidden="1" customHeight="1"/>
    <row r="317" ht="14.5" hidden="1" customHeight="1"/>
    <row r="318" ht="14.5" hidden="1" customHeight="1"/>
    <row r="319" ht="14.5" hidden="1" customHeight="1"/>
    <row r="320" ht="14.5" hidden="1" customHeight="1"/>
    <row r="321" ht="14.5" hidden="1" customHeight="1"/>
    <row r="322" ht="14.5" hidden="1" customHeight="1"/>
    <row r="323" ht="14.5" hidden="1" customHeight="1"/>
    <row r="324" ht="14.5" hidden="1" customHeight="1"/>
    <row r="325" ht="14.5" hidden="1" customHeight="1"/>
    <row r="326" ht="14.5" hidden="1" customHeight="1"/>
    <row r="327" ht="14.5" hidden="1" customHeight="1"/>
    <row r="328" ht="14.5" hidden="1" customHeight="1"/>
    <row r="329" ht="14.5" hidden="1" customHeight="1"/>
    <row r="330" ht="14.5" hidden="1" customHeight="1"/>
    <row r="331" ht="14.5" hidden="1" customHeight="1"/>
    <row r="332" ht="14.5" hidden="1" customHeight="1"/>
    <row r="333" ht="14.5" hidden="1" customHeight="1"/>
    <row r="334" ht="14.5" hidden="1" customHeight="1"/>
    <row r="335" ht="14.5" hidden="1" customHeight="1"/>
    <row r="336" ht="14.5" hidden="1" customHeight="1"/>
    <row r="337" ht="14.5" hidden="1" customHeight="1"/>
    <row r="338" ht="14.5" hidden="1" customHeight="1"/>
    <row r="339" ht="14.5" hidden="1" customHeight="1"/>
    <row r="340" ht="14.5" hidden="1" customHeight="1"/>
    <row r="341" ht="14.5" hidden="1" customHeight="1"/>
    <row r="342" ht="14.5" hidden="1" customHeight="1"/>
    <row r="343" ht="14.5" hidden="1" customHeight="1"/>
    <row r="344" ht="14.5" hidden="1" customHeight="1"/>
    <row r="345" ht="14.5" hidden="1" customHeight="1"/>
    <row r="346" ht="14.5" hidden="1" customHeight="1"/>
    <row r="347" ht="14.5" hidden="1" customHeight="1"/>
    <row r="348" ht="14.5" hidden="1" customHeight="1"/>
    <row r="349" ht="14.5" hidden="1" customHeight="1"/>
    <row r="350" ht="14.5" hidden="1" customHeight="1"/>
    <row r="351" ht="14.5" hidden="1" customHeight="1"/>
    <row r="352" ht="14.5" hidden="1" customHeight="1"/>
    <row r="353" ht="14.5" hidden="1" customHeight="1"/>
    <row r="354" ht="14.5" hidden="1" customHeight="1"/>
    <row r="355" ht="14.5" hidden="1" customHeight="1"/>
    <row r="356" ht="14.5" hidden="1" customHeight="1"/>
  </sheetData>
  <mergeCells count="28">
    <mergeCell ref="D7:F7"/>
    <mergeCell ref="H7:J7"/>
    <mergeCell ref="C8:J8"/>
    <mergeCell ref="B9:B26"/>
    <mergeCell ref="D28:F28"/>
    <mergeCell ref="H28:J28"/>
    <mergeCell ref="B125:B141"/>
    <mergeCell ref="C29:J29"/>
    <mergeCell ref="B30:B46"/>
    <mergeCell ref="C48:J48"/>
    <mergeCell ref="B49:B65"/>
    <mergeCell ref="C67:J67"/>
    <mergeCell ref="B68:B84"/>
    <mergeCell ref="C86:J86"/>
    <mergeCell ref="B87:B103"/>
    <mergeCell ref="C105:J105"/>
    <mergeCell ref="B106:B122"/>
    <mergeCell ref="C124:J124"/>
    <mergeCell ref="C200:J200"/>
    <mergeCell ref="B201:B217"/>
    <mergeCell ref="B220:B223"/>
    <mergeCell ref="B226:B230"/>
    <mergeCell ref="C143:J143"/>
    <mergeCell ref="B144:B160"/>
    <mergeCell ref="C162:J162"/>
    <mergeCell ref="B163:B179"/>
    <mergeCell ref="C181:J181"/>
    <mergeCell ref="B182:B198"/>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B2C32-40E3-4722-BEDD-9ECA447219A0}">
  <sheetPr>
    <tabColor rgb="FFFFC000"/>
  </sheetPr>
  <dimension ref="A1:N356"/>
  <sheetViews>
    <sheetView showGridLines="0" topLeftCell="B1" zoomScale="85" zoomScaleNormal="85" workbookViewId="0">
      <pane ySplit="5" topLeftCell="A225" activePane="bottomLeft" state="frozen"/>
      <selection activeCell="B38" sqref="B38:E38"/>
      <selection pane="bottomLeft" activeCell="I229" sqref="I229"/>
    </sheetView>
  </sheetViews>
  <sheetFormatPr defaultColWidth="0" defaultRowHeight="0" customHeight="1" zeroHeight="1"/>
  <cols>
    <col min="1" max="1" width="7.75" style="165" customWidth="1"/>
    <col min="2" max="2" width="21.75" style="165" customWidth="1"/>
    <col min="3" max="3" width="37.08203125" style="165" customWidth="1"/>
    <col min="4" max="5" width="20.5" style="165" customWidth="1"/>
    <col min="6" max="6" width="20.5" style="399" customWidth="1"/>
    <col min="7" max="7" width="2.75" style="165" customWidth="1"/>
    <col min="8" max="8" width="15.75" style="165" customWidth="1"/>
    <col min="9" max="9" width="22.75" style="640" customWidth="1"/>
    <col min="10" max="10" width="22.75" style="399" customWidth="1"/>
    <col min="11" max="11" width="17.25" style="165" customWidth="1"/>
    <col min="12" max="16384" width="8.83203125" style="165" hidden="1"/>
  </cols>
  <sheetData>
    <row r="1" spans="2:14" ht="14"/>
    <row r="2" spans="2:14" ht="14">
      <c r="C2" s="400"/>
      <c r="D2" s="401"/>
      <c r="F2" s="402"/>
    </row>
    <row r="3" spans="2:14" ht="20.149999999999999" customHeight="1">
      <c r="C3" s="400"/>
      <c r="D3" s="401"/>
      <c r="E3" s="403"/>
    </row>
    <row r="4" spans="2:14" ht="14"/>
    <row r="5" spans="2:14" ht="20.149999999999999" customHeight="1">
      <c r="C5" s="188" t="s">
        <v>122</v>
      </c>
      <c r="D5" s="188"/>
      <c r="E5" s="641"/>
      <c r="F5" s="642"/>
      <c r="H5" s="188"/>
      <c r="I5" s="643"/>
      <c r="J5" s="642"/>
    </row>
    <row r="6" spans="2:14" ht="6.65" customHeight="1">
      <c r="C6" s="188"/>
      <c r="D6" s="188"/>
      <c r="E6" s="641"/>
      <c r="F6" s="642"/>
      <c r="H6" s="188"/>
      <c r="I6" s="643"/>
      <c r="J6" s="642"/>
    </row>
    <row r="7" spans="2:14" ht="25.15" customHeight="1">
      <c r="D7" s="837" t="s">
        <v>81</v>
      </c>
      <c r="E7" s="837"/>
      <c r="F7" s="837"/>
      <c r="H7" s="837" t="s">
        <v>82</v>
      </c>
      <c r="I7" s="837"/>
      <c r="J7" s="837"/>
    </row>
    <row r="8" spans="2:14" ht="21" customHeight="1">
      <c r="C8" s="838" t="s">
        <v>123</v>
      </c>
      <c r="D8" s="839"/>
      <c r="E8" s="839"/>
      <c r="F8" s="839"/>
      <c r="G8" s="839"/>
      <c r="H8" s="839"/>
      <c r="I8" s="839"/>
      <c r="J8" s="840"/>
    </row>
    <row r="9" spans="2:14" ht="30" customHeight="1">
      <c r="B9" s="842" t="s">
        <v>123</v>
      </c>
      <c r="C9" s="405" t="s">
        <v>85</v>
      </c>
      <c r="D9" s="406" t="s">
        <v>86</v>
      </c>
      <c r="E9" s="406" t="s">
        <v>509</v>
      </c>
      <c r="F9" s="407" t="s">
        <v>88</v>
      </c>
      <c r="H9" s="406" t="s">
        <v>86</v>
      </c>
      <c r="I9" s="406" t="s">
        <v>87</v>
      </c>
      <c r="J9" s="407" t="s">
        <v>88</v>
      </c>
    </row>
    <row r="10" spans="2:14" ht="16.899999999999999" customHeight="1">
      <c r="B10" s="842"/>
      <c r="C10" s="494" t="s">
        <v>603</v>
      </c>
      <c r="D10" s="772">
        <f>'4.1 Dry Aseptic Cleaning (3)'!F34</f>
        <v>0.283203125</v>
      </c>
      <c r="E10" s="772">
        <f>'4.1 Dry Aseptic Cleaning (3)'!G34</f>
        <v>1.5052887088477367E-2</v>
      </c>
      <c r="F10" s="410">
        <f>D10/$D$235</f>
        <v>1.177308104701935E-3</v>
      </c>
      <c r="H10" s="772">
        <f>'4.1 Dry Aseptic Cleaning (3)'!F39</f>
        <v>0.341796875</v>
      </c>
      <c r="I10" s="772">
        <f>'4.1 Dry Aseptic Cleaning (3)'!G39</f>
        <v>1.4968499496313443E-2</v>
      </c>
      <c r="J10" s="410">
        <f>H10/H$235</f>
        <v>1.3676960838886229E-3</v>
      </c>
    </row>
    <row r="11" spans="2:14" ht="16.899999999999999" customHeight="1">
      <c r="B11" s="842"/>
      <c r="C11" s="646" t="s">
        <v>347</v>
      </c>
      <c r="D11" s="772">
        <f>'4.1 Dry Aseptic Cleaning (3)'!F35</f>
        <v>0.1904296875</v>
      </c>
      <c r="E11" s="772">
        <f>'4.1 Dry Aseptic Cleaning (3)'!G35</f>
        <v>1.0121768904320986E-2</v>
      </c>
      <c r="F11" s="410">
        <f>D11/$D$235</f>
        <v>7.9163820833405975E-4</v>
      </c>
      <c r="H11" s="772">
        <f>'4.1 Dry Aseptic Cleaning (3)'!F40</f>
        <v>0.234375</v>
      </c>
      <c r="I11" s="772">
        <f>'4.1 Dry Aseptic Cleaning (3)'!G40</f>
        <v>1.0264113940329219E-2</v>
      </c>
      <c r="J11" s="410">
        <f>H11/H$235</f>
        <v>9.3784874323791286E-4</v>
      </c>
      <c r="N11" s="411"/>
    </row>
    <row r="12" spans="2:14" ht="16.899999999999999" customHeight="1" thickBot="1">
      <c r="B12" s="842"/>
      <c r="C12" s="412" t="s">
        <v>90</v>
      </c>
      <c r="D12" s="647">
        <f>SUM(D10:D11)</f>
        <v>0.4736328125</v>
      </c>
      <c r="E12" s="648">
        <f>SUM(E10:E11)</f>
        <v>2.5174655992798355E-2</v>
      </c>
      <c r="F12" s="414">
        <f>SUM(F10:F11)</f>
        <v>1.9689463130359948E-3</v>
      </c>
      <c r="H12" s="413">
        <f>SUM(H10:H11)</f>
        <v>0.576171875</v>
      </c>
      <c r="I12" s="649">
        <f>SUM(I10:I11)</f>
        <v>2.523261343664266E-2</v>
      </c>
      <c r="J12" s="650">
        <f>SUM(J10:J11)</f>
        <v>2.3055448271265357E-3</v>
      </c>
      <c r="N12" s="411"/>
    </row>
    <row r="13" spans="2:14" ht="12" customHeight="1">
      <c r="B13" s="842"/>
      <c r="D13" s="651"/>
      <c r="E13" s="415"/>
      <c r="F13" s="416"/>
      <c r="J13" s="416"/>
    </row>
    <row r="14" spans="2:14" ht="27" customHeight="1">
      <c r="B14" s="842"/>
      <c r="C14" s="405" t="s">
        <v>91</v>
      </c>
      <c r="D14" s="406" t="s">
        <v>86</v>
      </c>
      <c r="E14" s="406" t="s">
        <v>92</v>
      </c>
      <c r="F14" s="407" t="s">
        <v>88</v>
      </c>
      <c r="H14" s="406" t="s">
        <v>86</v>
      </c>
      <c r="I14" s="406" t="s">
        <v>92</v>
      </c>
      <c r="J14" s="406" t="s">
        <v>92</v>
      </c>
    </row>
    <row r="15" spans="2:14" ht="16.899999999999999" customHeight="1">
      <c r="B15" s="842"/>
      <c r="C15" s="408" t="s">
        <v>93</v>
      </c>
      <c r="D15" s="772">
        <f>'4.1 Dry Aseptic Cleaning (3)'!F47</f>
        <v>4.5590913742814756</v>
      </c>
      <c r="E15" s="772">
        <f>'4.1 Dry Aseptic Cleaning (3)'!G47</f>
        <v>0.24232602547415449</v>
      </c>
      <c r="F15" s="410">
        <f>D15/$D$235</f>
        <v>1.8952669484202423E-2</v>
      </c>
      <c r="H15" s="772">
        <f>'4.1 Dry Aseptic Cleaning (3)'!F52</f>
        <v>5.2409096491377696</v>
      </c>
      <c r="I15" s="772">
        <f>'4.1 Dry Aseptic Cleaning (3)'!G52</f>
        <v>0.22951805350280916</v>
      </c>
      <c r="J15" s="410">
        <f>H15/$H$235</f>
        <v>2.0971436918900514E-2</v>
      </c>
    </row>
    <row r="16" spans="2:14" ht="16.899999999999999" customHeight="1">
      <c r="B16" s="842"/>
      <c r="C16" s="417" t="s">
        <v>94</v>
      </c>
      <c r="D16" s="653">
        <f>15%*D15</f>
        <v>0.68386370614222136</v>
      </c>
      <c r="E16" s="418">
        <f>15%*E15</f>
        <v>3.6348903821123171E-2</v>
      </c>
      <c r="F16" s="410">
        <f>D16/$D$235</f>
        <v>2.8429004226303632E-3</v>
      </c>
      <c r="H16" s="418">
        <f>15%*H15</f>
        <v>0.78613644737066546</v>
      </c>
      <c r="I16" s="418">
        <f>15%*I15</f>
        <v>3.4427708025421375E-2</v>
      </c>
      <c r="J16" s="410">
        <f>H16/$H$235</f>
        <v>3.1457155378350771E-3</v>
      </c>
    </row>
    <row r="17" spans="1:14" ht="20.149999999999999" customHeight="1" thickBot="1">
      <c r="B17" s="842"/>
      <c r="C17" s="412" t="s">
        <v>54</v>
      </c>
      <c r="D17" s="647">
        <f>SUM(D15:D16)</f>
        <v>5.2429550804236973</v>
      </c>
      <c r="E17" s="413">
        <f>SUM(E15:E16)</f>
        <v>0.27867492929527765</v>
      </c>
      <c r="F17" s="414">
        <f>SUM(F15:F16)</f>
        <v>2.1795569906832787E-2</v>
      </c>
      <c r="H17" s="413">
        <f>SUM(H15:H16)</f>
        <v>6.0270460965084354</v>
      </c>
      <c r="I17" s="649">
        <f>SUM(I15:I16)</f>
        <v>0.26394576152823052</v>
      </c>
      <c r="J17" s="650">
        <f>SUM(J15:J16)</f>
        <v>2.411715245673559E-2</v>
      </c>
    </row>
    <row r="18" spans="1:14" ht="9" customHeight="1">
      <c r="B18" s="842"/>
      <c r="C18" s="426"/>
      <c r="D18" s="654"/>
      <c r="E18" s="427"/>
      <c r="F18" s="428"/>
      <c r="H18" s="427"/>
      <c r="I18" s="655"/>
      <c r="J18" s="428"/>
    </row>
    <row r="19" spans="1:14" ht="12" customHeight="1">
      <c r="B19" s="842"/>
      <c r="D19" s="651"/>
      <c r="E19" s="415"/>
      <c r="F19" s="416"/>
      <c r="J19" s="416"/>
    </row>
    <row r="20" spans="1:14" ht="31.9" customHeight="1">
      <c r="B20" s="842"/>
      <c r="C20" s="405" t="s">
        <v>69</v>
      </c>
      <c r="D20" s="406" t="s">
        <v>86</v>
      </c>
      <c r="E20" s="406" t="s">
        <v>92</v>
      </c>
      <c r="F20" s="407" t="s">
        <v>88</v>
      </c>
      <c r="H20" s="406" t="s">
        <v>86</v>
      </c>
      <c r="I20" s="406" t="s">
        <v>92</v>
      </c>
      <c r="J20" s="407" t="s">
        <v>88</v>
      </c>
    </row>
    <row r="21" spans="1:14" ht="16.899999999999999" customHeight="1">
      <c r="A21" s="656"/>
      <c r="B21" s="842"/>
      <c r="C21" s="419" t="s">
        <v>95</v>
      </c>
      <c r="D21" s="774">
        <f>'4.1 Dry Aseptic Cleaning (3)'!F58</f>
        <v>2.25051946199603</v>
      </c>
      <c r="E21" s="774">
        <f>'4.1 Dry Aseptic Cleaning (3)'!G58</f>
        <v>0.11962020317341861</v>
      </c>
      <c r="F21" s="410">
        <f>D21/$D$235</f>
        <v>9.355669371223797E-3</v>
      </c>
      <c r="H21" s="772">
        <f>'4.1 Dry Aseptic Cleaning (3)'!F65</f>
        <v>2.25051946199603</v>
      </c>
      <c r="I21" s="772">
        <f>'4.1 Dry Aseptic Cleaning (3)'!G65</f>
        <v>9.8558242913517502E-2</v>
      </c>
      <c r="J21" s="410">
        <f>H21/$H$235</f>
        <v>9.0054265560125454E-3</v>
      </c>
      <c r="K21" s="411"/>
      <c r="L21" s="411"/>
    </row>
    <row r="22" spans="1:14" ht="16.5" customHeight="1">
      <c r="B22" s="842"/>
      <c r="C22" s="419" t="s">
        <v>96</v>
      </c>
      <c r="D22" s="774">
        <f>'4.1 Dry Aseptic Cleaning (3)'!F59</f>
        <v>1.8653017028750551</v>
      </c>
      <c r="E22" s="774">
        <f>'4.1 Dry Aseptic Cleaning (3)'!G59</f>
        <v>9.9145007384091419E-2</v>
      </c>
      <c r="F22" s="410">
        <f>D22/$D$235</f>
        <v>7.7542746483080759E-3</v>
      </c>
      <c r="H22" s="772">
        <f>'4.1 Dry Aseptic Cleaning (3)'!F66</f>
        <v>1.8653017028750551</v>
      </c>
      <c r="I22" s="772">
        <f>'4.1 Dry Aseptic Cleaning (3)'!G66</f>
        <v>8.1688188635305331E-2</v>
      </c>
      <c r="J22" s="410">
        <f>H22/$H$235</f>
        <v>7.4639823266172125E-3</v>
      </c>
      <c r="K22" s="411"/>
      <c r="L22" s="411"/>
    </row>
    <row r="23" spans="1:14" ht="16.899999999999999" customHeight="1">
      <c r="B23" s="842"/>
      <c r="C23" s="419" t="s">
        <v>97</v>
      </c>
      <c r="D23" s="774">
        <f>'4.1 Dry Aseptic Cleaning (3)'!F60</f>
        <v>1.1616204407504414</v>
      </c>
      <c r="E23" s="774">
        <f>'4.1 Dry Aseptic Cleaning (3)'!G60</f>
        <v>6.1742755607953503E-2</v>
      </c>
      <c r="F23" s="410">
        <f>D23/$D$235</f>
        <v>4.8289903562431678E-3</v>
      </c>
      <c r="H23" s="772">
        <f>'4.1 Dry Aseptic Cleaning (3)'!F67</f>
        <v>1.1616204407504414</v>
      </c>
      <c r="I23" s="772">
        <f>'4.1 Dry Aseptic Cleaning (3)'!G67</f>
        <v>5.0871486119586036E-2</v>
      </c>
      <c r="J23" s="410">
        <f>H23/$H$235</f>
        <v>4.6482102207030269E-3</v>
      </c>
      <c r="K23" s="411"/>
      <c r="L23" s="411"/>
    </row>
    <row r="24" spans="1:14" ht="16.899999999999999" customHeight="1">
      <c r="B24" s="842"/>
      <c r="C24" s="419" t="s">
        <v>98</v>
      </c>
      <c r="D24" s="774">
        <f>'4.1 Dry Aseptic Cleaning (3)'!F61</f>
        <v>2.2146190143923694</v>
      </c>
      <c r="E24" s="774">
        <f>'4.1 Dry Aseptic Cleaning (3)'!G61</f>
        <v>0.11771201312712694</v>
      </c>
      <c r="F24" s="410">
        <f>D24/$D$235</f>
        <v>9.2064270635119141E-3</v>
      </c>
      <c r="H24" s="772">
        <f>'4.1 Dry Aseptic Cleaning (3)'!F68</f>
        <v>2.2146190143923694</v>
      </c>
      <c r="I24" s="772">
        <f>'4.1 Dry Aseptic Cleaning (3)'!G68</f>
        <v>9.6986034765409596E-2</v>
      </c>
      <c r="J24" s="410">
        <f>H24/$H$235</f>
        <v>8.8617713467676537E-3</v>
      </c>
      <c r="K24" s="411"/>
      <c r="L24" s="411"/>
    </row>
    <row r="25" spans="1:14" ht="16.899999999999999" customHeight="1" thickBot="1">
      <c r="B25" s="842"/>
      <c r="C25" s="412" t="s">
        <v>99</v>
      </c>
      <c r="D25" s="647">
        <f>SUM(D21:D24)</f>
        <v>7.4920606200138966</v>
      </c>
      <c r="E25" s="413">
        <f>SUM(E21:E24)</f>
        <v>0.39821997929259045</v>
      </c>
      <c r="F25" s="414">
        <f>SUM(F21:F24)</f>
        <v>3.1145361439286954E-2</v>
      </c>
      <c r="H25" s="413">
        <f>SUM(H21:H24)</f>
        <v>7.4920606200138966</v>
      </c>
      <c r="I25" s="649">
        <f>SUM(I21:I24)</f>
        <v>0.32810395243381846</v>
      </c>
      <c r="J25" s="414">
        <f>SUM(J21:J24)</f>
        <v>2.9979390450100438E-2</v>
      </c>
      <c r="K25" s="411"/>
      <c r="L25" s="411"/>
    </row>
    <row r="26" spans="1:14" ht="17.25" customHeight="1" thickBot="1">
      <c r="B26" s="842"/>
      <c r="C26" s="441" t="s">
        <v>124</v>
      </c>
      <c r="D26" s="657">
        <f>D25+D17+D12</f>
        <v>13.208648512937593</v>
      </c>
      <c r="E26" s="442">
        <f>E25+E17+E12</f>
        <v>0.70206956458066649</v>
      </c>
      <c r="F26" s="443">
        <f>SUM(F25,F17,F12)</f>
        <v>5.4909877659155733E-2</v>
      </c>
      <c r="G26" s="415"/>
      <c r="H26" s="442">
        <f>H25+H17+H12</f>
        <v>14.095278591522332</v>
      </c>
      <c r="I26" s="658">
        <f>I25+I17+I12</f>
        <v>0.6172823273986916</v>
      </c>
      <c r="J26" s="457">
        <f>SUM(J25,J17,J12)</f>
        <v>5.6402087733962561E-2</v>
      </c>
    </row>
    <row r="27" spans="1:14" ht="17.25" customHeight="1">
      <c r="C27" s="188"/>
      <c r="D27" s="188"/>
      <c r="E27" s="641"/>
      <c r="F27" s="642"/>
      <c r="H27" s="188"/>
      <c r="I27" s="643"/>
      <c r="J27" s="642"/>
    </row>
    <row r="28" spans="1:14" ht="25.15" customHeight="1">
      <c r="D28" s="837" t="s">
        <v>81</v>
      </c>
      <c r="E28" s="837"/>
      <c r="F28" s="837"/>
      <c r="H28" s="837" t="s">
        <v>82</v>
      </c>
      <c r="I28" s="837"/>
      <c r="J28" s="837"/>
    </row>
    <row r="29" spans="1:14" ht="21" customHeight="1">
      <c r="C29" s="838" t="s">
        <v>125</v>
      </c>
      <c r="D29" s="839"/>
      <c r="E29" s="839"/>
      <c r="F29" s="839"/>
      <c r="G29" s="839"/>
      <c r="H29" s="839"/>
      <c r="I29" s="839"/>
      <c r="J29" s="840"/>
    </row>
    <row r="30" spans="1:14" ht="30" customHeight="1">
      <c r="B30" s="842" t="s">
        <v>125</v>
      </c>
      <c r="C30" s="405" t="s">
        <v>85</v>
      </c>
      <c r="D30" s="406" t="s">
        <v>86</v>
      </c>
      <c r="E30" s="406" t="s">
        <v>87</v>
      </c>
      <c r="F30" s="407" t="s">
        <v>88</v>
      </c>
      <c r="H30" s="406" t="s">
        <v>86</v>
      </c>
      <c r="I30" s="406" t="s">
        <v>87</v>
      </c>
      <c r="J30" s="407" t="s">
        <v>88</v>
      </c>
    </row>
    <row r="31" spans="1:14" ht="16.899999999999999" customHeight="1">
      <c r="B31" s="842"/>
      <c r="C31" s="646" t="s">
        <v>126</v>
      </c>
      <c r="D31" s="768">
        <f>IF('1.2 Scenario Analysis'!$M$14="Can",0,'4.2 PET Bottle Blowing (3)'!F35)</f>
        <v>0.5078125</v>
      </c>
      <c r="E31" s="768">
        <f>IF('1.2 Scenario Analysis'!$M$14="Can",0,'4.2 PET Bottle Blowing (3)'!G35)</f>
        <v>3.7503019155595146E-2</v>
      </c>
      <c r="F31" s="410">
        <f>D31/$D$235</f>
        <v>2.111035222224159E-3</v>
      </c>
      <c r="H31" s="768">
        <f>IF('1.2 Scenario Analysis'!$M$14="Can",0,'4.2 PET Bottle Blowing (3)'!F38)</f>
        <v>0.537109375</v>
      </c>
      <c r="I31" s="768">
        <f>IF('1.2 Scenario Analysis'!$M$14="Can",0,'4.2 PET Bottle Blowing (3)'!G38)</f>
        <v>3.1666304463688198E-2</v>
      </c>
      <c r="J31" s="410">
        <f>H31/H$235</f>
        <v>2.1492367032535501E-3</v>
      </c>
      <c r="N31" s="411"/>
    </row>
    <row r="32" spans="1:14" ht="16.899999999999999" customHeight="1" thickBot="1">
      <c r="B32" s="842"/>
      <c r="C32" s="412" t="s">
        <v>90</v>
      </c>
      <c r="D32" s="413">
        <f>SUM(D31:D31)</f>
        <v>0.5078125</v>
      </c>
      <c r="E32" s="413">
        <f>SUM(E31:E31)</f>
        <v>3.7503019155595146E-2</v>
      </c>
      <c r="F32" s="414">
        <f>SUM(F31:F31)</f>
        <v>2.111035222224159E-3</v>
      </c>
      <c r="H32" s="413">
        <f>SUM(H31:H31)</f>
        <v>0.537109375</v>
      </c>
      <c r="I32" s="649">
        <f>SUM(I31:I31)</f>
        <v>3.1666304463688198E-2</v>
      </c>
      <c r="J32" s="650">
        <f>SUM(J31:J31)</f>
        <v>2.1492367032535501E-3</v>
      </c>
      <c r="N32" s="411"/>
    </row>
    <row r="33" spans="1:12" ht="12" customHeight="1">
      <c r="B33" s="842"/>
      <c r="E33" s="415"/>
      <c r="F33" s="416"/>
      <c r="J33" s="416"/>
    </row>
    <row r="34" spans="1:12" ht="27" customHeight="1">
      <c r="B34" s="842"/>
      <c r="C34" s="405" t="s">
        <v>91</v>
      </c>
      <c r="D34" s="406" t="s">
        <v>86</v>
      </c>
      <c r="E34" s="406" t="s">
        <v>92</v>
      </c>
      <c r="F34" s="407" t="s">
        <v>88</v>
      </c>
      <c r="H34" s="406" t="s">
        <v>86</v>
      </c>
      <c r="I34" s="406" t="s">
        <v>92</v>
      </c>
      <c r="J34" s="406" t="s">
        <v>92</v>
      </c>
    </row>
    <row r="35" spans="1:12" ht="16.899999999999999" customHeight="1">
      <c r="B35" s="842"/>
      <c r="C35" s="408" t="s">
        <v>93</v>
      </c>
      <c r="D35" s="768">
        <f>IF('1.2 Scenario Analysis'!$M$14="Can",0,'4.2 PET Bottle Blowing (3)'!F45)</f>
        <v>13.081819809985165</v>
      </c>
      <c r="E35" s="768">
        <f>IF('1.2 Scenario Analysis'!$M$14="Can",0,'4.2 PET Bottle Blowing (3)'!G45)</f>
        <v>0.96611985511171461</v>
      </c>
      <c r="F35" s="410">
        <f>D35/$D$235</f>
        <v>5.4382636090424007E-2</v>
      </c>
      <c r="H35" s="768">
        <f>IF('1.2 Scenario Analysis'!$M$14="Can",0,'4.2 PET Bottle Blowing (3)'!F49)</f>
        <v>13.593183516127384</v>
      </c>
      <c r="I35" s="768">
        <f>IF('1.2 Scenario Analysis'!$M$14="Can",0,'4.2 PET Bottle Blowing (3)'!G49)</f>
        <v>0.80141198029261262</v>
      </c>
      <c r="J35" s="410">
        <f>H35/$H$235</f>
        <v>5.4392960329396826E-2</v>
      </c>
    </row>
    <row r="36" spans="1:12" ht="16.899999999999999" customHeight="1">
      <c r="B36" s="842"/>
      <c r="C36" s="417" t="s">
        <v>94</v>
      </c>
      <c r="D36" s="418">
        <f>15%*D35</f>
        <v>1.9622729714977747</v>
      </c>
      <c r="E36" s="418">
        <f>15%*E35</f>
        <v>0.14491797826675717</v>
      </c>
      <c r="F36" s="410">
        <f>D36/$D$235</f>
        <v>8.1573954135636013E-3</v>
      </c>
      <c r="H36" s="418">
        <f>15%*H35</f>
        <v>2.0389775274191075</v>
      </c>
      <c r="I36" s="418">
        <f>15%*I35</f>
        <v>0.12021179704389189</v>
      </c>
      <c r="J36" s="410">
        <f>H36/$H$235</f>
        <v>8.1589440494095229E-3</v>
      </c>
    </row>
    <row r="37" spans="1:12" ht="20.149999999999999" customHeight="1" thickBot="1">
      <c r="B37" s="842"/>
      <c r="C37" s="412" t="s">
        <v>54</v>
      </c>
      <c r="D37" s="413">
        <f>SUM(D35:D36)</f>
        <v>15.04409278148294</v>
      </c>
      <c r="E37" s="659">
        <f>SUM(E35:E36)</f>
        <v>1.1110378333784718</v>
      </c>
      <c r="F37" s="414">
        <f>SUM(F35:F36)</f>
        <v>6.2540031503987611E-2</v>
      </c>
      <c r="H37" s="413">
        <f>SUM(H35:H36)</f>
        <v>15.632161043546493</v>
      </c>
      <c r="I37" s="649">
        <f>SUM(I35:I36)</f>
        <v>0.92162377733650447</v>
      </c>
      <c r="J37" s="650">
        <f>SUM(J35:J36)</f>
        <v>6.2551904378806353E-2</v>
      </c>
    </row>
    <row r="38" spans="1:12" ht="9" customHeight="1">
      <c r="B38" s="842"/>
      <c r="C38" s="426"/>
      <c r="D38" s="427"/>
      <c r="E38" s="427"/>
      <c r="F38" s="428"/>
      <c r="H38" s="427"/>
      <c r="I38" s="655"/>
      <c r="J38" s="428"/>
    </row>
    <row r="39" spans="1:12" ht="12" customHeight="1">
      <c r="B39" s="842"/>
      <c r="E39" s="415"/>
      <c r="F39" s="416"/>
      <c r="J39" s="416"/>
    </row>
    <row r="40" spans="1:12" ht="31.9" customHeight="1">
      <c r="B40" s="842"/>
      <c r="C40" s="405" t="s">
        <v>69</v>
      </c>
      <c r="D40" s="406" t="s">
        <v>86</v>
      </c>
      <c r="E40" s="406" t="s">
        <v>92</v>
      </c>
      <c r="F40" s="407" t="s">
        <v>88</v>
      </c>
      <c r="H40" s="406" t="s">
        <v>86</v>
      </c>
      <c r="I40" s="406" t="s">
        <v>92</v>
      </c>
      <c r="J40" s="407" t="s">
        <v>88</v>
      </c>
    </row>
    <row r="41" spans="1:12" ht="16.899999999999999" customHeight="1">
      <c r="A41" s="656"/>
      <c r="B41" s="842"/>
      <c r="C41" s="419" t="s">
        <v>95</v>
      </c>
      <c r="D41" s="768">
        <f>IF('1.2 Scenario Analysis'!$M$14="Can",0,'4.2 PET Bottle Blowing (3)'!F54)</f>
        <v>2.25051946199603</v>
      </c>
      <c r="E41" s="768">
        <f>IF('1.2 Scenario Analysis'!$M$14="Can",0,'4.2 PET Bottle Blowing (3)'!G54)</f>
        <v>0.16620558669445273</v>
      </c>
      <c r="F41" s="410">
        <f>D41/$D$235</f>
        <v>9.355669371223797E-3</v>
      </c>
      <c r="H41" s="768">
        <f>IF('1.2 Scenario Analysis'!$M$14="Can",0,'4.2 PET Bottle Blowing (3)'!F61)</f>
        <v>2.25051946199603</v>
      </c>
      <c r="I41" s="768">
        <f>IF('1.2 Scenario Analysis'!$M$14="Can",0,'4.2 PET Bottle Blowing (3)'!G61)</f>
        <v>0.1326836540230229</v>
      </c>
      <c r="J41" s="410">
        <f>H41/$H$235</f>
        <v>9.0054265560125454E-3</v>
      </c>
      <c r="K41" s="411"/>
      <c r="L41" s="411"/>
    </row>
    <row r="42" spans="1:12" ht="16.899999999999999" customHeight="1">
      <c r="B42" s="842"/>
      <c r="C42" s="419" t="s">
        <v>96</v>
      </c>
      <c r="D42" s="768">
        <f>IF('1.2 Scenario Analysis'!$M$14="Can",0,'4.2 PET Bottle Blowing (3)'!F55)</f>
        <v>1.8653017028750551</v>
      </c>
      <c r="E42" s="768">
        <f>IF('1.2 Scenario Analysis'!$M$14="Can",0,'4.2 PET Bottle Blowing (3)'!G55)</f>
        <v>0.13775644651103985</v>
      </c>
      <c r="F42" s="410">
        <f>D42/$D$235</f>
        <v>7.7542746483080759E-3</v>
      </c>
      <c r="H42" s="768">
        <f>IF('1.2 Scenario Analysis'!$M$14="Can",0,'4.2 PET Bottle Blowing (3)'!F62)</f>
        <v>1.8653017028750551</v>
      </c>
      <c r="I42" s="768">
        <f>IF('1.2 Scenario Analysis'!$M$14="Can",0,'4.2 PET Bottle Blowing (3)'!G62)</f>
        <v>0.10997240858042658</v>
      </c>
      <c r="J42" s="410">
        <f>H42/$H$235</f>
        <v>7.4639823266172125E-3</v>
      </c>
      <c r="K42" s="411"/>
      <c r="L42" s="411"/>
    </row>
    <row r="43" spans="1:12" ht="16.899999999999999" customHeight="1">
      <c r="B43" s="842"/>
      <c r="C43" s="419" t="s">
        <v>97</v>
      </c>
      <c r="D43" s="768">
        <f>IF('1.2 Scenario Analysis'!$M$14="Can",0,'4.2 PET Bottle Blowing (3)'!F56)</f>
        <v>1.1616204407504414</v>
      </c>
      <c r="E43" s="768">
        <f>IF('1.2 Scenario Analysis'!$M$14="Can",0,'4.2 PET Bottle Blowing (3)'!G56)</f>
        <v>8.5788108093035664E-2</v>
      </c>
      <c r="F43" s="410">
        <f>D43/$D$235</f>
        <v>4.8289903562431678E-3</v>
      </c>
      <c r="H43" s="768">
        <f>IF('1.2 Scenario Analysis'!$M$14="Can",0,'4.2 PET Bottle Blowing (3)'!F63)</f>
        <v>1.1616204407504414</v>
      </c>
      <c r="I43" s="768">
        <f>IF('1.2 Scenario Analysis'!$M$14="Can",0,'4.2 PET Bottle Blowing (3)'!G63)</f>
        <v>6.8485541791273252E-2</v>
      </c>
      <c r="J43" s="410">
        <f>H43/$H$235</f>
        <v>4.6482102207030269E-3</v>
      </c>
      <c r="K43" s="411"/>
      <c r="L43" s="411"/>
    </row>
    <row r="44" spans="1:12" ht="16.899999999999999" customHeight="1">
      <c r="B44" s="842"/>
      <c r="C44" s="419" t="s">
        <v>98</v>
      </c>
      <c r="D44" s="768">
        <f>IF('1.2 Scenario Analysis'!$M$14="Can",0,'4.2 PET Bottle Blowing (3)'!F57)</f>
        <v>2.2146190143923694</v>
      </c>
      <c r="E44" s="768">
        <f>IF('1.2 Scenario Analysis'!$M$14="Can",0,'4.2 PET Bottle Blowing (3)'!G57)</f>
        <v>0.16355426327453984</v>
      </c>
      <c r="F44" s="410">
        <f>D44/$D$235</f>
        <v>9.2064270635119141E-3</v>
      </c>
      <c r="H44" s="768">
        <f>IF('1.2 Scenario Analysis'!$M$14="Can",0,'4.2 PET Bottle Blowing (3)'!F64)</f>
        <v>2.2146190143923694</v>
      </c>
      <c r="I44" s="768">
        <f>IF('1.2 Scenario Analysis'!$M$14="Can",0,'4.2 PET Bottle Blowing (3)'!G64)</f>
        <v>0.13056707487338468</v>
      </c>
      <c r="J44" s="410">
        <f>H44/$H$235</f>
        <v>8.8617713467676537E-3</v>
      </c>
      <c r="K44" s="411"/>
      <c r="L44" s="411"/>
    </row>
    <row r="45" spans="1:12" ht="16.899999999999999" customHeight="1" thickBot="1">
      <c r="B45" s="842"/>
      <c r="C45" s="412" t="s">
        <v>99</v>
      </c>
      <c r="D45" s="413">
        <f>SUM(D41:D44)</f>
        <v>7.4920606200138966</v>
      </c>
      <c r="E45" s="659">
        <f>SUM(E41:E44)</f>
        <v>0.55330440457306806</v>
      </c>
      <c r="F45" s="414">
        <f>SUM(F41:F44)</f>
        <v>3.1145361439286954E-2</v>
      </c>
      <c r="H45" s="413">
        <f>SUM(H41:H44)</f>
        <v>7.4920606200138966</v>
      </c>
      <c r="I45" s="649">
        <f>SUM(I41:I44)</f>
        <v>0.44170867926810742</v>
      </c>
      <c r="J45" s="414">
        <f>SUM(J41:J44)</f>
        <v>2.9979390450100438E-2</v>
      </c>
      <c r="K45" s="411"/>
      <c r="L45" s="411"/>
    </row>
    <row r="46" spans="1:12" ht="16.899999999999999" customHeight="1" thickBot="1">
      <c r="B46" s="842"/>
      <c r="C46" s="441" t="s">
        <v>127</v>
      </c>
      <c r="D46" s="442">
        <f>D45+D37+D32</f>
        <v>23.043965901496836</v>
      </c>
      <c r="E46" s="442">
        <f>E45+E37+E32</f>
        <v>1.701845257107135</v>
      </c>
      <c r="F46" s="443">
        <f>SUM(F45,F37,F32)</f>
        <v>9.5796428165498715E-2</v>
      </c>
      <c r="G46" s="415"/>
      <c r="H46" s="442">
        <f>H45+H37+H32</f>
        <v>23.661331038560391</v>
      </c>
      <c r="I46" s="658">
        <f>I45+I37+I32</f>
        <v>1.3949987610683001</v>
      </c>
      <c r="J46" s="457">
        <f>SUM(J45,J37,J32)</f>
        <v>9.4680531532160342E-2</v>
      </c>
    </row>
    <row r="47" spans="1:12" ht="13.15" customHeight="1">
      <c r="C47" s="415"/>
      <c r="D47" s="415"/>
      <c r="E47" s="415"/>
      <c r="F47" s="415"/>
      <c r="G47" s="415"/>
      <c r="H47" s="415"/>
      <c r="J47" s="415"/>
    </row>
    <row r="48" spans="1:12" ht="21" customHeight="1">
      <c r="C48" s="838" t="s">
        <v>128</v>
      </c>
      <c r="D48" s="839"/>
      <c r="E48" s="839"/>
      <c r="F48" s="839"/>
      <c r="G48" s="839"/>
      <c r="H48" s="839"/>
      <c r="I48" s="839"/>
      <c r="J48" s="840"/>
    </row>
    <row r="49" spans="1:14" ht="30" customHeight="1">
      <c r="B49" s="842" t="s">
        <v>128</v>
      </c>
      <c r="C49" s="405" t="s">
        <v>85</v>
      </c>
      <c r="D49" s="406" t="s">
        <v>86</v>
      </c>
      <c r="E49" s="406" t="s">
        <v>87</v>
      </c>
      <c r="F49" s="407" t="s">
        <v>88</v>
      </c>
      <c r="H49" s="406" t="s">
        <v>86</v>
      </c>
      <c r="I49" s="406" t="s">
        <v>87</v>
      </c>
      <c r="J49" s="407" t="s">
        <v>88</v>
      </c>
    </row>
    <row r="50" spans="1:14" ht="16.899999999999999" customHeight="1">
      <c r="B50" s="842"/>
      <c r="C50" s="419" t="s">
        <v>129</v>
      </c>
      <c r="D50" s="768">
        <f>IF('1.2 Scenario Analysis'!$M$18="Wet Aseptic",'4.3 Wet Aseptic Cleaning (3)'!F34,0)</f>
        <v>0</v>
      </c>
      <c r="E50" s="768">
        <f>IF('1.2 Scenario Analysis'!$M$18="Wet Aseptic",'4.3 Wet Aseptic Cleaning (3)'!G34,0)</f>
        <v>0</v>
      </c>
      <c r="F50" s="410">
        <f>D50/$D$235</f>
        <v>0</v>
      </c>
      <c r="H50" s="768">
        <f>IF('1.2 Scenario Analysis'!$M$18="Wet Aseptic",'4.3 Wet Aseptic Cleaning (3)'!F37,0)</f>
        <v>0</v>
      </c>
      <c r="I50" s="768">
        <f>IF('1.2 Scenario Analysis'!$M$18="Wet Aseptic",'4.3 Wet Aseptic Cleaning (3)'!G37,0)</f>
        <v>0</v>
      </c>
      <c r="J50" s="410">
        <f>H50/H$235</f>
        <v>0</v>
      </c>
      <c r="N50" s="411"/>
    </row>
    <row r="51" spans="1:14" ht="16.899999999999999" customHeight="1" thickBot="1">
      <c r="B51" s="842"/>
      <c r="C51" s="412" t="s">
        <v>90</v>
      </c>
      <c r="D51" s="413">
        <f>SUM(D50:D50)</f>
        <v>0</v>
      </c>
      <c r="E51" s="413">
        <f>SUM(E50:E50)</f>
        <v>0</v>
      </c>
      <c r="F51" s="414">
        <f>SUM(F50:F50)</f>
        <v>0</v>
      </c>
      <c r="H51" s="413">
        <f>SUM(H50:H50)</f>
        <v>0</v>
      </c>
      <c r="I51" s="649">
        <f>SUM(I50:I50)</f>
        <v>0</v>
      </c>
      <c r="J51" s="650">
        <f>SUM(J50:J50)</f>
        <v>0</v>
      </c>
      <c r="N51" s="411"/>
    </row>
    <row r="52" spans="1:14" ht="12" customHeight="1">
      <c r="B52" s="842"/>
      <c r="E52" s="415"/>
      <c r="F52" s="416"/>
      <c r="J52" s="416"/>
    </row>
    <row r="53" spans="1:14" ht="27" customHeight="1">
      <c r="B53" s="842"/>
      <c r="C53" s="405" t="s">
        <v>91</v>
      </c>
      <c r="D53" s="406" t="s">
        <v>86</v>
      </c>
      <c r="E53" s="406" t="s">
        <v>92</v>
      </c>
      <c r="F53" s="407" t="s">
        <v>88</v>
      </c>
      <c r="H53" s="406" t="s">
        <v>86</v>
      </c>
      <c r="I53" s="406" t="s">
        <v>92</v>
      </c>
      <c r="J53" s="407" t="s">
        <v>88</v>
      </c>
    </row>
    <row r="54" spans="1:14" ht="16.899999999999999" customHeight="1">
      <c r="B54" s="842"/>
      <c r="C54" s="408" t="s">
        <v>93</v>
      </c>
      <c r="D54" s="768">
        <f>IF('1.2 Scenario Analysis'!$M$18="Wet Aseptic",'4.3 Wet Aseptic Cleaning (3)'!F43,0)</f>
        <v>0</v>
      </c>
      <c r="E54" s="768">
        <f>IF('1.2 Scenario Analysis'!$M$18="Wet Aseptic",'4.3 Wet Aseptic Cleaning (3)'!G43,0)</f>
        <v>0</v>
      </c>
      <c r="F54" s="410">
        <f>D54/$D$235</f>
        <v>0</v>
      </c>
      <c r="H54" s="768">
        <f>IF('1.2 Scenario Analysis'!$M$18="Wet Aseptic",'4.3 Wet Aseptic Cleaning (3)'!F47,0)</f>
        <v>0</v>
      </c>
      <c r="I54" s="768">
        <f>IF('1.2 Scenario Analysis'!$M$18="Wet Aseptic",'4.3 Wet Aseptic Cleaning (3)'!G47,0)</f>
        <v>0</v>
      </c>
      <c r="J54" s="410">
        <f>H54/$H$235</f>
        <v>0</v>
      </c>
    </row>
    <row r="55" spans="1:14" ht="16.899999999999999" customHeight="1">
      <c r="B55" s="842"/>
      <c r="C55" s="417" t="s">
        <v>94</v>
      </c>
      <c r="D55" s="418">
        <f>15%*D54</f>
        <v>0</v>
      </c>
      <c r="E55" s="418">
        <f>15%*E54</f>
        <v>0</v>
      </c>
      <c r="F55" s="410">
        <f>D55/$D$235</f>
        <v>0</v>
      </c>
      <c r="H55" s="418">
        <f>15%*H54</f>
        <v>0</v>
      </c>
      <c r="I55" s="418">
        <f>15%*I54</f>
        <v>0</v>
      </c>
      <c r="J55" s="410">
        <f>H55/$H$235</f>
        <v>0</v>
      </c>
    </row>
    <row r="56" spans="1:14" ht="20.149999999999999" customHeight="1" thickBot="1">
      <c r="B56" s="842"/>
      <c r="C56" s="412" t="s">
        <v>54</v>
      </c>
      <c r="D56" s="413">
        <f>SUM(D54:D55)</f>
        <v>0</v>
      </c>
      <c r="E56" s="413">
        <f>SUM(E54:E55)</f>
        <v>0</v>
      </c>
      <c r="F56" s="414">
        <f>SUM(F54:F55)</f>
        <v>0</v>
      </c>
      <c r="H56" s="413">
        <f>SUM(H54:H55)</f>
        <v>0</v>
      </c>
      <c r="I56" s="649">
        <f>SUM(I54:I55)</f>
        <v>0</v>
      </c>
      <c r="J56" s="650">
        <f>SUM(J54:J55)</f>
        <v>0</v>
      </c>
    </row>
    <row r="57" spans="1:14" ht="9" customHeight="1">
      <c r="B57" s="842"/>
      <c r="C57" s="426"/>
      <c r="D57" s="427"/>
      <c r="E57" s="427"/>
      <c r="F57" s="428"/>
      <c r="H57" s="427"/>
      <c r="I57" s="655"/>
      <c r="J57" s="428"/>
    </row>
    <row r="58" spans="1:14" ht="12" customHeight="1">
      <c r="B58" s="842"/>
      <c r="E58" s="415"/>
      <c r="F58" s="416"/>
      <c r="J58" s="416"/>
    </row>
    <row r="59" spans="1:14" ht="31.9" customHeight="1">
      <c r="B59" s="842"/>
      <c r="C59" s="405" t="s">
        <v>69</v>
      </c>
      <c r="D59" s="406" t="s">
        <v>86</v>
      </c>
      <c r="E59" s="406" t="s">
        <v>92</v>
      </c>
      <c r="F59" s="407" t="s">
        <v>88</v>
      </c>
      <c r="H59" s="406" t="s">
        <v>86</v>
      </c>
      <c r="I59" s="406" t="s">
        <v>92</v>
      </c>
      <c r="J59" s="407" t="s">
        <v>88</v>
      </c>
    </row>
    <row r="60" spans="1:14" ht="16.899999999999999" customHeight="1">
      <c r="A60" s="656"/>
      <c r="B60" s="842"/>
      <c r="C60" s="419" t="s">
        <v>95</v>
      </c>
      <c r="D60" s="768">
        <f>IF('1.2 Scenario Analysis'!$M$18="Wet Aseptic",'4.3 Wet Aseptic Cleaning (3)'!F53,0)</f>
        <v>0</v>
      </c>
      <c r="E60" s="768">
        <f>IF('1.2 Scenario Analysis'!$M$18="Wet Aseptic",'4.3 Wet Aseptic Cleaning (3)'!G53,0)</f>
        <v>0</v>
      </c>
      <c r="F60" s="410">
        <f>D60/$D$235</f>
        <v>0</v>
      </c>
      <c r="H60" s="768">
        <f>IF('1.2 Scenario Analysis'!$M$18="Wet Aseptic",'4.3 Wet Aseptic Cleaning (3)'!F60,0)</f>
        <v>0</v>
      </c>
      <c r="I60" s="768">
        <f>IF('1.2 Scenario Analysis'!$M$18="Wet Aseptic",'4.3 Wet Aseptic Cleaning (3)'!G60,0)</f>
        <v>0</v>
      </c>
      <c r="J60" s="410">
        <f>H60/$H$235</f>
        <v>0</v>
      </c>
      <c r="K60" s="411"/>
      <c r="L60" s="411"/>
    </row>
    <row r="61" spans="1:14" ht="16.899999999999999" customHeight="1">
      <c r="B61" s="842"/>
      <c r="C61" s="419" t="s">
        <v>96</v>
      </c>
      <c r="D61" s="768">
        <f>IF('1.2 Scenario Analysis'!$M$18="Wet Aseptic",'4.3 Wet Aseptic Cleaning (3)'!F54,0)</f>
        <v>0</v>
      </c>
      <c r="E61" s="768">
        <f>IF('1.2 Scenario Analysis'!$M$18="Wet Aseptic",'4.3 Wet Aseptic Cleaning (3)'!G54,0)</f>
        <v>0</v>
      </c>
      <c r="F61" s="410">
        <f>D61/$D$235</f>
        <v>0</v>
      </c>
      <c r="H61" s="768">
        <f>IF('1.2 Scenario Analysis'!$M$18="Wet Aseptic",'4.3 Wet Aseptic Cleaning (3)'!F61,0)</f>
        <v>0</v>
      </c>
      <c r="I61" s="768">
        <f>IF('1.2 Scenario Analysis'!$M$18="Wet Aseptic",'4.3 Wet Aseptic Cleaning (3)'!G61,0)</f>
        <v>0</v>
      </c>
      <c r="J61" s="410">
        <f>H61/$H$235</f>
        <v>0</v>
      </c>
      <c r="K61" s="411"/>
      <c r="L61" s="411"/>
    </row>
    <row r="62" spans="1:14" ht="16.899999999999999" customHeight="1">
      <c r="B62" s="842"/>
      <c r="C62" s="419" t="s">
        <v>97</v>
      </c>
      <c r="D62" s="768">
        <f>IF('1.2 Scenario Analysis'!$M$18="Wet Aseptic",'4.3 Wet Aseptic Cleaning (3)'!F55,0)</f>
        <v>0</v>
      </c>
      <c r="E62" s="768">
        <f>IF('1.2 Scenario Analysis'!$M$18="Wet Aseptic",'4.3 Wet Aseptic Cleaning (3)'!G55,0)</f>
        <v>0</v>
      </c>
      <c r="F62" s="410">
        <f>D62/$D$235</f>
        <v>0</v>
      </c>
      <c r="H62" s="768">
        <f>IF('1.2 Scenario Analysis'!$M$18="Wet Aseptic",'4.3 Wet Aseptic Cleaning (3)'!F62,0)</f>
        <v>0</v>
      </c>
      <c r="I62" s="768">
        <f>IF('1.2 Scenario Analysis'!$M$18="Wet Aseptic",'4.3 Wet Aseptic Cleaning (3)'!G62,0)</f>
        <v>0</v>
      </c>
      <c r="J62" s="410">
        <f>H62/$H$235</f>
        <v>0</v>
      </c>
      <c r="K62" s="411"/>
      <c r="L62" s="411"/>
    </row>
    <row r="63" spans="1:14" ht="16.899999999999999" customHeight="1">
      <c r="B63" s="842"/>
      <c r="C63" s="419" t="s">
        <v>98</v>
      </c>
      <c r="D63" s="768">
        <f>IF('1.2 Scenario Analysis'!$M$18="Wet Aseptic",'4.3 Wet Aseptic Cleaning (3)'!F56,0)</f>
        <v>0</v>
      </c>
      <c r="E63" s="768">
        <f>IF('1.2 Scenario Analysis'!$M$18="Wet Aseptic",'4.3 Wet Aseptic Cleaning (3)'!G56,0)</f>
        <v>0</v>
      </c>
      <c r="F63" s="410">
        <f>D63/$D$235</f>
        <v>0</v>
      </c>
      <c r="H63" s="768">
        <f>IF('1.2 Scenario Analysis'!$M$18="Wet Aseptic",'4.3 Wet Aseptic Cleaning (3)'!F63,0)</f>
        <v>0</v>
      </c>
      <c r="I63" s="768">
        <f>IF('1.2 Scenario Analysis'!$M$18="Wet Aseptic",'4.3 Wet Aseptic Cleaning (3)'!G63,0)</f>
        <v>0</v>
      </c>
      <c r="J63" s="410">
        <f>H63/$H$235</f>
        <v>0</v>
      </c>
      <c r="K63" s="411"/>
      <c r="L63" s="411"/>
    </row>
    <row r="64" spans="1:14" ht="16.899999999999999" customHeight="1" thickBot="1">
      <c r="B64" s="842"/>
      <c r="C64" s="412" t="s">
        <v>99</v>
      </c>
      <c r="D64" s="413">
        <f>SUM(D60:D63)</f>
        <v>0</v>
      </c>
      <c r="E64" s="413">
        <f>SUM(E60:E63)</f>
        <v>0</v>
      </c>
      <c r="F64" s="414">
        <f>SUM(F60:F63)</f>
        <v>0</v>
      </c>
      <c r="H64" s="413">
        <f>SUM(H60:H63)</f>
        <v>0</v>
      </c>
      <c r="I64" s="649">
        <f>SUM(I60:I63)</f>
        <v>0</v>
      </c>
      <c r="J64" s="414">
        <f>SUM(J60:J63)</f>
        <v>0</v>
      </c>
      <c r="K64" s="411"/>
      <c r="L64" s="411"/>
    </row>
    <row r="65" spans="1:14" ht="18" customHeight="1" thickBot="1">
      <c r="B65" s="842"/>
      <c r="C65" s="441" t="s">
        <v>130</v>
      </c>
      <c r="D65" s="442">
        <f>D64+D56+D51</f>
        <v>0</v>
      </c>
      <c r="E65" s="442">
        <f>E64+E56+E51</f>
        <v>0</v>
      </c>
      <c r="F65" s="443">
        <f>SUM(F64,F56,F51)</f>
        <v>0</v>
      </c>
      <c r="G65" s="415"/>
      <c r="H65" s="442">
        <f>H64+H56+H51</f>
        <v>0</v>
      </c>
      <c r="I65" s="658">
        <f>I64+I56+I51</f>
        <v>0</v>
      </c>
      <c r="J65" s="457">
        <f>SUM(J64,J56,J51)</f>
        <v>0</v>
      </c>
    </row>
    <row r="66" spans="1:14" ht="18" customHeight="1">
      <c r="C66" s="415"/>
      <c r="D66" s="415"/>
      <c r="E66" s="415"/>
      <c r="F66" s="415"/>
      <c r="G66" s="415"/>
      <c r="H66" s="415"/>
      <c r="J66" s="415"/>
    </row>
    <row r="67" spans="1:14" ht="21" customHeight="1">
      <c r="C67" s="838" t="s">
        <v>376</v>
      </c>
      <c r="D67" s="839"/>
      <c r="E67" s="839"/>
      <c r="F67" s="839"/>
      <c r="G67" s="839"/>
      <c r="H67" s="839"/>
      <c r="I67" s="839"/>
      <c r="J67" s="840"/>
    </row>
    <row r="68" spans="1:14" ht="30" customHeight="1">
      <c r="B68" s="842" t="s">
        <v>376</v>
      </c>
      <c r="C68" s="405" t="s">
        <v>85</v>
      </c>
      <c r="D68" s="406" t="s">
        <v>86</v>
      </c>
      <c r="E68" s="406" t="s">
        <v>87</v>
      </c>
      <c r="F68" s="407" t="s">
        <v>88</v>
      </c>
      <c r="H68" s="406" t="s">
        <v>86</v>
      </c>
      <c r="I68" s="406" t="s">
        <v>87</v>
      </c>
      <c r="J68" s="407" t="s">
        <v>88</v>
      </c>
    </row>
    <row r="69" spans="1:14" ht="16.899999999999999" customHeight="1">
      <c r="B69" s="842"/>
      <c r="C69" s="419" t="s">
        <v>374</v>
      </c>
      <c r="D69" s="768">
        <f>IF('1.2 Scenario Analysis'!$M$14="Can",'4.4 Can Filling &amp; Closing (3)'!F34,0)</f>
        <v>0</v>
      </c>
      <c r="E69" s="768">
        <f>IF('1.2 Scenario Analysis'!$M$14="Can",'4.4 Can Filling &amp; Closing (3)'!G34,0)</f>
        <v>0</v>
      </c>
      <c r="F69" s="410">
        <f>D69/$D$235</f>
        <v>0</v>
      </c>
      <c r="H69" s="768">
        <f>IF('1.2 Scenario Analysis'!$M$14="Can",'4.4 Can Filling &amp; Closing (3)'!F38,0)</f>
        <v>0</v>
      </c>
      <c r="I69" s="768">
        <f>IF('1.2 Scenario Analysis'!$M$14="Can",'4.4 Can Filling &amp; Closing (3)'!G38,0)</f>
        <v>0</v>
      </c>
      <c r="J69" s="410">
        <f>H69/H$235</f>
        <v>0</v>
      </c>
      <c r="N69" s="411"/>
    </row>
    <row r="70" spans="1:14" ht="16.899999999999999" customHeight="1" thickBot="1">
      <c r="B70" s="842"/>
      <c r="C70" s="412" t="s">
        <v>90</v>
      </c>
      <c r="D70" s="413">
        <f>SUM(D69:D69)</f>
        <v>0</v>
      </c>
      <c r="E70" s="413">
        <f>SUM(E69:E69)</f>
        <v>0</v>
      </c>
      <c r="F70" s="414">
        <f>SUM(F69:F69)</f>
        <v>0</v>
      </c>
      <c r="H70" s="413">
        <f>SUM(H69:H69)</f>
        <v>0</v>
      </c>
      <c r="I70" s="649">
        <f>SUM(I69:I69)</f>
        <v>0</v>
      </c>
      <c r="J70" s="650">
        <f>SUM(J69:J69)</f>
        <v>0</v>
      </c>
      <c r="N70" s="411"/>
    </row>
    <row r="71" spans="1:14" ht="12" customHeight="1">
      <c r="B71" s="842"/>
      <c r="E71" s="415"/>
      <c r="F71" s="416"/>
      <c r="J71" s="416"/>
    </row>
    <row r="72" spans="1:14" ht="27" customHeight="1">
      <c r="B72" s="842"/>
      <c r="C72" s="405" t="s">
        <v>91</v>
      </c>
      <c r="D72" s="406" t="s">
        <v>86</v>
      </c>
      <c r="E72" s="406" t="s">
        <v>92</v>
      </c>
      <c r="F72" s="407" t="s">
        <v>88</v>
      </c>
      <c r="H72" s="406" t="s">
        <v>86</v>
      </c>
      <c r="I72" s="406" t="s">
        <v>92</v>
      </c>
      <c r="J72" s="407" t="s">
        <v>88</v>
      </c>
    </row>
    <row r="73" spans="1:14" ht="16.899999999999999" customHeight="1">
      <c r="B73" s="842"/>
      <c r="C73" s="408" t="s">
        <v>93</v>
      </c>
      <c r="D73" s="768">
        <f>IF('1.2 Scenario Analysis'!$M$14="Can",'4.4 Can Filling &amp; Closing (3)'!F44,0)</f>
        <v>0</v>
      </c>
      <c r="E73" s="768">
        <f>IF('1.2 Scenario Analysis'!$M$14="Can",'4.4 Can Filling &amp; Closing (3)'!G44,0)</f>
        <v>0</v>
      </c>
      <c r="F73" s="410">
        <f>D73/$D$235</f>
        <v>0</v>
      </c>
      <c r="H73" s="768">
        <f>IF('1.2 Scenario Analysis'!$M$14="Can",'4.4 Can Filling &amp; Closing (3)'!F48,0)</f>
        <v>0</v>
      </c>
      <c r="I73" s="768">
        <f>IF('1.2 Scenario Analysis'!$M$14="Can",'4.4 Can Filling &amp; Closing (3)'!G48,0)</f>
        <v>0</v>
      </c>
      <c r="J73" s="410">
        <f>H73/$H$235</f>
        <v>0</v>
      </c>
    </row>
    <row r="74" spans="1:14" ht="16.899999999999999" customHeight="1">
      <c r="B74" s="842"/>
      <c r="C74" s="417" t="s">
        <v>94</v>
      </c>
      <c r="D74" s="418">
        <f>15%*D73</f>
        <v>0</v>
      </c>
      <c r="E74" s="418">
        <f>15%*E73</f>
        <v>0</v>
      </c>
      <c r="F74" s="410">
        <f>D74/$D$235</f>
        <v>0</v>
      </c>
      <c r="H74" s="418">
        <f>15%*H73</f>
        <v>0</v>
      </c>
      <c r="I74" s="418">
        <f>15%*I73</f>
        <v>0</v>
      </c>
      <c r="J74" s="410">
        <f>H74/$H$235</f>
        <v>0</v>
      </c>
    </row>
    <row r="75" spans="1:14" ht="20.149999999999999" customHeight="1" thickBot="1">
      <c r="B75" s="842"/>
      <c r="C75" s="412" t="s">
        <v>54</v>
      </c>
      <c r="D75" s="413">
        <f>SUM(D73:D74)</f>
        <v>0</v>
      </c>
      <c r="E75" s="413">
        <f>SUM(E73:E74)</f>
        <v>0</v>
      </c>
      <c r="F75" s="414">
        <f>SUM(F73:F74)</f>
        <v>0</v>
      </c>
      <c r="H75" s="413">
        <f>SUM(H73:H74)</f>
        <v>0</v>
      </c>
      <c r="I75" s="649">
        <f>SUM(I73:I74)</f>
        <v>0</v>
      </c>
      <c r="J75" s="650">
        <f>SUM(J73:J74)</f>
        <v>0</v>
      </c>
    </row>
    <row r="76" spans="1:14" ht="9" customHeight="1">
      <c r="B76" s="842"/>
      <c r="C76" s="426"/>
      <c r="D76" s="427"/>
      <c r="E76" s="427"/>
      <c r="F76" s="428"/>
      <c r="H76" s="427"/>
      <c r="I76" s="655"/>
      <c r="J76" s="428"/>
    </row>
    <row r="77" spans="1:14" ht="12" customHeight="1">
      <c r="B77" s="842"/>
      <c r="E77" s="415"/>
      <c r="F77" s="416"/>
      <c r="J77" s="416"/>
    </row>
    <row r="78" spans="1:14" ht="31.9" customHeight="1">
      <c r="B78" s="842"/>
      <c r="C78" s="405" t="s">
        <v>69</v>
      </c>
      <c r="D78" s="406" t="s">
        <v>86</v>
      </c>
      <c r="E78" s="406" t="s">
        <v>92</v>
      </c>
      <c r="F78" s="407" t="s">
        <v>88</v>
      </c>
      <c r="H78" s="406" t="s">
        <v>86</v>
      </c>
      <c r="I78" s="406" t="s">
        <v>92</v>
      </c>
      <c r="J78" s="407" t="s">
        <v>88</v>
      </c>
    </row>
    <row r="79" spans="1:14" ht="16.899999999999999" customHeight="1">
      <c r="A79" s="656"/>
      <c r="B79" s="842"/>
      <c r="C79" s="419" t="s">
        <v>95</v>
      </c>
      <c r="D79" s="768">
        <f>IF('1.2 Scenario Analysis'!$M$14="Can",'4.4 Can Filling &amp; Closing (3)'!F54,0)</f>
        <v>0</v>
      </c>
      <c r="E79" s="768">
        <f>IF('1.2 Scenario Analysis'!$M$14="Can",'4.4 Can Filling &amp; Closing (3)'!G54,0)</f>
        <v>0</v>
      </c>
      <c r="F79" s="410">
        <f>D79/$D$235</f>
        <v>0</v>
      </c>
      <c r="H79" s="768">
        <f>IF('1.2 Scenario Analysis'!$M$14="Can",'4.4 Can Filling &amp; Closing (3)'!F61,0)</f>
        <v>0</v>
      </c>
      <c r="I79" s="768">
        <f>IF('1.2 Scenario Analysis'!$M$14="Can",'4.4 Can Filling &amp; Closing (3)'!G61,0)</f>
        <v>0</v>
      </c>
      <c r="J79" s="410">
        <f>H79/$H$235</f>
        <v>0</v>
      </c>
      <c r="K79" s="411"/>
      <c r="L79" s="411"/>
    </row>
    <row r="80" spans="1:14" ht="16.899999999999999" customHeight="1">
      <c r="B80" s="842"/>
      <c r="C80" s="419" t="s">
        <v>96</v>
      </c>
      <c r="D80" s="768">
        <f>IF('1.2 Scenario Analysis'!$M$14="Can",'4.4 Can Filling &amp; Closing (3)'!F55,0)</f>
        <v>0</v>
      </c>
      <c r="E80" s="768">
        <f>IF('1.2 Scenario Analysis'!$M$14="Can",'4.4 Can Filling &amp; Closing (3)'!G55,0)</f>
        <v>0</v>
      </c>
      <c r="F80" s="410">
        <f>D80/$D$235</f>
        <v>0</v>
      </c>
      <c r="H80" s="768">
        <f>IF('1.2 Scenario Analysis'!$M$14="Can",'4.4 Can Filling &amp; Closing (3)'!F62,0)</f>
        <v>0</v>
      </c>
      <c r="I80" s="768">
        <f>IF('1.2 Scenario Analysis'!$M$14="Can",'4.4 Can Filling &amp; Closing (3)'!G62,0)</f>
        <v>0</v>
      </c>
      <c r="J80" s="410">
        <f>H80/$H$235</f>
        <v>0</v>
      </c>
      <c r="K80" s="411"/>
      <c r="L80" s="411"/>
    </row>
    <row r="81" spans="2:14" ht="16.899999999999999" customHeight="1">
      <c r="B81" s="842"/>
      <c r="C81" s="419" t="s">
        <v>97</v>
      </c>
      <c r="D81" s="768">
        <f>IF('1.2 Scenario Analysis'!$M$14="Can",'4.4 Can Filling &amp; Closing (3)'!F56,0)</f>
        <v>0</v>
      </c>
      <c r="E81" s="768">
        <f>IF('1.2 Scenario Analysis'!$M$14="Can",'4.4 Can Filling &amp; Closing (3)'!G56,0)</f>
        <v>0</v>
      </c>
      <c r="F81" s="410">
        <f>D81/$D$235</f>
        <v>0</v>
      </c>
      <c r="H81" s="768">
        <f>IF('1.2 Scenario Analysis'!$M$14="Can",'4.4 Can Filling &amp; Closing (3)'!F63,0)</f>
        <v>0</v>
      </c>
      <c r="I81" s="768">
        <f>IF('1.2 Scenario Analysis'!$M$14="Can",'4.4 Can Filling &amp; Closing (3)'!G63,0)</f>
        <v>0</v>
      </c>
      <c r="J81" s="410">
        <f>H81/$H$235</f>
        <v>0</v>
      </c>
      <c r="K81" s="411"/>
      <c r="L81" s="411"/>
    </row>
    <row r="82" spans="2:14" ht="16.899999999999999" customHeight="1">
      <c r="B82" s="842"/>
      <c r="C82" s="419" t="s">
        <v>98</v>
      </c>
      <c r="D82" s="768">
        <f>IF('1.2 Scenario Analysis'!$M$14="Can",'4.4 Can Filling &amp; Closing (3)'!F57,0)</f>
        <v>0</v>
      </c>
      <c r="E82" s="768">
        <f>IF('1.2 Scenario Analysis'!$M$14="Can",'4.4 Can Filling &amp; Closing (3)'!G57,0)</f>
        <v>0</v>
      </c>
      <c r="F82" s="410">
        <f>D82/$D$235</f>
        <v>0</v>
      </c>
      <c r="H82" s="768">
        <f>IF('1.2 Scenario Analysis'!$M$14="Can",'4.4 Can Filling &amp; Closing (3)'!F64,0)</f>
        <v>0</v>
      </c>
      <c r="I82" s="768">
        <f>IF('1.2 Scenario Analysis'!$M$14="Can",'4.4 Can Filling &amp; Closing (3)'!G64,0)</f>
        <v>0</v>
      </c>
      <c r="J82" s="410">
        <f>H82/$H$235</f>
        <v>0</v>
      </c>
      <c r="K82" s="411"/>
      <c r="L82" s="411"/>
    </row>
    <row r="83" spans="2:14" ht="16.899999999999999" customHeight="1" thickBot="1">
      <c r="B83" s="842"/>
      <c r="C83" s="412" t="s">
        <v>99</v>
      </c>
      <c r="D83" s="413">
        <f>SUM(D79:D82)</f>
        <v>0</v>
      </c>
      <c r="E83" s="413">
        <f>SUM(E79:E82)</f>
        <v>0</v>
      </c>
      <c r="F83" s="414">
        <f>SUM(F79:F82)</f>
        <v>0</v>
      </c>
      <c r="H83" s="413">
        <f>SUM(H79:H82)</f>
        <v>0</v>
      </c>
      <c r="I83" s="649">
        <f>SUM(I79:I82)</f>
        <v>0</v>
      </c>
      <c r="J83" s="414">
        <f>SUM(J79:J82)</f>
        <v>0</v>
      </c>
      <c r="K83" s="411"/>
      <c r="L83" s="411"/>
    </row>
    <row r="84" spans="2:14" ht="16.899999999999999" customHeight="1" thickBot="1">
      <c r="B84" s="842"/>
      <c r="C84" s="441" t="s">
        <v>133</v>
      </c>
      <c r="D84" s="442">
        <f>D83+D75+D70</f>
        <v>0</v>
      </c>
      <c r="E84" s="442">
        <f>E83+E75+E70</f>
        <v>0</v>
      </c>
      <c r="F84" s="443">
        <f>SUM(F83,F75,F70)</f>
        <v>0</v>
      </c>
      <c r="G84" s="415"/>
      <c r="H84" s="442">
        <f>H83+H75+H70</f>
        <v>0</v>
      </c>
      <c r="I84" s="658">
        <f>I83+I75+I70</f>
        <v>0</v>
      </c>
      <c r="J84" s="457">
        <f>SUM(J83,J75,J70)</f>
        <v>0</v>
      </c>
    </row>
    <row r="85" spans="2:14" ht="18" customHeight="1">
      <c r="C85" s="415"/>
      <c r="D85" s="415"/>
      <c r="E85" s="415"/>
      <c r="F85" s="415"/>
      <c r="G85" s="415"/>
      <c r="H85" s="415"/>
      <c r="J85" s="415"/>
    </row>
    <row r="86" spans="2:14" ht="21" customHeight="1">
      <c r="C86" s="838" t="s">
        <v>131</v>
      </c>
      <c r="D86" s="839"/>
      <c r="E86" s="839"/>
      <c r="F86" s="839"/>
      <c r="G86" s="839"/>
      <c r="H86" s="839"/>
      <c r="I86" s="839"/>
      <c r="J86" s="840"/>
    </row>
    <row r="87" spans="2:14" ht="30" customHeight="1">
      <c r="B87" s="842" t="s">
        <v>131</v>
      </c>
      <c r="C87" s="405" t="s">
        <v>85</v>
      </c>
      <c r="D87" s="406" t="s">
        <v>86</v>
      </c>
      <c r="E87" s="406" t="s">
        <v>87</v>
      </c>
      <c r="F87" s="407" t="s">
        <v>88</v>
      </c>
      <c r="H87" s="406" t="s">
        <v>86</v>
      </c>
      <c r="I87" s="406" t="s">
        <v>87</v>
      </c>
      <c r="J87" s="407" t="s">
        <v>88</v>
      </c>
    </row>
    <row r="88" spans="2:14" ht="16.899999999999999" customHeight="1">
      <c r="B88" s="842"/>
      <c r="C88" s="419" t="s">
        <v>132</v>
      </c>
      <c r="D88" s="768">
        <f>IF('1.2 Scenario Analysis'!$M$14="Can",0,'4.5 Aseptic Filling &amp; Closi (3)'!F33)</f>
        <v>0.546875</v>
      </c>
      <c r="E88" s="768">
        <f>IF('1.2 Scenario Analysis'!$M$14="Can",0,'4.5 Aseptic Filling &amp; Closi (3)'!G33)</f>
        <v>2.1062821901439051E-2</v>
      </c>
      <c r="F88" s="410">
        <f>D88/$D$235</f>
        <v>2.2734225470106332E-3</v>
      </c>
      <c r="H88" s="768">
        <f>IF('1.2 Scenario Analysis'!$M$14="Can",0,'4.5 Aseptic Filling &amp; Closi (3)'!F38)</f>
        <v>0.634765625</v>
      </c>
      <c r="I88" s="768">
        <f>IF('1.2 Scenario Analysis'!$M$14="Can",0,'4.5 Aseptic Filling &amp; Closi (3)'!G38)</f>
        <v>2.1773489005941886E-2</v>
      </c>
      <c r="J88" s="410">
        <f>H88/H$235</f>
        <v>2.5400070129360142E-3</v>
      </c>
      <c r="N88" s="411"/>
    </row>
    <row r="89" spans="2:14" ht="16.899999999999999" customHeight="1" thickBot="1">
      <c r="B89" s="842"/>
      <c r="C89" s="412" t="s">
        <v>90</v>
      </c>
      <c r="D89" s="413">
        <f>SUM(D88:D88)</f>
        <v>0.546875</v>
      </c>
      <c r="E89" s="413">
        <f>SUM(E88:E88)</f>
        <v>2.1062821901439051E-2</v>
      </c>
      <c r="F89" s="414">
        <f>SUM(F88:F88)</f>
        <v>2.2734225470106332E-3</v>
      </c>
      <c r="H89" s="413">
        <f>SUM(H88:H88)</f>
        <v>0.634765625</v>
      </c>
      <c r="I89" s="649">
        <f>SUM(I88:I88)</f>
        <v>2.1773489005941886E-2</v>
      </c>
      <c r="J89" s="650">
        <f>SUM(J88:J88)</f>
        <v>2.5400070129360142E-3</v>
      </c>
      <c r="N89" s="411"/>
    </row>
    <row r="90" spans="2:14" ht="12" customHeight="1">
      <c r="B90" s="842"/>
      <c r="E90" s="415"/>
      <c r="F90" s="416"/>
      <c r="J90" s="416"/>
    </row>
    <row r="91" spans="2:14" ht="27" customHeight="1">
      <c r="B91" s="842"/>
      <c r="C91" s="405" t="s">
        <v>91</v>
      </c>
      <c r="D91" s="406" t="s">
        <v>86</v>
      </c>
      <c r="E91" s="406" t="s">
        <v>92</v>
      </c>
      <c r="F91" s="407" t="s">
        <v>88</v>
      </c>
      <c r="H91" s="406" t="s">
        <v>86</v>
      </c>
      <c r="I91" s="406" t="s">
        <v>92</v>
      </c>
      <c r="J91" s="407" t="s">
        <v>88</v>
      </c>
    </row>
    <row r="92" spans="2:14" ht="16.899999999999999" customHeight="1">
      <c r="B92" s="842"/>
      <c r="C92" s="408" t="s">
        <v>93</v>
      </c>
      <c r="D92" s="768">
        <f>IF('1.2 Scenario Analysis'!$M$14="Can",0,'4.5 Aseptic Filling &amp; Closi (3)'!F44)</f>
        <v>3.195454824568885</v>
      </c>
      <c r="E92" s="768">
        <f>IF('1.2 Scenario Analysis'!$M$14="Can",0,'4.5 Aseptic Filling &amp; Closi (3)'!G44)</f>
        <v>0.1230725410084363</v>
      </c>
      <c r="F92" s="410">
        <f>D92/$D$235</f>
        <v>1.3283874827206967E-2</v>
      </c>
      <c r="H92" s="768">
        <f>IF('1.2 Scenario Analysis'!$M$14="Can",0,'4.5 Aseptic Filling &amp; Closi (3)'!F48)</f>
        <v>3.7068185307111063</v>
      </c>
      <c r="I92" s="768">
        <f>IF('1.2 Scenario Analysis'!$M$14="Can",0,'4.5 Aseptic Filling &amp; Closi (3)'!G48)</f>
        <v>0.12714987917857073</v>
      </c>
      <c r="J92" s="410">
        <f>H92/$H$235</f>
        <v>1.4832789761870583E-2</v>
      </c>
    </row>
    <row r="93" spans="2:14" ht="16.899999999999999" customHeight="1">
      <c r="B93" s="842"/>
      <c r="C93" s="417" t="s">
        <v>94</v>
      </c>
      <c r="D93" s="418">
        <f>15%*D92</f>
        <v>0.47931822368533272</v>
      </c>
      <c r="E93" s="418">
        <f>15%*E92</f>
        <v>1.8460881151265443E-2</v>
      </c>
      <c r="F93" s="410">
        <f>D93/$D$235</f>
        <v>1.9925812240810447E-3</v>
      </c>
      <c r="H93" s="418">
        <f>15%*H92</f>
        <v>0.55602277960666591</v>
      </c>
      <c r="I93" s="418">
        <f>15%*I92</f>
        <v>1.9072481876785608E-2</v>
      </c>
      <c r="J93" s="410">
        <f>H93/$H$235</f>
        <v>2.2249184642805873E-3</v>
      </c>
    </row>
    <row r="94" spans="2:14" ht="20.149999999999999" customHeight="1" thickBot="1">
      <c r="B94" s="842"/>
      <c r="C94" s="412" t="s">
        <v>54</v>
      </c>
      <c r="D94" s="413">
        <f>SUM(D92:D93)</f>
        <v>3.6747730482542176</v>
      </c>
      <c r="E94" s="413">
        <f>SUM(E92:E93)</f>
        <v>0.14153342215970174</v>
      </c>
      <c r="F94" s="414">
        <f>SUM(F92:F93)</f>
        <v>1.5276456051288013E-2</v>
      </c>
      <c r="H94" s="413">
        <f>SUM(H92:H93)</f>
        <v>4.2628413103177722</v>
      </c>
      <c r="I94" s="649">
        <f>SUM(I92:I93)</f>
        <v>0.14622236105535635</v>
      </c>
      <c r="J94" s="650">
        <f>SUM(J92:J93)</f>
        <v>1.7057708226151172E-2</v>
      </c>
    </row>
    <row r="95" spans="2:14" ht="9" customHeight="1">
      <c r="B95" s="842"/>
      <c r="C95" s="426"/>
      <c r="D95" s="427"/>
      <c r="E95" s="427"/>
      <c r="F95" s="428"/>
      <c r="H95" s="427"/>
      <c r="I95" s="655"/>
      <c r="J95" s="428"/>
    </row>
    <row r="96" spans="2:14" ht="12" customHeight="1">
      <c r="B96" s="842"/>
      <c r="E96" s="415"/>
      <c r="F96" s="416"/>
      <c r="J96" s="416"/>
    </row>
    <row r="97" spans="1:14" ht="31.9" customHeight="1">
      <c r="B97" s="842"/>
      <c r="C97" s="405" t="s">
        <v>69</v>
      </c>
      <c r="D97" s="406" t="s">
        <v>86</v>
      </c>
      <c r="E97" s="406" t="s">
        <v>92</v>
      </c>
      <c r="F97" s="407" t="s">
        <v>88</v>
      </c>
      <c r="H97" s="406" t="s">
        <v>86</v>
      </c>
      <c r="I97" s="406" t="s">
        <v>92</v>
      </c>
      <c r="J97" s="407" t="s">
        <v>88</v>
      </c>
    </row>
    <row r="98" spans="1:14" ht="16.899999999999999" customHeight="1">
      <c r="A98" s="656"/>
      <c r="B98" s="842"/>
      <c r="C98" s="419" t="s">
        <v>95</v>
      </c>
      <c r="D98" s="768">
        <f>IF('1.2 Scenario Analysis'!$M$14="Can",0,'4.5 Aseptic Filling &amp; Closi (3)'!F53)</f>
        <v>2.25051946199603</v>
      </c>
      <c r="E98" s="768">
        <f>IF('1.2 Scenario Analysis'!$M$14="Can",0,'4.5 Aseptic Filling &amp; Closi (3)'!G53)</f>
        <v>8.6678474265133379E-2</v>
      </c>
      <c r="F98" s="410">
        <f>D98/$D$235</f>
        <v>9.355669371223797E-3</v>
      </c>
      <c r="H98" s="768">
        <f>IF('1.2 Scenario Analysis'!$M$14="Can",0,'4.5 Aseptic Filling &amp; Closi (3)'!F60)</f>
        <v>2.25051946199603</v>
      </c>
      <c r="I98" s="768">
        <f>IF('1.2 Scenario Analysis'!$M$14="Can",0,'4.5 Aseptic Filling &amp; Closi (3)'!G60)</f>
        <v>7.71964624950017E-2</v>
      </c>
      <c r="J98" s="410">
        <f>H98/$H$235</f>
        <v>9.0054265560125454E-3</v>
      </c>
      <c r="K98" s="411"/>
      <c r="L98" s="411"/>
    </row>
    <row r="99" spans="1:14" ht="16.899999999999999" customHeight="1">
      <c r="B99" s="842"/>
      <c r="C99" s="419" t="s">
        <v>96</v>
      </c>
      <c r="D99" s="768">
        <f>IF('1.2 Scenario Analysis'!$M$14="Can",0,'4.5 Aseptic Filling &amp; Closi (3)'!F54)</f>
        <v>1.8653017028750551</v>
      </c>
      <c r="E99" s="768">
        <f>IF('1.2 Scenario Analysis'!$M$14="Can",0,'4.5 Aseptic Filling &amp; Closi (3)'!G54)</f>
        <v>7.1841860681340852E-2</v>
      </c>
      <c r="F99" s="410">
        <f>D99/$D$235</f>
        <v>7.7542746483080759E-3</v>
      </c>
      <c r="H99" s="768">
        <f>IF('1.2 Scenario Analysis'!$M$14="Can",0,'4.5 Aseptic Filling &amp; Closi (3)'!F61)</f>
        <v>1.8653017028750551</v>
      </c>
      <c r="I99" s="768">
        <f>IF('1.2 Scenario Analysis'!$M$14="Can",0,'4.5 Aseptic Filling &amp; Closi (3)'!G61)</f>
        <v>6.398286945723422E-2</v>
      </c>
      <c r="J99" s="410">
        <f>H99/$H$235</f>
        <v>7.4639823266172125E-3</v>
      </c>
      <c r="K99" s="411"/>
      <c r="L99" s="411"/>
    </row>
    <row r="100" spans="1:14" ht="16.899999999999999" customHeight="1">
      <c r="B100" s="842"/>
      <c r="C100" s="419" t="s">
        <v>97</v>
      </c>
      <c r="D100" s="768">
        <f>IF('1.2 Scenario Analysis'!$M$14="Can",0,'4.5 Aseptic Filling &amp; Closi (3)'!F55)</f>
        <v>1.1616204407504414</v>
      </c>
      <c r="E100" s="768">
        <f>IF('1.2 Scenario Analysis'!$M$14="Can",0,'4.5 Aseptic Filling &amp; Closi (3)'!G55)</f>
        <v>4.4739665299378617E-2</v>
      </c>
      <c r="F100" s="410">
        <f>D100/$D$235</f>
        <v>4.8289903562431678E-3</v>
      </c>
      <c r="H100" s="768">
        <f>IF('1.2 Scenario Analysis'!$M$14="Can",0,'4.5 Aseptic Filling &amp; Closi (3)'!F62)</f>
        <v>1.1616204407504414</v>
      </c>
      <c r="I100" s="768">
        <f>IF('1.2 Scenario Analysis'!$M$14="Can",0,'4.5 Aseptic Filling &amp; Closi (3)'!G62)</f>
        <v>3.9845462481931188E-2</v>
      </c>
      <c r="J100" s="410">
        <f>H100/$H$235</f>
        <v>4.6482102207030269E-3</v>
      </c>
      <c r="K100" s="411"/>
      <c r="L100" s="411"/>
    </row>
    <row r="101" spans="1:14" ht="16.899999999999999" customHeight="1">
      <c r="B101" s="842"/>
      <c r="C101" s="419" t="s">
        <v>98</v>
      </c>
      <c r="D101" s="768">
        <f>IF('1.2 Scenario Analysis'!$M$14="Can",0,'4.5 Aseptic Filling &amp; Closi (3)'!F56)</f>
        <v>2.2146190143923694</v>
      </c>
      <c r="E101" s="768">
        <f>IF('1.2 Scenario Analysis'!$M$14="Can",0,'4.5 Aseptic Filling &amp; Closi (3)'!G56)</f>
        <v>8.5295773037141878E-2</v>
      </c>
      <c r="F101" s="410">
        <f>D101/$D$235</f>
        <v>9.2064270635119141E-3</v>
      </c>
      <c r="H101" s="768">
        <f>IF('1.2 Scenario Analysis'!$M$14="Can",0,'4.5 Aseptic Filling &amp; Closi (3)'!F63)</f>
        <v>2.2146190143923694</v>
      </c>
      <c r="I101" s="768">
        <f>IF('1.2 Scenario Analysis'!$M$14="Can",0,'4.5 Aseptic Filling &amp; Closi (3)'!G63)</f>
        <v>7.5965018997716058E-2</v>
      </c>
      <c r="J101" s="410">
        <f>H101/$H$235</f>
        <v>8.8617713467676537E-3</v>
      </c>
      <c r="K101" s="411"/>
      <c r="L101" s="411"/>
    </row>
    <row r="102" spans="1:14" ht="16.899999999999999" customHeight="1" thickBot="1">
      <c r="B102" s="842"/>
      <c r="C102" s="412" t="s">
        <v>99</v>
      </c>
      <c r="D102" s="413">
        <f>SUM(D98:D101)</f>
        <v>7.4920606200138966</v>
      </c>
      <c r="E102" s="413">
        <f>SUM(E98:E101)</f>
        <v>0.2885557732829947</v>
      </c>
      <c r="F102" s="414">
        <f>SUM(F98:F101)</f>
        <v>3.1145361439286954E-2</v>
      </c>
      <c r="H102" s="413">
        <f>SUM(H98:H101)</f>
        <v>7.4920606200138966</v>
      </c>
      <c r="I102" s="649">
        <f>SUM(I98:I101)</f>
        <v>0.25698981343188315</v>
      </c>
      <c r="J102" s="414">
        <f>SUM(J98:J101)</f>
        <v>2.9979390450100438E-2</v>
      </c>
      <c r="K102" s="411"/>
      <c r="L102" s="411"/>
    </row>
    <row r="103" spans="1:14" ht="16.899999999999999" customHeight="1" thickBot="1">
      <c r="B103" s="842"/>
      <c r="C103" s="441" t="s">
        <v>133</v>
      </c>
      <c r="D103" s="442">
        <f>D102+D94+D89</f>
        <v>11.713708668268115</v>
      </c>
      <c r="E103" s="442">
        <f>E102+E94+E89</f>
        <v>0.45115201734413546</v>
      </c>
      <c r="F103" s="443">
        <f>SUM(F102,F94,F89)</f>
        <v>4.8695240037585602E-2</v>
      </c>
      <c r="G103" s="415"/>
      <c r="H103" s="442">
        <f>H102+H94+H89</f>
        <v>12.38966755533167</v>
      </c>
      <c r="I103" s="658">
        <f>I102+I94+I89</f>
        <v>0.4249856634931814</v>
      </c>
      <c r="J103" s="457">
        <f>SUM(J102,J94,J89)</f>
        <v>4.9577105689187627E-2</v>
      </c>
    </row>
    <row r="104" spans="1:14" ht="13.15" customHeight="1">
      <c r="C104" s="415"/>
      <c r="D104" s="415"/>
      <c r="E104" s="415"/>
      <c r="F104" s="415"/>
      <c r="G104" s="415"/>
      <c r="H104" s="415"/>
      <c r="J104" s="415"/>
    </row>
    <row r="105" spans="1:14" ht="21" customHeight="1">
      <c r="C105" s="838" t="s">
        <v>506</v>
      </c>
      <c r="D105" s="839"/>
      <c r="E105" s="839"/>
      <c r="F105" s="839"/>
      <c r="G105" s="839"/>
      <c r="H105" s="839"/>
      <c r="I105" s="839"/>
      <c r="J105" s="840"/>
    </row>
    <row r="106" spans="1:14" ht="30" customHeight="1">
      <c r="B106" s="842" t="s">
        <v>506</v>
      </c>
      <c r="C106" s="405" t="s">
        <v>85</v>
      </c>
      <c r="D106" s="406" t="s">
        <v>86</v>
      </c>
      <c r="E106" s="406" t="s">
        <v>87</v>
      </c>
      <c r="F106" s="407" t="s">
        <v>88</v>
      </c>
      <c r="H106" s="406" t="s">
        <v>86</v>
      </c>
      <c r="I106" s="406" t="s">
        <v>87</v>
      </c>
      <c r="J106" s="407" t="s">
        <v>88</v>
      </c>
    </row>
    <row r="107" spans="1:14" ht="16.899999999999999" customHeight="1">
      <c r="B107" s="842"/>
      <c r="C107" s="419" t="s">
        <v>350</v>
      </c>
      <c r="D107" s="776">
        <f>IF('1.2 Scenario Analysis'!$M$13="Non-Carbonated",'4.6 Nitrogenation (3)'!F33,0)</f>
        <v>0.25390625</v>
      </c>
      <c r="E107" s="776">
        <f>IF('1.2 Scenario Analysis'!$M$13="Non-Carbonated",'4.6 Nitrogenation (3)'!G33,0)</f>
        <v>9.5937402151547706E-3</v>
      </c>
      <c r="F107" s="410">
        <f>D107/$D$235</f>
        <v>1.0555176111120795E-3</v>
      </c>
      <c r="H107" s="776">
        <f>IF('1.2 Scenario Analysis'!$M$13="Non-Carbonated",'4.6 Nitrogenation (3)'!F37,0)</f>
        <v>0.283203125</v>
      </c>
      <c r="I107" s="776">
        <f>IF('1.2 Scenario Analysis'!$M$13="Non-Carbonated",'4.6 Nitrogenation (3)'!G37,0)</f>
        <v>9.531367471905668E-3</v>
      </c>
      <c r="J107" s="410">
        <f>H107/H$235</f>
        <v>1.1332338980791447E-3</v>
      </c>
      <c r="N107" s="411"/>
    </row>
    <row r="108" spans="1:14" ht="16.899999999999999" customHeight="1" thickBot="1">
      <c r="B108" s="842"/>
      <c r="C108" s="412" t="s">
        <v>90</v>
      </c>
      <c r="D108" s="413">
        <f>SUM(D107:D107)</f>
        <v>0.25390625</v>
      </c>
      <c r="E108" s="413">
        <f>SUM(E107:E107)</f>
        <v>9.5937402151547706E-3</v>
      </c>
      <c r="F108" s="414">
        <f>SUM(F107:F107)</f>
        <v>1.0555176111120795E-3</v>
      </c>
      <c r="H108" s="413">
        <f>SUM(H107:H107)</f>
        <v>0.283203125</v>
      </c>
      <c r="I108" s="649">
        <f>SUM(I107:I107)</f>
        <v>9.531367471905668E-3</v>
      </c>
      <c r="J108" s="650">
        <f>SUM(J107:J107)</f>
        <v>1.1332338980791447E-3</v>
      </c>
      <c r="N108" s="411"/>
    </row>
    <row r="109" spans="1:14" ht="12" customHeight="1">
      <c r="B109" s="842"/>
      <c r="E109" s="415"/>
      <c r="F109" s="416"/>
      <c r="J109" s="416"/>
    </row>
    <row r="110" spans="1:14" ht="27" customHeight="1">
      <c r="B110" s="842"/>
      <c r="C110" s="405" t="s">
        <v>91</v>
      </c>
      <c r="D110" s="406" t="s">
        <v>86</v>
      </c>
      <c r="E110" s="406" t="s">
        <v>92</v>
      </c>
      <c r="F110" s="407" t="s">
        <v>88</v>
      </c>
      <c r="H110" s="406" t="s">
        <v>86</v>
      </c>
      <c r="I110" s="406" t="s">
        <v>92</v>
      </c>
      <c r="J110" s="407" t="s">
        <v>88</v>
      </c>
    </row>
    <row r="111" spans="1:14" ht="16.899999999999999" customHeight="1">
      <c r="B111" s="842"/>
      <c r="C111" s="408" t="s">
        <v>93</v>
      </c>
      <c r="D111" s="776">
        <f>IF('1.2 Scenario Analysis'!$M$13="Non-Carbonated",'4.6 Nitrogenation (3)'!F43,0)</f>
        <v>3.195454824568885</v>
      </c>
      <c r="E111" s="776">
        <f>IF('1.2 Scenario Analysis'!$M$13="Non-Carbonated",'4.6 Nitrogenation (3)'!G43,0)</f>
        <v>0.12073890838125031</v>
      </c>
      <c r="F111" s="410">
        <f>D111/$D$235</f>
        <v>1.3283874827206967E-2</v>
      </c>
      <c r="H111" s="776">
        <f>IF('1.2 Scenario Analysis'!$M$13="Non-Carbonated",'4.6 Nitrogenation (3)'!F47,0)</f>
        <v>3.7068185307111063</v>
      </c>
      <c r="I111" s="776">
        <f>IF('1.2 Scenario Analysis'!$M$13="Non-Carbonated",'4.6 Nitrogenation (3)'!G47,0)</f>
        <v>0.12475515433622776</v>
      </c>
      <c r="J111" s="410">
        <f>H111/$H$235</f>
        <v>1.4832789761870583E-2</v>
      </c>
    </row>
    <row r="112" spans="1:14" ht="16.899999999999999" customHeight="1">
      <c r="B112" s="842"/>
      <c r="C112" s="417" t="s">
        <v>94</v>
      </c>
      <c r="D112" s="418">
        <f>15%*D111</f>
        <v>0.47931822368533272</v>
      </c>
      <c r="E112" s="418">
        <f>15%*E111</f>
        <v>1.8110836257187547E-2</v>
      </c>
      <c r="F112" s="410">
        <f>D112/$D$235</f>
        <v>1.9925812240810447E-3</v>
      </c>
      <c r="H112" s="418">
        <f>15%*H111</f>
        <v>0.55602277960666591</v>
      </c>
      <c r="I112" s="418">
        <f>15%*I111</f>
        <v>1.8713273150434164E-2</v>
      </c>
      <c r="J112" s="410">
        <f>H112/$H$235</f>
        <v>2.2249184642805873E-3</v>
      </c>
    </row>
    <row r="113" spans="1:14" ht="20.149999999999999" customHeight="1" thickBot="1">
      <c r="B113" s="842"/>
      <c r="C113" s="412" t="s">
        <v>54</v>
      </c>
      <c r="D113" s="413">
        <f>SUM(D111:D112)</f>
        <v>3.6747730482542176</v>
      </c>
      <c r="E113" s="659">
        <f>SUM(E111:E112)</f>
        <v>0.13884974463843786</v>
      </c>
      <c r="F113" s="414">
        <f>SUM(F111:F112)</f>
        <v>1.5276456051288013E-2</v>
      </c>
      <c r="H113" s="413">
        <f>SUM(H111:H112)</f>
        <v>4.2628413103177722</v>
      </c>
      <c r="I113" s="649">
        <f>SUM(I111:I112)</f>
        <v>0.14346842748666191</v>
      </c>
      <c r="J113" s="650">
        <f>SUM(J111:J112)</f>
        <v>1.7057708226151172E-2</v>
      </c>
    </row>
    <row r="114" spans="1:14" ht="9" customHeight="1">
      <c r="B114" s="842"/>
      <c r="C114" s="426"/>
      <c r="D114" s="427"/>
      <c r="E114" s="427"/>
      <c r="F114" s="428"/>
      <c r="H114" s="427"/>
      <c r="I114" s="655"/>
      <c r="J114" s="428"/>
    </row>
    <row r="115" spans="1:14" ht="12" customHeight="1">
      <c r="B115" s="842"/>
      <c r="E115" s="415"/>
      <c r="F115" s="416"/>
      <c r="J115" s="416"/>
    </row>
    <row r="116" spans="1:14" ht="31.9" customHeight="1">
      <c r="B116" s="842"/>
      <c r="C116" s="405" t="s">
        <v>69</v>
      </c>
      <c r="D116" s="406" t="s">
        <v>86</v>
      </c>
      <c r="E116" s="406" t="s">
        <v>92</v>
      </c>
      <c r="F116" s="407" t="s">
        <v>88</v>
      </c>
      <c r="H116" s="406" t="s">
        <v>86</v>
      </c>
      <c r="I116" s="406" t="s">
        <v>92</v>
      </c>
      <c r="J116" s="407" t="s">
        <v>88</v>
      </c>
    </row>
    <row r="117" spans="1:14" ht="16.899999999999999" customHeight="1">
      <c r="A117" s="656"/>
      <c r="B117" s="842"/>
      <c r="C117" s="419" t="s">
        <v>95</v>
      </c>
      <c r="D117" s="776">
        <f>IF('1.2 Scenario Analysis'!$M$13="Non-Carbonated",'4.6 Nitrogenation (3)'!F53,0)</f>
        <v>2.25051946199603</v>
      </c>
      <c r="E117" s="776">
        <f>IF('1.2 Scenario Analysis'!$M$13="Non-Carbonated",'4.6 Nitrogenation (3)'!G53,0)</f>
        <v>8.5034925558310548E-2</v>
      </c>
      <c r="F117" s="410">
        <f>D117/$D$235</f>
        <v>9.355669371223797E-3</v>
      </c>
      <c r="H117" s="776">
        <f>IF('1.2 Scenario Analysis'!$M$13="Non-Carbonated",'4.6 Nitrogenation (3)'!F60,0)</f>
        <v>2.25051946199603</v>
      </c>
      <c r="I117" s="776">
        <f>IF('1.2 Scenario Analysis'!$M$13="Non-Carbonated",'4.6 Nitrogenation (3)'!G60,0)</f>
        <v>7.5742554023581515E-2</v>
      </c>
      <c r="J117" s="410">
        <f>H117/$H$235</f>
        <v>9.0054265560125454E-3</v>
      </c>
      <c r="K117" s="411"/>
      <c r="L117" s="411"/>
    </row>
    <row r="118" spans="1:14" ht="16.899999999999999" customHeight="1">
      <c r="B118" s="842"/>
      <c r="C118" s="419" t="s">
        <v>96</v>
      </c>
      <c r="D118" s="776">
        <f>IF('1.2 Scenario Analysis'!$M$13="Non-Carbonated",'4.6 Nitrogenation (3)'!F54,0)</f>
        <v>1.8653017028750551</v>
      </c>
      <c r="E118" s="776">
        <f>IF('1.2 Scenario Analysis'!$M$13="Non-Carbonated",'4.6 Nitrogenation (3)'!G54,0)</f>
        <v>7.0479635535829019E-2</v>
      </c>
      <c r="F118" s="410">
        <f>D118/$D$235</f>
        <v>7.7542746483080759E-3</v>
      </c>
      <c r="H118" s="776">
        <f>IF('1.2 Scenario Analysis'!$M$13="Non-Carbonated",'4.6 Nitrogenation (3)'!F61,0)</f>
        <v>1.8653017028750551</v>
      </c>
      <c r="I118" s="776">
        <f>IF('1.2 Scenario Analysis'!$M$13="Non-Carbonated",'4.6 Nitrogenation (3)'!G61,0)</f>
        <v>6.2777824136204544E-2</v>
      </c>
      <c r="J118" s="410">
        <f>H118/$H$235</f>
        <v>7.4639823266172125E-3</v>
      </c>
      <c r="K118" s="411"/>
      <c r="L118" s="411"/>
    </row>
    <row r="119" spans="1:14" ht="16.899999999999999" customHeight="1">
      <c r="B119" s="842"/>
      <c r="C119" s="419" t="s">
        <v>97</v>
      </c>
      <c r="D119" s="776">
        <f>IF('1.2 Scenario Analysis'!$M$13="Non-Carbonated",'4.6 Nitrogenation (3)'!F55,0)</f>
        <v>1.1616204407504414</v>
      </c>
      <c r="E119" s="776">
        <f>IF('1.2 Scenario Analysis'!$M$13="Non-Carbonated",'4.6 Nitrogenation (3)'!G55,0)</f>
        <v>4.3891336811021059E-2</v>
      </c>
      <c r="F119" s="410">
        <f>D119/$D$235</f>
        <v>4.8289903562431678E-3</v>
      </c>
      <c r="H119" s="776">
        <f>IF('1.2 Scenario Analysis'!$M$13="Non-Carbonated",'4.6 Nitrogenation (3)'!F62,0)</f>
        <v>1.1616204407504414</v>
      </c>
      <c r="I119" s="776">
        <f>IF('1.2 Scenario Analysis'!$M$13="Non-Carbonated",'4.6 Nitrogenation (3)'!G62,0)</f>
        <v>3.9095018049922582E-2</v>
      </c>
      <c r="J119" s="410">
        <f>H119/$H$235</f>
        <v>4.6482102207030269E-3</v>
      </c>
      <c r="K119" s="411"/>
      <c r="L119" s="411"/>
    </row>
    <row r="120" spans="1:14" ht="16.899999999999999" customHeight="1">
      <c r="B120" s="842"/>
      <c r="C120" s="419" t="s">
        <v>98</v>
      </c>
      <c r="D120" s="776">
        <f>IF('1.2 Scenario Analysis'!$M$13="Non-Carbonated",'4.6 Nitrogenation (3)'!F56,0)</f>
        <v>2.2146190143923694</v>
      </c>
      <c r="E120" s="776">
        <f>IF('1.2 Scenario Analysis'!$M$13="Non-Carbonated",'4.6 Nitrogenation (3)'!G56,0)</f>
        <v>8.3678442336974745E-2</v>
      </c>
      <c r="F120" s="410">
        <f>D120/$D$235</f>
        <v>9.2064270635119141E-3</v>
      </c>
      <c r="H120" s="776">
        <f>IF('1.2 Scenario Analysis'!$M$13="Non-Carbonated",'4.6 Nitrogenation (3)'!F63,0)</f>
        <v>2.2146190143923694</v>
      </c>
      <c r="I120" s="776">
        <f>IF('1.2 Scenario Analysis'!$M$13="Non-Carbonated",'4.6 Nitrogenation (3)'!G63,0)</f>
        <v>7.4534303378337441E-2</v>
      </c>
      <c r="J120" s="410">
        <f>H120/$H$235</f>
        <v>8.8617713467676537E-3</v>
      </c>
      <c r="K120" s="411"/>
      <c r="L120" s="411"/>
    </row>
    <row r="121" spans="1:14" ht="16.899999999999999" customHeight="1" thickBot="1">
      <c r="B121" s="842"/>
      <c r="C121" s="412" t="s">
        <v>99</v>
      </c>
      <c r="D121" s="413">
        <f>SUM(D117:D120)</f>
        <v>7.4920606200138966</v>
      </c>
      <c r="E121" s="659">
        <f>SUM(E117:E120)</f>
        <v>0.28308434024213536</v>
      </c>
      <c r="F121" s="414">
        <f>SUM(F117:F120)</f>
        <v>3.1145361439286954E-2</v>
      </c>
      <c r="H121" s="413">
        <f>SUM(H117:H120)</f>
        <v>7.4920606200138966</v>
      </c>
      <c r="I121" s="649">
        <f>SUM(I117:I120)</f>
        <v>0.25214969958804612</v>
      </c>
      <c r="J121" s="414">
        <f>SUM(J117:J120)</f>
        <v>2.9979390450100438E-2</v>
      </c>
      <c r="K121" s="411"/>
      <c r="L121" s="411"/>
    </row>
    <row r="122" spans="1:14" ht="16.899999999999999" customHeight="1" thickBot="1">
      <c r="B122" s="842"/>
      <c r="C122" s="441" t="s">
        <v>507</v>
      </c>
      <c r="D122" s="442">
        <f>D121+D113+D108</f>
        <v>11.420739918268115</v>
      </c>
      <c r="E122" s="442">
        <f>E121+E113+E108</f>
        <v>0.43152782509572796</v>
      </c>
      <c r="F122" s="443">
        <f>SUM(F121,F113,F108)</f>
        <v>4.7477335101687043E-2</v>
      </c>
      <c r="G122" s="415"/>
      <c r="H122" s="442">
        <f>H121+H113+H108</f>
        <v>12.03810505533167</v>
      </c>
      <c r="I122" s="658">
        <f>I121+I113+I108</f>
        <v>0.4051494945466137</v>
      </c>
      <c r="J122" s="457">
        <f>SUM(J121,J113,J108)</f>
        <v>4.8170332574330753E-2</v>
      </c>
    </row>
    <row r="123" spans="1:14" ht="12.75" customHeight="1">
      <c r="C123" s="415"/>
      <c r="D123" s="415"/>
      <c r="E123" s="415"/>
      <c r="F123" s="415"/>
      <c r="G123" s="415"/>
      <c r="H123" s="415"/>
      <c r="J123" s="415"/>
    </row>
    <row r="124" spans="1:14" ht="21" customHeight="1">
      <c r="C124" s="838" t="s">
        <v>608</v>
      </c>
      <c r="D124" s="839"/>
      <c r="E124" s="839"/>
      <c r="F124" s="839"/>
      <c r="G124" s="839"/>
      <c r="H124" s="839"/>
      <c r="I124" s="839"/>
      <c r="J124" s="840"/>
    </row>
    <row r="125" spans="1:14" ht="30" customHeight="1">
      <c r="B125" s="842" t="s">
        <v>608</v>
      </c>
      <c r="C125" s="405" t="s">
        <v>85</v>
      </c>
      <c r="D125" s="406" t="s">
        <v>86</v>
      </c>
      <c r="E125" s="406" t="s">
        <v>87</v>
      </c>
      <c r="F125" s="407" t="s">
        <v>88</v>
      </c>
      <c r="H125" s="406" t="s">
        <v>86</v>
      </c>
      <c r="I125" s="406" t="s">
        <v>87</v>
      </c>
      <c r="J125" s="407" t="s">
        <v>88</v>
      </c>
    </row>
    <row r="126" spans="1:14" ht="16.899999999999999" customHeight="1">
      <c r="B126" s="842"/>
      <c r="C126" s="419" t="s">
        <v>599</v>
      </c>
      <c r="D126" s="776">
        <f>IF('1.2 Scenario Analysis'!$M$14="Can",'4.7 Can Pasteurisation (3)'!F33,0)</f>
        <v>0</v>
      </c>
      <c r="E126" s="776">
        <f>IF('1.2 Scenario Analysis'!$M$14="Can",'4.7 Can Pasteurisation (3)'!G33,0)</f>
        <v>0</v>
      </c>
      <c r="F126" s="410">
        <f>D126/$D$235</f>
        <v>0</v>
      </c>
      <c r="H126" s="776">
        <f>IF('1.2 Scenario Analysis'!$M$14="Can",'4.7 Can Pasteurisation (3)'!F37,0)</f>
        <v>0</v>
      </c>
      <c r="I126" s="776">
        <f>IF('1.2 Scenario Analysis'!$M$14="Can",'4.7 Can Pasteurisation (3)'!G37,0)</f>
        <v>0</v>
      </c>
      <c r="J126" s="410">
        <f>H126/H$235</f>
        <v>0</v>
      </c>
      <c r="N126" s="411"/>
    </row>
    <row r="127" spans="1:14" ht="16.899999999999999" customHeight="1" thickBot="1">
      <c r="B127" s="842"/>
      <c r="C127" s="412" t="s">
        <v>90</v>
      </c>
      <c r="D127" s="413">
        <f>SUM(D126:D126)</f>
        <v>0</v>
      </c>
      <c r="E127" s="413">
        <f>SUM(E126:E126)</f>
        <v>0</v>
      </c>
      <c r="F127" s="414">
        <f>SUM(F126:F126)</f>
        <v>0</v>
      </c>
      <c r="H127" s="413">
        <f>SUM(H126:H126)</f>
        <v>0</v>
      </c>
      <c r="I127" s="649">
        <f>SUM(I126:I126)</f>
        <v>0</v>
      </c>
      <c r="J127" s="650">
        <f>SUM(J126:J126)</f>
        <v>0</v>
      </c>
      <c r="N127" s="411"/>
    </row>
    <row r="128" spans="1:14" ht="12" customHeight="1">
      <c r="B128" s="842"/>
      <c r="E128" s="415"/>
      <c r="F128" s="416"/>
      <c r="J128" s="416"/>
    </row>
    <row r="129" spans="1:12" ht="27" customHeight="1">
      <c r="B129" s="842"/>
      <c r="C129" s="405" t="s">
        <v>91</v>
      </c>
      <c r="D129" s="406" t="s">
        <v>86</v>
      </c>
      <c r="E129" s="406" t="s">
        <v>92</v>
      </c>
      <c r="F129" s="407" t="s">
        <v>88</v>
      </c>
      <c r="H129" s="406" t="s">
        <v>86</v>
      </c>
      <c r="I129" s="406" t="s">
        <v>92</v>
      </c>
      <c r="J129" s="407" t="s">
        <v>88</v>
      </c>
    </row>
    <row r="130" spans="1:12" ht="16.899999999999999" customHeight="1">
      <c r="B130" s="842"/>
      <c r="C130" s="408" t="s">
        <v>93</v>
      </c>
      <c r="D130" s="776">
        <f>IF('1.2 Scenario Analysis'!$M$14="Can",'4.7 Can Pasteurisation (3)'!F43,0)</f>
        <v>0</v>
      </c>
      <c r="E130" s="776">
        <f>IF('1.2 Scenario Analysis'!$M$14="Can",'4.7 Can Pasteurisation (3)'!G43,0)</f>
        <v>0</v>
      </c>
      <c r="F130" s="410">
        <f>D130/$D$235</f>
        <v>0</v>
      </c>
      <c r="H130" s="776">
        <f>IF('1.2 Scenario Analysis'!$M$14="Can",'4.7 Can Pasteurisation (3)'!F47,0)</f>
        <v>0</v>
      </c>
      <c r="I130" s="776">
        <f>IF('1.2 Scenario Analysis'!$M$14="Can",'4.7 Can Pasteurisation (3)'!G47,0)</f>
        <v>0</v>
      </c>
      <c r="J130" s="410">
        <f>H130/$H$235</f>
        <v>0</v>
      </c>
    </row>
    <row r="131" spans="1:12" ht="16.899999999999999" customHeight="1">
      <c r="B131" s="842"/>
      <c r="C131" s="417" t="s">
        <v>94</v>
      </c>
      <c r="D131" s="418">
        <f>15%*D130</f>
        <v>0</v>
      </c>
      <c r="E131" s="418">
        <f>15%*E130</f>
        <v>0</v>
      </c>
      <c r="F131" s="410">
        <f>D131/$D$235</f>
        <v>0</v>
      </c>
      <c r="H131" s="418">
        <f>15%*H130</f>
        <v>0</v>
      </c>
      <c r="I131" s="418">
        <f>15%*I130</f>
        <v>0</v>
      </c>
      <c r="J131" s="410">
        <f>H131/$H$235</f>
        <v>0</v>
      </c>
    </row>
    <row r="132" spans="1:12" ht="20.149999999999999" customHeight="1" thickBot="1">
      <c r="B132" s="842"/>
      <c r="C132" s="412" t="s">
        <v>54</v>
      </c>
      <c r="D132" s="413">
        <f>SUM(D130:D131)</f>
        <v>0</v>
      </c>
      <c r="E132" s="659">
        <f>SUM(E130:E131)</f>
        <v>0</v>
      </c>
      <c r="F132" s="414">
        <f>SUM(F130:F131)</f>
        <v>0</v>
      </c>
      <c r="H132" s="413">
        <f>SUM(H130:H131)</f>
        <v>0</v>
      </c>
      <c r="I132" s="649">
        <f>SUM(I130:I131)</f>
        <v>0</v>
      </c>
      <c r="J132" s="650">
        <f>SUM(J130:J131)</f>
        <v>0</v>
      </c>
    </row>
    <row r="133" spans="1:12" ht="9" customHeight="1">
      <c r="B133" s="842"/>
      <c r="C133" s="426"/>
      <c r="D133" s="427"/>
      <c r="E133" s="427"/>
      <c r="F133" s="428"/>
      <c r="H133" s="427"/>
      <c r="I133" s="655"/>
      <c r="J133" s="428"/>
    </row>
    <row r="134" spans="1:12" ht="12" customHeight="1">
      <c r="B134" s="842"/>
      <c r="E134" s="415"/>
      <c r="F134" s="416"/>
      <c r="J134" s="416"/>
    </row>
    <row r="135" spans="1:12" ht="31.9" customHeight="1">
      <c r="B135" s="842"/>
      <c r="C135" s="405" t="s">
        <v>69</v>
      </c>
      <c r="D135" s="406" t="s">
        <v>86</v>
      </c>
      <c r="E135" s="406" t="s">
        <v>92</v>
      </c>
      <c r="F135" s="407" t="s">
        <v>88</v>
      </c>
      <c r="H135" s="406" t="s">
        <v>86</v>
      </c>
      <c r="I135" s="406" t="s">
        <v>92</v>
      </c>
      <c r="J135" s="407" t="s">
        <v>88</v>
      </c>
    </row>
    <row r="136" spans="1:12" ht="16.899999999999999" customHeight="1">
      <c r="A136" s="656"/>
      <c r="B136" s="842"/>
      <c r="C136" s="419" t="s">
        <v>95</v>
      </c>
      <c r="D136" s="776">
        <f>IF('1.2 Scenario Analysis'!$M$14="Can",'4.7 Can Pasteurisation (3)'!F53,0)</f>
        <v>0</v>
      </c>
      <c r="E136" s="776">
        <f>IF('1.2 Scenario Analysis'!$M$14="Can",'4.7 Can Pasteurisation (3)'!G53,0)</f>
        <v>0</v>
      </c>
      <c r="F136" s="410">
        <f>D136/$D$235</f>
        <v>0</v>
      </c>
      <c r="H136" s="776">
        <f>IF('1.2 Scenario Analysis'!$M$14="Can",'4.7 Can Pasteurisation (3)'!F60,0)</f>
        <v>0</v>
      </c>
      <c r="I136" s="776">
        <f>IF('1.2 Scenario Analysis'!$M$14="Can",'4.7 Can Pasteurisation (3)'!G60,0)</f>
        <v>0</v>
      </c>
      <c r="J136" s="410">
        <f>H136/$H$235</f>
        <v>0</v>
      </c>
      <c r="K136" s="411"/>
      <c r="L136" s="411"/>
    </row>
    <row r="137" spans="1:12" ht="16.899999999999999" customHeight="1">
      <c r="B137" s="842"/>
      <c r="C137" s="419" t="s">
        <v>96</v>
      </c>
      <c r="D137" s="776">
        <f>IF('1.2 Scenario Analysis'!$M$14="Can",'4.7 Can Pasteurisation (3)'!F54,0)</f>
        <v>0</v>
      </c>
      <c r="E137" s="776">
        <f>IF('1.2 Scenario Analysis'!$M$14="Can",'4.7 Can Pasteurisation (3)'!G54,0)</f>
        <v>0</v>
      </c>
      <c r="F137" s="410">
        <f>D137/$D$235</f>
        <v>0</v>
      </c>
      <c r="H137" s="776">
        <f>IF('1.2 Scenario Analysis'!$M$14="Can",'4.7 Can Pasteurisation (3)'!F61,0)</f>
        <v>0</v>
      </c>
      <c r="I137" s="776">
        <f>IF('1.2 Scenario Analysis'!$M$14="Can",'4.7 Can Pasteurisation (3)'!G61,0)</f>
        <v>0</v>
      </c>
      <c r="J137" s="410">
        <f>H137/$H$235</f>
        <v>0</v>
      </c>
      <c r="K137" s="411"/>
      <c r="L137" s="411"/>
    </row>
    <row r="138" spans="1:12" ht="16.899999999999999" customHeight="1">
      <c r="B138" s="842"/>
      <c r="C138" s="419" t="s">
        <v>97</v>
      </c>
      <c r="D138" s="776">
        <f>IF('1.2 Scenario Analysis'!$M$14="Can",'4.7 Can Pasteurisation (3)'!F55,0)</f>
        <v>0</v>
      </c>
      <c r="E138" s="776">
        <f>IF('1.2 Scenario Analysis'!$M$14="Can",'4.7 Can Pasteurisation (3)'!G55,0)</f>
        <v>0</v>
      </c>
      <c r="F138" s="410">
        <f>D138/$D$235</f>
        <v>0</v>
      </c>
      <c r="H138" s="776">
        <f>IF('1.2 Scenario Analysis'!$M$14="Can",'4.7 Can Pasteurisation (3)'!F62,0)</f>
        <v>0</v>
      </c>
      <c r="I138" s="776">
        <f>IF('1.2 Scenario Analysis'!$M$14="Can",'4.7 Can Pasteurisation (3)'!G62,0)</f>
        <v>0</v>
      </c>
      <c r="J138" s="410">
        <f>H138/$H$235</f>
        <v>0</v>
      </c>
      <c r="K138" s="411"/>
      <c r="L138" s="411"/>
    </row>
    <row r="139" spans="1:12" ht="16.899999999999999" customHeight="1">
      <c r="B139" s="842"/>
      <c r="C139" s="419" t="s">
        <v>98</v>
      </c>
      <c r="D139" s="776">
        <f>IF('1.2 Scenario Analysis'!$M$14="Can",'4.7 Can Pasteurisation (3)'!F56,0)</f>
        <v>0</v>
      </c>
      <c r="E139" s="776">
        <f>IF('1.2 Scenario Analysis'!$M$14="Can",'4.7 Can Pasteurisation (3)'!G56,0)</f>
        <v>0</v>
      </c>
      <c r="F139" s="410">
        <f>D139/$D$235</f>
        <v>0</v>
      </c>
      <c r="H139" s="776">
        <f>IF('1.2 Scenario Analysis'!$M$14="Can",'4.7 Can Pasteurisation (3)'!F63,0)</f>
        <v>0</v>
      </c>
      <c r="I139" s="776">
        <f>IF('1.2 Scenario Analysis'!$M$14="Can",'4.7 Can Pasteurisation (3)'!G63,0)</f>
        <v>0</v>
      </c>
      <c r="J139" s="410">
        <f>H139/$H$235</f>
        <v>0</v>
      </c>
      <c r="K139" s="411"/>
      <c r="L139" s="411"/>
    </row>
    <row r="140" spans="1:12" ht="16.899999999999999" customHeight="1" thickBot="1">
      <c r="B140" s="842"/>
      <c r="C140" s="412" t="s">
        <v>99</v>
      </c>
      <c r="D140" s="413">
        <f>SUM(D136:D139)</f>
        <v>0</v>
      </c>
      <c r="E140" s="413">
        <f>SUM(E136:E139)</f>
        <v>0</v>
      </c>
      <c r="F140" s="414">
        <f>SUM(F136:F139)</f>
        <v>0</v>
      </c>
      <c r="H140" s="413">
        <f>SUM(H136:H139)</f>
        <v>0</v>
      </c>
      <c r="I140" s="649">
        <f>SUM(I136:I139)</f>
        <v>0</v>
      </c>
      <c r="J140" s="414">
        <f>SUM(J136:J139)</f>
        <v>0</v>
      </c>
      <c r="K140" s="411"/>
      <c r="L140" s="411"/>
    </row>
    <row r="141" spans="1:12" ht="16.899999999999999" customHeight="1" thickBot="1">
      <c r="B141" s="842"/>
      <c r="C141" s="441" t="s">
        <v>609</v>
      </c>
      <c r="D141" s="442">
        <f>D140+D132+D127</f>
        <v>0</v>
      </c>
      <c r="E141" s="442">
        <f>E140+E132+E127</f>
        <v>0</v>
      </c>
      <c r="F141" s="443">
        <f>SUM(F140,F132,F127)</f>
        <v>0</v>
      </c>
      <c r="G141" s="415"/>
      <c r="H141" s="442">
        <f>H140+H132+H127</f>
        <v>0</v>
      </c>
      <c r="I141" s="658">
        <f>I140+I132+I127</f>
        <v>0</v>
      </c>
      <c r="J141" s="457">
        <f>SUM(J140,J132,J127)</f>
        <v>0</v>
      </c>
    </row>
    <row r="142" spans="1:12" ht="13.15" customHeight="1">
      <c r="C142" s="415"/>
      <c r="D142" s="415"/>
      <c r="E142" s="415"/>
      <c r="F142" s="415"/>
      <c r="G142" s="415"/>
      <c r="H142" s="415"/>
      <c r="J142" s="415"/>
    </row>
    <row r="143" spans="1:12" ht="21" customHeight="1">
      <c r="C143" s="838" t="s">
        <v>134</v>
      </c>
      <c r="D143" s="839"/>
      <c r="E143" s="839"/>
      <c r="F143" s="839"/>
      <c r="G143" s="839"/>
      <c r="H143" s="839"/>
      <c r="I143" s="839"/>
      <c r="J143" s="840"/>
    </row>
    <row r="144" spans="1:12" ht="30" customHeight="1">
      <c r="B144" s="842" t="s">
        <v>134</v>
      </c>
      <c r="C144" s="405" t="s">
        <v>85</v>
      </c>
      <c r="D144" s="406" t="s">
        <v>86</v>
      </c>
      <c r="E144" s="406" t="s">
        <v>87</v>
      </c>
      <c r="F144" s="407" t="s">
        <v>88</v>
      </c>
      <c r="H144" s="406" t="s">
        <v>86</v>
      </c>
      <c r="I144" s="406" t="s">
        <v>87</v>
      </c>
      <c r="J144" s="407" t="s">
        <v>88</v>
      </c>
    </row>
    <row r="145" spans="1:14" ht="16.899999999999999" customHeight="1">
      <c r="B145" s="842"/>
      <c r="C145" s="419" t="s">
        <v>135</v>
      </c>
      <c r="D145" s="775">
        <f>IF('1.2 Scenario Analysis'!$M$14="Can",0,'4.8 Shrink Sleeve Labelling (3)'!F33)</f>
        <v>0.41015625</v>
      </c>
      <c r="E145" s="775">
        <f>IF('1.2 Scenario Analysis'!$M$14="Can",0,'4.8 Shrink Sleeve Labelling (3)'!G33)</f>
        <v>1.7869664040092284E-2</v>
      </c>
      <c r="F145" s="410">
        <f>D145/$D$235</f>
        <v>1.7050669102579748E-3</v>
      </c>
      <c r="H145" s="775">
        <f>IF('1.2 Scenario Analysis'!$M$14="Can",0,'4.8 Shrink Sleeve Labelling (3)'!F37)</f>
        <v>0.4931640625</v>
      </c>
      <c r="I145" s="775">
        <f>IF('1.2 Scenario Analysis'!$M$14="Can",0,'4.8 Shrink Sleeve Labelling (3)'!G37)</f>
        <v>1.8069507743544842E-2</v>
      </c>
      <c r="J145" s="410">
        <f>H145/H$235</f>
        <v>1.9733900638964417E-3</v>
      </c>
      <c r="N145" s="411"/>
    </row>
    <row r="146" spans="1:14" ht="16.899999999999999" customHeight="1" thickBot="1">
      <c r="B146" s="842"/>
      <c r="C146" s="412" t="s">
        <v>90</v>
      </c>
      <c r="D146" s="413">
        <f>SUM(D145:D145)</f>
        <v>0.41015625</v>
      </c>
      <c r="E146" s="413">
        <f>SUM(E145:E145)</f>
        <v>1.7869664040092284E-2</v>
      </c>
      <c r="F146" s="414">
        <f>SUM(F145:F145)</f>
        <v>1.7050669102579748E-3</v>
      </c>
      <c r="H146" s="413">
        <f>SUM(H145:H145)</f>
        <v>0.4931640625</v>
      </c>
      <c r="I146" s="649">
        <f>SUM(I145:I145)</f>
        <v>1.8069507743544842E-2</v>
      </c>
      <c r="J146" s="650">
        <f>SUM(J145:J145)</f>
        <v>1.9733900638964417E-3</v>
      </c>
      <c r="N146" s="411"/>
    </row>
    <row r="147" spans="1:14" ht="12" customHeight="1">
      <c r="B147" s="842"/>
      <c r="E147" s="415"/>
      <c r="F147" s="416"/>
      <c r="J147" s="416"/>
    </row>
    <row r="148" spans="1:14" ht="27" customHeight="1">
      <c r="B148" s="842"/>
      <c r="C148" s="405" t="s">
        <v>91</v>
      </c>
      <c r="D148" s="406" t="s">
        <v>86</v>
      </c>
      <c r="E148" s="406" t="s">
        <v>92</v>
      </c>
      <c r="F148" s="407" t="s">
        <v>88</v>
      </c>
      <c r="H148" s="406" t="s">
        <v>86</v>
      </c>
      <c r="I148" s="406" t="s">
        <v>92</v>
      </c>
      <c r="J148" s="407" t="s">
        <v>88</v>
      </c>
    </row>
    <row r="149" spans="1:14" ht="16.899999999999999" customHeight="1">
      <c r="B149" s="842"/>
      <c r="C149" s="408" t="s">
        <v>93</v>
      </c>
      <c r="D149" s="775">
        <f>IF('1.2 Scenario Analysis'!$M$14="Can",0,'4.8 Shrink Sleeve Labelling (3)'!F43)</f>
        <v>1.6613637061422213</v>
      </c>
      <c r="E149" s="775">
        <f>IF('1.2 Scenario Analysis'!$M$14="Can",0,'4.8 Shrink Sleeve Labelling (3)'!G43)</f>
        <v>7.2382198923371513E-2</v>
      </c>
      <c r="F149" s="410">
        <f>D149/$D$235</f>
        <v>6.9064808380870828E-3</v>
      </c>
      <c r="H149" s="775">
        <f>IF('1.2 Scenario Analysis'!$M$14="Can",0,'4.8 Shrink Sleeve Labelling (3)'!F47)</f>
        <v>1.746590990499258</v>
      </c>
      <c r="I149" s="775">
        <f>IF('1.2 Scenario Analysis'!$M$14="Can",0,'4.8 Shrink Sleeve Labelling (3)'!G47)</f>
        <v>6.3995010641376568E-2</v>
      </c>
      <c r="J149" s="410">
        <f>H149/$H$235</f>
        <v>6.9889628389989992E-3</v>
      </c>
    </row>
    <row r="150" spans="1:14" ht="16.899999999999999" customHeight="1">
      <c r="B150" s="842"/>
      <c r="C150" s="417" t="s">
        <v>94</v>
      </c>
      <c r="D150" s="418">
        <f>15%*D149</f>
        <v>0.24920455592133317</v>
      </c>
      <c r="E150" s="418">
        <f>15%*E149</f>
        <v>1.0857329838505727E-2</v>
      </c>
      <c r="F150" s="410">
        <f>D150/$D$235</f>
        <v>1.0359721257130624E-3</v>
      </c>
      <c r="H150" s="418">
        <f>15%*H149</f>
        <v>0.26198864857488868</v>
      </c>
      <c r="I150" s="418">
        <f>15%*I149</f>
        <v>9.5992515962064848E-3</v>
      </c>
      <c r="J150" s="410">
        <f>H150/$H$235</f>
        <v>1.0483444258498498E-3</v>
      </c>
    </row>
    <row r="151" spans="1:14" ht="20.149999999999999" customHeight="1" thickBot="1">
      <c r="B151" s="842"/>
      <c r="C151" s="412" t="s">
        <v>54</v>
      </c>
      <c r="D151" s="413">
        <f>SUM(D149:D150)</f>
        <v>1.9105682620635545</v>
      </c>
      <c r="E151" s="659">
        <f>SUM(E149:E150)</f>
        <v>8.3239528761877235E-2</v>
      </c>
      <c r="F151" s="414">
        <f>SUM(F149:F150)</f>
        <v>7.9424529638001447E-3</v>
      </c>
      <c r="H151" s="413">
        <f>SUM(H149:H150)</f>
        <v>2.0085796390741466</v>
      </c>
      <c r="I151" s="649">
        <f>SUM(I149:I150)</f>
        <v>7.3594262237583058E-2</v>
      </c>
      <c r="J151" s="650">
        <f>SUM(J149:J150)</f>
        <v>8.0373072648488482E-3</v>
      </c>
    </row>
    <row r="152" spans="1:14" ht="9" customHeight="1">
      <c r="B152" s="842"/>
      <c r="C152" s="426"/>
      <c r="D152" s="427"/>
      <c r="E152" s="427"/>
      <c r="F152" s="428"/>
      <c r="H152" s="427"/>
      <c r="I152" s="655"/>
      <c r="J152" s="428"/>
    </row>
    <row r="153" spans="1:14" ht="12" customHeight="1">
      <c r="B153" s="842"/>
      <c r="E153" s="415"/>
      <c r="F153" s="416"/>
      <c r="J153" s="416"/>
    </row>
    <row r="154" spans="1:14" ht="31.9" customHeight="1">
      <c r="B154" s="842"/>
      <c r="C154" s="405" t="s">
        <v>69</v>
      </c>
      <c r="D154" s="406" t="s">
        <v>86</v>
      </c>
      <c r="E154" s="406" t="s">
        <v>92</v>
      </c>
      <c r="F154" s="407" t="s">
        <v>88</v>
      </c>
      <c r="H154" s="406" t="s">
        <v>86</v>
      </c>
      <c r="I154" s="406" t="s">
        <v>92</v>
      </c>
      <c r="J154" s="407" t="s">
        <v>88</v>
      </c>
    </row>
    <row r="155" spans="1:14" ht="16.899999999999999" customHeight="1">
      <c r="A155" s="656"/>
      <c r="B155" s="842"/>
      <c r="C155" s="419" t="s">
        <v>95</v>
      </c>
      <c r="D155" s="775">
        <f>IF('1.2 Scenario Analysis'!$M$14="Can",0,'4.8 Shrink Sleeve Labelling (3)'!F53)</f>
        <v>2.25051946199603</v>
      </c>
      <c r="E155" s="775">
        <f>IF('1.2 Scenario Analysis'!$M$14="Can",0,'4.8 Shrink Sleeve Labelling (3)'!G53)</f>
        <v>9.8050503196180194E-2</v>
      </c>
      <c r="F155" s="410">
        <f>D155/$D$235</f>
        <v>9.355669371223797E-3</v>
      </c>
      <c r="H155" s="775">
        <f>IF('1.2 Scenario Analysis'!$M$14="Can",0,'4.8 Shrink Sleeve Labelling (3)'!F60)</f>
        <v>2.25051946199603</v>
      </c>
      <c r="I155" s="775">
        <f>IF('1.2 Scenario Analysis'!$M$14="Can",0,'4.8 Shrink Sleeve Labelling (3)'!G60)</f>
        <v>8.2458925817482168E-2</v>
      </c>
      <c r="J155" s="410">
        <f>H155/$H$235</f>
        <v>9.0054265560125454E-3</v>
      </c>
      <c r="K155" s="411"/>
      <c r="L155" s="411"/>
    </row>
    <row r="156" spans="1:14" ht="16.899999999999999" customHeight="1">
      <c r="B156" s="842"/>
      <c r="C156" s="419" t="s">
        <v>96</v>
      </c>
      <c r="D156" s="775">
        <f>IF('1.2 Scenario Analysis'!$M$14="Can",0,'4.8 Shrink Sleeve Labelling (3)'!F54)</f>
        <v>1.8653017028750551</v>
      </c>
      <c r="E156" s="775">
        <f>IF('1.2 Scenario Analysis'!$M$14="Can",0,'4.8 Shrink Sleeve Labelling (3)'!G54)</f>
        <v>8.1267357900286219E-2</v>
      </c>
      <c r="F156" s="410">
        <f>D156/$D$235</f>
        <v>7.7542746483080759E-3</v>
      </c>
      <c r="H156" s="775">
        <f>IF('1.2 Scenario Analysis'!$M$14="Can",0,'4.8 Shrink Sleeve Labelling (3)'!F61)</f>
        <v>1.8653017028750551</v>
      </c>
      <c r="I156" s="775">
        <f>IF('1.2 Scenario Analysis'!$M$14="Can",0,'4.8 Shrink Sleeve Labelling (3)'!G61)</f>
        <v>6.834456548453019E-2</v>
      </c>
      <c r="J156" s="410">
        <f>H156/$H$235</f>
        <v>7.4639823266172125E-3</v>
      </c>
      <c r="K156" s="411"/>
      <c r="L156" s="411"/>
    </row>
    <row r="157" spans="1:14" ht="16.899999999999999" customHeight="1">
      <c r="B157" s="842"/>
      <c r="C157" s="419" t="s">
        <v>97</v>
      </c>
      <c r="D157" s="775">
        <f>IF('1.2 Scenario Analysis'!$M$14="Can",0,'4.8 Shrink Sleeve Labelling (3)'!F55)</f>
        <v>1.1616204407504414</v>
      </c>
      <c r="E157" s="775">
        <f>IF('1.2 Scenario Analysis'!$M$14="Can",0,'4.8 Shrink Sleeve Labelling (3)'!G55)</f>
        <v>5.0609412920842506E-2</v>
      </c>
      <c r="F157" s="410">
        <f>D157/$D$235</f>
        <v>4.8289903562431678E-3</v>
      </c>
      <c r="H157" s="775">
        <f>IF('1.2 Scenario Analysis'!$M$14="Can",0,'4.8 Shrink Sleeve Labelling (3)'!F62)</f>
        <v>1.1616204407504414</v>
      </c>
      <c r="I157" s="775">
        <f>IF('1.2 Scenario Analysis'!$M$14="Can",0,'4.8 Shrink Sleeve Labelling (3)'!G62)</f>
        <v>4.256171758095223E-2</v>
      </c>
      <c r="J157" s="410">
        <f>H157/$H$235</f>
        <v>4.6482102207030269E-3</v>
      </c>
      <c r="K157" s="411"/>
      <c r="L157" s="411"/>
    </row>
    <row r="158" spans="1:14" ht="16.899999999999999" customHeight="1">
      <c r="B158" s="842"/>
      <c r="C158" s="419" t="s">
        <v>98</v>
      </c>
      <c r="D158" s="775">
        <f>IF('1.2 Scenario Analysis'!$M$14="Can",0,'4.8 Shrink Sleeve Labelling (3)'!F56)</f>
        <v>2.2146190143923694</v>
      </c>
      <c r="E158" s="775">
        <f>IF('1.2 Scenario Analysis'!$M$14="Can",0,'4.8 Shrink Sleeve Labelling (3)'!G56)</f>
        <v>9.6486394548399385E-2</v>
      </c>
      <c r="F158" s="410">
        <f>D158/$D$235</f>
        <v>9.2064270635119141E-3</v>
      </c>
      <c r="H158" s="775">
        <f>IF('1.2 Scenario Analysis'!$M$14="Can",0,'4.8 Shrink Sleeve Labelling (3)'!F63)</f>
        <v>2.2146190143923694</v>
      </c>
      <c r="I158" s="775">
        <f>IF('1.2 Scenario Analysis'!$M$14="Can",0,'4.8 Shrink Sleeve Labelling (3)'!G63)</f>
        <v>8.1143535128463604E-2</v>
      </c>
      <c r="J158" s="410">
        <f>H158/$H$235</f>
        <v>8.8617713467676537E-3</v>
      </c>
      <c r="K158" s="411"/>
      <c r="L158" s="411"/>
    </row>
    <row r="159" spans="1:14" ht="16.899999999999999" customHeight="1" thickBot="1">
      <c r="B159" s="842"/>
      <c r="C159" s="412" t="s">
        <v>99</v>
      </c>
      <c r="D159" s="413">
        <f>SUM(D155:D158)</f>
        <v>7.4920606200138966</v>
      </c>
      <c r="E159" s="413">
        <f>SUM(E155:E158)</f>
        <v>0.3264136685657083</v>
      </c>
      <c r="F159" s="414">
        <f>SUM(F155:F158)</f>
        <v>3.1145361439286954E-2</v>
      </c>
      <c r="H159" s="413">
        <f>SUM(H155:H158)</f>
        <v>7.4920606200138966</v>
      </c>
      <c r="I159" s="649">
        <f>SUM(I155:I158)</f>
        <v>0.27450874401142822</v>
      </c>
      <c r="J159" s="414">
        <f>SUM(J155:J158)</f>
        <v>2.9979390450100438E-2</v>
      </c>
      <c r="K159" s="411"/>
      <c r="L159" s="411"/>
    </row>
    <row r="160" spans="1:14" ht="16.899999999999999" customHeight="1" thickBot="1">
      <c r="B160" s="842"/>
      <c r="C160" s="441" t="s">
        <v>136</v>
      </c>
      <c r="D160" s="442">
        <f>D159+D151+D146</f>
        <v>9.8127851320774511</v>
      </c>
      <c r="E160" s="442">
        <f>E159+E151+E146</f>
        <v>0.42752286136767781</v>
      </c>
      <c r="F160" s="443">
        <f>SUM(F159,F151,F146)</f>
        <v>4.0792881313345075E-2</v>
      </c>
      <c r="G160" s="415"/>
      <c r="H160" s="442">
        <f>H159+H151+H146</f>
        <v>9.9938043215880441</v>
      </c>
      <c r="I160" s="658">
        <f>I159+I151+I146</f>
        <v>0.36617251399255607</v>
      </c>
      <c r="J160" s="457">
        <f>SUM(J159,J151,J146)</f>
        <v>3.9990087778845725E-2</v>
      </c>
    </row>
    <row r="161" spans="1:14" ht="16.5" customHeight="1">
      <c r="C161" s="415"/>
      <c r="D161" s="415"/>
      <c r="E161" s="415"/>
      <c r="F161" s="415"/>
      <c r="G161" s="415"/>
      <c r="H161" s="415"/>
      <c r="J161" s="415"/>
    </row>
    <row r="162" spans="1:14" ht="21" customHeight="1">
      <c r="C162" s="838" t="s">
        <v>137</v>
      </c>
      <c r="D162" s="839"/>
      <c r="E162" s="839"/>
      <c r="F162" s="839"/>
      <c r="G162" s="839"/>
      <c r="H162" s="839"/>
      <c r="I162" s="839"/>
      <c r="J162" s="840"/>
    </row>
    <row r="163" spans="1:14" ht="30" customHeight="1">
      <c r="B163" s="842" t="s">
        <v>137</v>
      </c>
      <c r="C163" s="405" t="s">
        <v>85</v>
      </c>
      <c r="D163" s="406" t="s">
        <v>86</v>
      </c>
      <c r="E163" s="406" t="s">
        <v>87</v>
      </c>
      <c r="F163" s="407" t="s">
        <v>88</v>
      </c>
      <c r="H163" s="406" t="s">
        <v>86</v>
      </c>
      <c r="I163" s="406" t="s">
        <v>87</v>
      </c>
      <c r="J163" s="407" t="s">
        <v>88</v>
      </c>
    </row>
    <row r="164" spans="1:14" ht="16.899999999999999" customHeight="1">
      <c r="B164" s="842"/>
      <c r="C164" s="419" t="s">
        <v>135</v>
      </c>
      <c r="D164" s="768">
        <f>IF('1.2 Scenario Analysis'!$M$16=24,0,'4.9.1 Shrinking into Multip (3)'!F34)</f>
        <v>0.5078125</v>
      </c>
      <c r="E164" s="768">
        <f>IF('1.2 Scenario Analysis'!$M$16=24,0,'4.9.1 Shrinking into Multip (3)'!G34)</f>
        <v>2.6145054707619009E-2</v>
      </c>
      <c r="F164" s="410">
        <f>D164/$D$235</f>
        <v>2.111035222224159E-3</v>
      </c>
      <c r="H164" s="768">
        <f>IF('1.2 Scenario Analysis'!$M$16=24,0,'4.9.1 Shrinking into Multip (3)'!F38)</f>
        <v>0.830078125</v>
      </c>
      <c r="I164" s="768">
        <f>IF('1.2 Scenario Analysis'!$M$16=24,0,'4.9.1 Shrinking into Multip (3)'!G38)</f>
        <v>3.6164796271615327E-2</v>
      </c>
      <c r="J164" s="410">
        <f>H164/H$235</f>
        <v>3.3215476323009414E-3</v>
      </c>
      <c r="N164" s="411"/>
    </row>
    <row r="165" spans="1:14" ht="16.899999999999999" customHeight="1" thickBot="1">
      <c r="B165" s="842"/>
      <c r="C165" s="412" t="s">
        <v>90</v>
      </c>
      <c r="D165" s="413">
        <f>SUM(D164:D164)</f>
        <v>0.5078125</v>
      </c>
      <c r="E165" s="413">
        <f>SUM(E164:E164)</f>
        <v>2.6145054707619009E-2</v>
      </c>
      <c r="F165" s="414">
        <f>SUM(F164:F164)</f>
        <v>2.111035222224159E-3</v>
      </c>
      <c r="H165" s="413">
        <f>SUM(H164:H164)</f>
        <v>0.830078125</v>
      </c>
      <c r="I165" s="649">
        <f>SUM(I164:I164)</f>
        <v>3.6164796271615327E-2</v>
      </c>
      <c r="J165" s="650">
        <f>SUM(J164:J164)</f>
        <v>3.3215476323009414E-3</v>
      </c>
      <c r="N165" s="411"/>
    </row>
    <row r="166" spans="1:14" ht="12" customHeight="1">
      <c r="B166" s="842"/>
      <c r="E166" s="415"/>
      <c r="F166" s="416"/>
      <c r="J166" s="416"/>
    </row>
    <row r="167" spans="1:14" ht="27" customHeight="1">
      <c r="B167" s="842"/>
      <c r="C167" s="405" t="s">
        <v>91</v>
      </c>
      <c r="D167" s="406" t="s">
        <v>86</v>
      </c>
      <c r="E167" s="406" t="s">
        <v>92</v>
      </c>
      <c r="F167" s="407" t="s">
        <v>88</v>
      </c>
      <c r="H167" s="406" t="s">
        <v>86</v>
      </c>
      <c r="I167" s="406" t="s">
        <v>92</v>
      </c>
      <c r="J167" s="407" t="s">
        <v>88</v>
      </c>
    </row>
    <row r="168" spans="1:14" ht="16.899999999999999" customHeight="1">
      <c r="B168" s="842"/>
      <c r="C168" s="408" t="s">
        <v>93</v>
      </c>
      <c r="D168" s="768">
        <f>IF('1.2 Scenario Analysis'!$M$16=24,0,'4.9.1 Shrinking into Multip (3)'!F44)</f>
        <v>8.8204555921333192</v>
      </c>
      <c r="E168" s="768">
        <f>IF('1.2 Scenario Analysis'!$M$16=24,0,'4.9.1 Shrinking into Multip (3)'!G44)</f>
        <v>0.454126855881747</v>
      </c>
      <c r="F168" s="410">
        <f>D168/$D$235</f>
        <v>3.666765278731321E-2</v>
      </c>
      <c r="H168" s="768">
        <f>IF('1.2 Scenario Analysis'!$M$16=24,0,'4.9.1 Shrinking into Multip (3)'!F48)</f>
        <v>9.3318192982755406</v>
      </c>
      <c r="I168" s="768">
        <f>IF('1.2 Scenario Analysis'!$M$16=24,0,'4.9.1 Shrinking into Multip (3)'!G48)</f>
        <v>0.40656816943063429</v>
      </c>
      <c r="J168" s="410">
        <f>H168/$H$235</f>
        <v>3.7341162670980338E-2</v>
      </c>
    </row>
    <row r="169" spans="1:14" ht="16.899999999999999" customHeight="1">
      <c r="B169" s="842"/>
      <c r="C169" s="417" t="s">
        <v>94</v>
      </c>
      <c r="D169" s="418">
        <f>15%*D168</f>
        <v>1.3230683388199977</v>
      </c>
      <c r="E169" s="418">
        <f>15%*E168</f>
        <v>6.8119028382262053E-2</v>
      </c>
      <c r="F169" s="410">
        <f>D169/$D$235</f>
        <v>5.5001479180969808E-3</v>
      </c>
      <c r="H169" s="418">
        <f>15%*H168</f>
        <v>1.399772894741331</v>
      </c>
      <c r="I169" s="418">
        <f>15%*I168</f>
        <v>6.098522541459514E-2</v>
      </c>
      <c r="J169" s="410">
        <f>H169/$H$235</f>
        <v>5.6011744006470507E-3</v>
      </c>
    </row>
    <row r="170" spans="1:14" ht="20.149999999999999" customHeight="1" thickBot="1">
      <c r="B170" s="842"/>
      <c r="C170" s="412" t="s">
        <v>54</v>
      </c>
      <c r="D170" s="413">
        <f>SUM(D168:D169)</f>
        <v>10.143523930953316</v>
      </c>
      <c r="E170" s="659">
        <f>SUM(E168:E169)</f>
        <v>0.52224588426400909</v>
      </c>
      <c r="F170" s="414">
        <f>SUM(F168:F169)</f>
        <v>4.2167800705410194E-2</v>
      </c>
      <c r="H170" s="413">
        <f>SUM(H168:H169)</f>
        <v>10.731592193016871</v>
      </c>
      <c r="I170" s="649">
        <f>SUM(I168:I169)</f>
        <v>0.4675533948452294</v>
      </c>
      <c r="J170" s="650">
        <f>SUM(J168:J169)</f>
        <v>4.2942337071627389E-2</v>
      </c>
    </row>
    <row r="171" spans="1:14" ht="9" customHeight="1">
      <c r="B171" s="842"/>
      <c r="C171" s="426"/>
      <c r="D171" s="427"/>
      <c r="E171" s="427"/>
      <c r="F171" s="428"/>
      <c r="H171" s="427"/>
      <c r="I171" s="655"/>
      <c r="J171" s="428"/>
    </row>
    <row r="172" spans="1:14" ht="12" customHeight="1">
      <c r="B172" s="842"/>
      <c r="E172" s="415"/>
      <c r="F172" s="416"/>
      <c r="J172" s="416"/>
    </row>
    <row r="173" spans="1:14" ht="31.9" customHeight="1">
      <c r="B173" s="842"/>
      <c r="C173" s="405" t="s">
        <v>69</v>
      </c>
      <c r="D173" s="406" t="s">
        <v>86</v>
      </c>
      <c r="E173" s="406" t="s">
        <v>92</v>
      </c>
      <c r="F173" s="407" t="s">
        <v>88</v>
      </c>
      <c r="H173" s="406" t="s">
        <v>86</v>
      </c>
      <c r="I173" s="406" t="s">
        <v>92</v>
      </c>
      <c r="J173" s="407" t="s">
        <v>88</v>
      </c>
    </row>
    <row r="174" spans="1:14" ht="16.899999999999999" customHeight="1">
      <c r="A174" s="656"/>
      <c r="B174" s="842"/>
      <c r="C174" s="419" t="s">
        <v>95</v>
      </c>
      <c r="D174" s="768">
        <f>IF('1.2 Scenario Analysis'!$M$16=24,0,'4.9.1 Shrinking into Multip (3)'!F54)</f>
        <v>2.25051946199603</v>
      </c>
      <c r="E174" s="768">
        <f>IF('1.2 Scenario Analysis'!$M$16=24,0,'4.9.1 Shrinking into Multip (3)'!G54)</f>
        <v>0.1158694487718351</v>
      </c>
      <c r="F174" s="410">
        <f>D174/$D$235</f>
        <v>9.355669371223797E-3</v>
      </c>
      <c r="H174" s="768">
        <f>IF('1.2 Scenario Analysis'!$M$16=24,0,'4.9.1 Shrinking into Multip (3)'!F61)</f>
        <v>2.25051946199603</v>
      </c>
      <c r="I174" s="768">
        <f>IF('1.2 Scenario Analysis'!$M$16=24,0,'4.9.1 Shrinking into Multip (3)'!G61)</f>
        <v>9.805050319618018E-2</v>
      </c>
      <c r="J174" s="410">
        <f>H174/$H$235</f>
        <v>9.0054265560125454E-3</v>
      </c>
      <c r="K174" s="411"/>
      <c r="L174" s="411"/>
    </row>
    <row r="175" spans="1:14" ht="16.899999999999999" customHeight="1">
      <c r="B175" s="842"/>
      <c r="C175" s="419" t="s">
        <v>96</v>
      </c>
      <c r="D175" s="768">
        <f>IF('1.2 Scenario Analysis'!$M$16=24,0,'4.9.1 Shrinking into Multip (3)'!F55)</f>
        <v>1.8653017028750551</v>
      </c>
      <c r="E175" s="768">
        <f>IF('1.2 Scenario Analysis'!$M$16=24,0,'4.9.1 Shrinking into Multip (3)'!G55)</f>
        <v>9.6036263518293113E-2</v>
      </c>
      <c r="F175" s="410">
        <f>D175/$D$235</f>
        <v>7.7542746483080759E-3</v>
      </c>
      <c r="H175" s="768">
        <f>IF('1.2 Scenario Analysis'!$M$16=24,0,'4.9.1 Shrinking into Multip (3)'!F62)</f>
        <v>1.8653017028750551</v>
      </c>
      <c r="I175" s="768">
        <f>IF('1.2 Scenario Analysis'!$M$16=24,0,'4.9.1 Shrinking into Multip (3)'!G62)</f>
        <v>8.1267357900286205E-2</v>
      </c>
      <c r="J175" s="410">
        <f>H175/$H$235</f>
        <v>7.4639823266172125E-3</v>
      </c>
      <c r="K175" s="411"/>
      <c r="L175" s="411"/>
    </row>
    <row r="176" spans="1:14" ht="16.899999999999999" customHeight="1">
      <c r="B176" s="842"/>
      <c r="C176" s="419" t="s">
        <v>97</v>
      </c>
      <c r="D176" s="768">
        <f>IF('1.2 Scenario Analysis'!$M$16=24,0,'4.9.1 Shrinking into Multip (3)'!F56)</f>
        <v>1.1616204407504414</v>
      </c>
      <c r="E176" s="768">
        <f>IF('1.2 Scenario Analysis'!$M$16=24,0,'4.9.1 Shrinking into Multip (3)'!G56)</f>
        <v>5.9806779023574244E-2</v>
      </c>
      <c r="F176" s="410">
        <f>D176/$D$235</f>
        <v>4.8289903562431678E-3</v>
      </c>
      <c r="H176" s="768">
        <f>IF('1.2 Scenario Analysis'!$M$16=24,0,'4.9.1 Shrinking into Multip (3)'!F63)</f>
        <v>1.1616204407504414</v>
      </c>
      <c r="I176" s="768">
        <f>IF('1.2 Scenario Analysis'!$M$16=24,0,'4.9.1 Shrinking into Multip (3)'!G63)</f>
        <v>5.0609412920842499E-2</v>
      </c>
      <c r="J176" s="410">
        <f>H176/$H$235</f>
        <v>4.6482102207030269E-3</v>
      </c>
      <c r="K176" s="411"/>
      <c r="L176" s="411"/>
    </row>
    <row r="177" spans="2:14" ht="16.899999999999999" customHeight="1">
      <c r="B177" s="842"/>
      <c r="C177" s="419" t="s">
        <v>98</v>
      </c>
      <c r="D177" s="768">
        <f>IF('1.2 Scenario Analysis'!$M$16=24,0,'4.9.1 Shrinking into Multip (3)'!F57)</f>
        <v>2.2146190143923694</v>
      </c>
      <c r="E177" s="768">
        <f>IF('1.2 Scenario Analysis'!$M$16=24,0,'4.9.1 Shrinking into Multip (3)'!G57)</f>
        <v>0.11402109102832599</v>
      </c>
      <c r="F177" s="410">
        <f>D177/$D$235</f>
        <v>9.2064270635119141E-3</v>
      </c>
      <c r="H177" s="768">
        <f>IF('1.2 Scenario Analysis'!$M$16=24,0,'4.9.1 Shrinking into Multip (3)'!F64)</f>
        <v>2.2146190143923694</v>
      </c>
      <c r="I177" s="768">
        <f>IF('1.2 Scenario Analysis'!$M$16=24,0,'4.9.1 Shrinking into Multip (3)'!G64)</f>
        <v>9.6486394548399371E-2</v>
      </c>
      <c r="J177" s="410">
        <f>H177/$H$235</f>
        <v>8.8617713467676537E-3</v>
      </c>
      <c r="K177" s="411"/>
      <c r="L177" s="411"/>
    </row>
    <row r="178" spans="2:14" ht="16.899999999999999" customHeight="1" thickBot="1">
      <c r="B178" s="842"/>
      <c r="C178" s="412" t="s">
        <v>99</v>
      </c>
      <c r="D178" s="413">
        <f>SUM(D174:D177)</f>
        <v>7.4920606200138966</v>
      </c>
      <c r="E178" s="659">
        <f>SUM(E174:E177)</f>
        <v>0.38573358234202842</v>
      </c>
      <c r="F178" s="414">
        <f>SUM(F174:F177)</f>
        <v>3.1145361439286954E-2</v>
      </c>
      <c r="H178" s="413">
        <f>SUM(H174:H177)</f>
        <v>7.4920606200138966</v>
      </c>
      <c r="I178" s="649">
        <f>SUM(I174:I177)</f>
        <v>0.32641366856570825</v>
      </c>
      <c r="J178" s="414">
        <f>SUM(J174:J177)</f>
        <v>2.9979390450100438E-2</v>
      </c>
      <c r="K178" s="411"/>
      <c r="L178" s="411"/>
    </row>
    <row r="179" spans="2:14" ht="16.899999999999999" customHeight="1" thickBot="1">
      <c r="B179" s="842"/>
      <c r="C179" s="441" t="s">
        <v>138</v>
      </c>
      <c r="D179" s="442">
        <f>D178+D170+D165</f>
        <v>18.143397050967213</v>
      </c>
      <c r="E179" s="442">
        <f>E178+E170+E165</f>
        <v>0.93412452131365642</v>
      </c>
      <c r="F179" s="443">
        <f>SUM(F178,F170,F165)</f>
        <v>7.5424197366921297E-2</v>
      </c>
      <c r="G179" s="415"/>
      <c r="H179" s="442">
        <f>H178+H170+H165</f>
        <v>19.053730938030768</v>
      </c>
      <c r="I179" s="658">
        <f>I178+I170+I165</f>
        <v>0.83013185968255299</v>
      </c>
      <c r="J179" s="457">
        <f>SUM(J178,J170,J165)</f>
        <v>7.6243275154028761E-2</v>
      </c>
    </row>
    <row r="180" spans="2:14" ht="13.15" customHeight="1">
      <c r="C180" s="415"/>
      <c r="D180" s="415"/>
      <c r="E180" s="415"/>
      <c r="F180" s="415"/>
      <c r="G180" s="415"/>
      <c r="H180" s="415"/>
      <c r="J180" s="415"/>
    </row>
    <row r="181" spans="2:14" ht="21" customHeight="1">
      <c r="C181" s="838" t="s">
        <v>139</v>
      </c>
      <c r="D181" s="839"/>
      <c r="E181" s="839"/>
      <c r="F181" s="839"/>
      <c r="G181" s="839"/>
      <c r="H181" s="839"/>
      <c r="I181" s="839"/>
      <c r="J181" s="840"/>
    </row>
    <row r="182" spans="2:14" ht="30" customHeight="1">
      <c r="B182" s="842" t="s">
        <v>139</v>
      </c>
      <c r="C182" s="405" t="s">
        <v>85</v>
      </c>
      <c r="D182" s="406" t="s">
        <v>86</v>
      </c>
      <c r="E182" s="406" t="s">
        <v>87</v>
      </c>
      <c r="F182" s="407" t="s">
        <v>88</v>
      </c>
      <c r="H182" s="406" t="s">
        <v>86</v>
      </c>
      <c r="I182" s="406" t="s">
        <v>87</v>
      </c>
      <c r="J182" s="407" t="s">
        <v>88</v>
      </c>
    </row>
    <row r="183" spans="2:14" ht="16.899999999999999" customHeight="1">
      <c r="B183" s="842"/>
      <c r="C183" s="419" t="s">
        <v>135</v>
      </c>
      <c r="D183" s="768">
        <f>'4.9.2 Packing in Tray &amp; Shr (3)'!F35</f>
        <v>0.5078125</v>
      </c>
      <c r="E183" s="768">
        <f>'4.9.2 Packing in Tray &amp; Shr (3)'!G35</f>
        <v>1.0250690417549984E-2</v>
      </c>
      <c r="F183" s="410">
        <f>D183/$D$235</f>
        <v>2.111035222224159E-3</v>
      </c>
      <c r="H183" s="768">
        <f>'4.9.2 Packing in Tray &amp; Shr (3)'!F39</f>
        <v>0.5859375</v>
      </c>
      <c r="I183" s="768">
        <f>'4.9.2 Packing in Tray &amp; Shr (3)'!G39</f>
        <v>1.0051745593798064E-2</v>
      </c>
      <c r="J183" s="410">
        <f>H183/H$235</f>
        <v>2.3446218580947822E-3</v>
      </c>
      <c r="N183" s="411"/>
    </row>
    <row r="184" spans="2:14" ht="16.899999999999999" customHeight="1" thickBot="1">
      <c r="B184" s="842"/>
      <c r="C184" s="412" t="s">
        <v>90</v>
      </c>
      <c r="D184" s="413">
        <f>SUM(D183:D183)</f>
        <v>0.5078125</v>
      </c>
      <c r="E184" s="413">
        <f>SUM(E183:E183)</f>
        <v>1.0250690417549984E-2</v>
      </c>
      <c r="F184" s="414">
        <f>SUM(F183:F183)</f>
        <v>2.111035222224159E-3</v>
      </c>
      <c r="H184" s="413">
        <f>SUM(H183:H183)</f>
        <v>0.5859375</v>
      </c>
      <c r="I184" s="649">
        <f>SUM(I183:I183)</f>
        <v>1.0051745593798064E-2</v>
      </c>
      <c r="J184" s="650">
        <f>SUM(J183:J183)</f>
        <v>2.3446218580947822E-3</v>
      </c>
      <c r="N184" s="411"/>
    </row>
    <row r="185" spans="2:14" ht="12" customHeight="1">
      <c r="B185" s="842"/>
      <c r="E185" s="415"/>
      <c r="F185" s="416"/>
      <c r="J185" s="416"/>
    </row>
    <row r="186" spans="2:14" ht="27" customHeight="1">
      <c r="B186" s="842"/>
      <c r="C186" s="405" t="s">
        <v>91</v>
      </c>
      <c r="D186" s="406" t="s">
        <v>86</v>
      </c>
      <c r="E186" s="406" t="s">
        <v>92</v>
      </c>
      <c r="F186" s="407" t="s">
        <v>88</v>
      </c>
      <c r="H186" s="406" t="s">
        <v>86</v>
      </c>
      <c r="I186" s="406" t="s">
        <v>92</v>
      </c>
      <c r="J186" s="407" t="s">
        <v>88</v>
      </c>
    </row>
    <row r="187" spans="2:14" ht="16.899999999999999" customHeight="1">
      <c r="B187" s="842"/>
      <c r="C187" s="408" t="s">
        <v>93</v>
      </c>
      <c r="D187" s="768">
        <f>'4.9.2 Packing in Tray &amp; Shr (3)'!F45</f>
        <v>13.934092653555531</v>
      </c>
      <c r="E187" s="768">
        <f>'4.9.2 Packing in Tray &amp; Shr (3)'!G45</f>
        <v>0.281273245619309</v>
      </c>
      <c r="F187" s="410">
        <f>D187/$D$235</f>
        <v>5.7925632751046154E-2</v>
      </c>
      <c r="H187" s="768">
        <f>'4.9.2 Packing in Tray &amp; Shr (3)'!F49</f>
        <v>14.615910928411827</v>
      </c>
      <c r="I187" s="768">
        <f>'4.9.2 Packing in Tray &amp; Shr (3)'!G49</f>
        <v>0.25073564718764124</v>
      </c>
      <c r="J187" s="410">
        <f>H187/$H$235</f>
        <v>5.8485391767416781E-2</v>
      </c>
    </row>
    <row r="188" spans="2:14" ht="16.899999999999999" customHeight="1">
      <c r="B188" s="842"/>
      <c r="C188" s="417" t="s">
        <v>94</v>
      </c>
      <c r="D188" s="418">
        <f>15%*D187</f>
        <v>2.0901138980333296</v>
      </c>
      <c r="E188" s="418">
        <f>15%*E187</f>
        <v>4.219098684289635E-2</v>
      </c>
      <c r="F188" s="410">
        <f>D188/$D$235</f>
        <v>8.6888449126569234E-3</v>
      </c>
      <c r="H188" s="418">
        <f>15%*H187</f>
        <v>2.1923866392617741</v>
      </c>
      <c r="I188" s="418">
        <f>15%*I187</f>
        <v>3.7610347078146186E-2</v>
      </c>
      <c r="J188" s="410">
        <f>H188/$H$235</f>
        <v>8.7728087651125167E-3</v>
      </c>
    </row>
    <row r="189" spans="2:14" ht="20.149999999999999" customHeight="1" thickBot="1">
      <c r="B189" s="842"/>
      <c r="C189" s="412" t="s">
        <v>54</v>
      </c>
      <c r="D189" s="413">
        <f>SUM(D187:D188)</f>
        <v>16.024206551588861</v>
      </c>
      <c r="E189" s="659">
        <f>SUM(E187:E188)</f>
        <v>0.32346423246220535</v>
      </c>
      <c r="F189" s="414">
        <f>SUM(F187:F188)</f>
        <v>6.661447766370307E-2</v>
      </c>
      <c r="H189" s="413">
        <f>SUM(H187:H188)</f>
        <v>16.808297567673602</v>
      </c>
      <c r="I189" s="649">
        <f>SUM(I187:I188)</f>
        <v>0.28834599426578744</v>
      </c>
      <c r="J189" s="650">
        <f>SUM(J187:J188)</f>
        <v>6.7258200532529303E-2</v>
      </c>
    </row>
    <row r="190" spans="2:14" ht="9" customHeight="1">
      <c r="B190" s="842"/>
      <c r="C190" s="426"/>
      <c r="D190" s="427"/>
      <c r="E190" s="427"/>
      <c r="F190" s="428"/>
      <c r="H190" s="427"/>
      <c r="I190" s="655"/>
      <c r="J190" s="428"/>
    </row>
    <row r="191" spans="2:14" ht="12" customHeight="1">
      <c r="B191" s="842"/>
      <c r="E191" s="415"/>
      <c r="F191" s="416"/>
      <c r="J191" s="416"/>
    </row>
    <row r="192" spans="2:14" ht="31.9" customHeight="1">
      <c r="B192" s="842"/>
      <c r="C192" s="405" t="s">
        <v>69</v>
      </c>
      <c r="D192" s="406" t="s">
        <v>86</v>
      </c>
      <c r="E192" s="406" t="s">
        <v>92</v>
      </c>
      <c r="F192" s="407" t="s">
        <v>88</v>
      </c>
      <c r="H192" s="406" t="s">
        <v>86</v>
      </c>
      <c r="I192" s="406" t="s">
        <v>92</v>
      </c>
      <c r="J192" s="407" t="s">
        <v>88</v>
      </c>
    </row>
    <row r="193" spans="1:14" ht="16.899999999999999" customHeight="1">
      <c r="A193" s="656"/>
      <c r="B193" s="842"/>
      <c r="C193" s="419" t="s">
        <v>95</v>
      </c>
      <c r="D193" s="768">
        <f>'4.9.2 Packing in Tray &amp; Shr (3)'!F55</f>
        <v>2.25051946199603</v>
      </c>
      <c r="E193" s="768">
        <f>'4.9.2 Packing in Tray &amp; Shr (3)'!G55</f>
        <v>4.542892954307437E-2</v>
      </c>
      <c r="F193" s="410">
        <f>D193/$D$235</f>
        <v>9.355669371223797E-3</v>
      </c>
      <c r="H193" s="768">
        <f>'4.9.2 Packing in Tray &amp; Shr (3)'!F62</f>
        <v>2.25051946199603</v>
      </c>
      <c r="I193" s="768">
        <f>'4.9.2 Packing in Tray &amp; Shr (3)'!G62</f>
        <v>3.8607614439893988E-2</v>
      </c>
      <c r="J193" s="410">
        <f>H193/$H$235</f>
        <v>9.0054265560125454E-3</v>
      </c>
      <c r="K193" s="411"/>
      <c r="L193" s="411"/>
    </row>
    <row r="194" spans="1:14" ht="16.899999999999999" customHeight="1">
      <c r="B194" s="842"/>
      <c r="C194" s="419" t="s">
        <v>96</v>
      </c>
      <c r="D194" s="768">
        <f>'4.9.2 Packing in Tray &amp; Shr (3)'!F56</f>
        <v>1.8653017028750551</v>
      </c>
      <c r="E194" s="768">
        <f>'4.9.2 Packing in Tray &amp; Shr (3)'!G56</f>
        <v>3.7652933497109652E-2</v>
      </c>
      <c r="F194" s="410">
        <f>D194/$D$235</f>
        <v>7.7542746483080759E-3</v>
      </c>
      <c r="H194" s="768">
        <f>'4.9.2 Packing in Tray &amp; Shr (3)'!F63</f>
        <v>1.8653017028750551</v>
      </c>
      <c r="I194" s="768">
        <f>'4.9.2 Packing in Tray &amp; Shr (3)'!G63</f>
        <v>3.1999211815216401E-2</v>
      </c>
      <c r="J194" s="410">
        <f>H194/$H$235</f>
        <v>7.4639823266172125E-3</v>
      </c>
      <c r="K194" s="411"/>
      <c r="L194" s="411"/>
    </row>
    <row r="195" spans="1:14" ht="16.899999999999999" customHeight="1">
      <c r="B195" s="842"/>
      <c r="C195" s="419" t="s">
        <v>97</v>
      </c>
      <c r="D195" s="768">
        <f>'4.9.2 Packing in Tray &amp; Shr (3)'!F57</f>
        <v>1.1616204407504414</v>
      </c>
      <c r="E195" s="768">
        <f>'4.9.2 Packing in Tray &amp; Shr (3)'!G57</f>
        <v>2.3448441148712841E-2</v>
      </c>
      <c r="F195" s="410">
        <f>D195/$D$235</f>
        <v>4.8289903562431678E-3</v>
      </c>
      <c r="H195" s="768">
        <f>'4.9.2 Packing in Tray &amp; Shr (3)'!F64</f>
        <v>1.1616204407504414</v>
      </c>
      <c r="I195" s="768">
        <f>'4.9.2 Packing in Tray &amp; Shr (3)'!G64</f>
        <v>1.9927574437510847E-2</v>
      </c>
      <c r="J195" s="410">
        <f>H195/$H$235</f>
        <v>4.6482102207030269E-3</v>
      </c>
      <c r="K195" s="411"/>
      <c r="L195" s="411"/>
    </row>
    <row r="196" spans="1:14" ht="16.899999999999999" customHeight="1">
      <c r="B196" s="842"/>
      <c r="C196" s="419" t="s">
        <v>98</v>
      </c>
      <c r="D196" s="768">
        <f>'4.9.2 Packing in Tray &amp; Shr (3)'!F58</f>
        <v>2.2146190143923694</v>
      </c>
      <c r="E196" s="768">
        <f>'4.9.2 Packing in Tray &amp; Shr (3)'!G58</f>
        <v>4.4704244006116139E-2</v>
      </c>
      <c r="F196" s="410">
        <f>D196/$D$235</f>
        <v>9.2064270635119141E-3</v>
      </c>
      <c r="H196" s="768">
        <f>'4.9.2 Packing in Tray &amp; Shr (3)'!F65</f>
        <v>2.2146190143923694</v>
      </c>
      <c r="I196" s="768">
        <f>'4.9.2 Packing in Tray &amp; Shr (3)'!G65</f>
        <v>3.799174300989424E-2</v>
      </c>
      <c r="J196" s="410">
        <f>H196/$H$235</f>
        <v>8.8617713467676537E-3</v>
      </c>
      <c r="K196" s="411"/>
      <c r="L196" s="411"/>
    </row>
    <row r="197" spans="1:14" ht="16.899999999999999" customHeight="1" thickBot="1">
      <c r="B197" s="842"/>
      <c r="C197" s="412" t="s">
        <v>99</v>
      </c>
      <c r="D197" s="413">
        <f>SUM(D193:D196)</f>
        <v>7.4920606200138966</v>
      </c>
      <c r="E197" s="413">
        <f>SUM(E193:E196)</f>
        <v>0.151234548195013</v>
      </c>
      <c r="F197" s="414">
        <f>SUM(F193:F196)</f>
        <v>3.1145361439286954E-2</v>
      </c>
      <c r="H197" s="413">
        <f>SUM(H193:H196)</f>
        <v>7.4920606200138966</v>
      </c>
      <c r="I197" s="649">
        <f>SUM(I193:I196)</f>
        <v>0.12852614370251547</v>
      </c>
      <c r="J197" s="414">
        <f>SUM(J193:J196)</f>
        <v>2.9979390450100438E-2</v>
      </c>
      <c r="K197" s="411"/>
      <c r="L197" s="411"/>
    </row>
    <row r="198" spans="1:14" ht="16.899999999999999" customHeight="1" thickBot="1">
      <c r="B198" s="842"/>
      <c r="C198" s="441" t="s">
        <v>140</v>
      </c>
      <c r="D198" s="442">
        <f>D197+D189+D184</f>
        <v>24.024079671602756</v>
      </c>
      <c r="E198" s="442">
        <f>E197+E189+E184</f>
        <v>0.48494947107476838</v>
      </c>
      <c r="F198" s="443">
        <f>SUM(F197,F189,F184)</f>
        <v>9.9870874325214173E-2</v>
      </c>
      <c r="G198" s="415"/>
      <c r="H198" s="442">
        <f>H197+H189+H184</f>
        <v>24.8862956876875</v>
      </c>
      <c r="I198" s="658">
        <f>I197+I189+I184</f>
        <v>0.42692388356210098</v>
      </c>
      <c r="J198" s="457">
        <f>SUM(J197,J189,J184)</f>
        <v>9.9582212840724521E-2</v>
      </c>
    </row>
    <row r="199" spans="1:14" ht="13.15" customHeight="1">
      <c r="C199" s="415"/>
      <c r="D199" s="415"/>
      <c r="E199" s="415"/>
      <c r="F199" s="415"/>
      <c r="G199" s="415"/>
      <c r="H199" s="415"/>
      <c r="J199" s="415"/>
    </row>
    <row r="200" spans="1:14" ht="21" customHeight="1">
      <c r="C200" s="838" t="s">
        <v>610</v>
      </c>
      <c r="D200" s="839"/>
      <c r="E200" s="839"/>
      <c r="F200" s="839"/>
      <c r="G200" s="839"/>
      <c r="H200" s="839"/>
      <c r="I200" s="839"/>
      <c r="J200" s="840"/>
    </row>
    <row r="201" spans="1:14" ht="30" customHeight="1">
      <c r="B201" s="842" t="s">
        <v>610</v>
      </c>
      <c r="C201" s="405" t="s">
        <v>85</v>
      </c>
      <c r="D201" s="406" t="s">
        <v>86</v>
      </c>
      <c r="E201" s="406" t="s">
        <v>87</v>
      </c>
      <c r="F201" s="407" t="s">
        <v>88</v>
      </c>
      <c r="H201" s="406" t="s">
        <v>86</v>
      </c>
      <c r="I201" s="406" t="s">
        <v>87</v>
      </c>
      <c r="J201" s="407" t="s">
        <v>88</v>
      </c>
    </row>
    <row r="202" spans="1:14" ht="16.899999999999999" customHeight="1">
      <c r="B202" s="842"/>
      <c r="C202" s="661" t="s">
        <v>601</v>
      </c>
      <c r="D202" s="768">
        <f>'4.10 Palletising (3)'!F38</f>
        <v>0.21484375</v>
      </c>
      <c r="E202" s="768">
        <f>'4.10 Palletising (3)'!G38</f>
        <v>3.240414277231621E-3</v>
      </c>
      <c r="F202" s="410">
        <f>D202/$D$235</f>
        <v>8.9313028632560581E-4</v>
      </c>
      <c r="H202" s="768">
        <f>'4.10 Palletising (3)'!F41</f>
        <v>0.263671875</v>
      </c>
      <c r="I202" s="768">
        <f>'4.10 Palletising (3)'!G41</f>
        <v>3.1045754857603816E-3</v>
      </c>
      <c r="J202" s="410">
        <f>H202/H$235</f>
        <v>1.0550798361426519E-3</v>
      </c>
      <c r="N202" s="411"/>
    </row>
    <row r="203" spans="1:14" ht="16.899999999999999" customHeight="1" thickBot="1">
      <c r="B203" s="842"/>
      <c r="C203" s="412" t="s">
        <v>90</v>
      </c>
      <c r="D203" s="413">
        <f>SUM(D202:D202)</f>
        <v>0.21484375</v>
      </c>
      <c r="E203" s="413">
        <f>SUM(E202:E202)</f>
        <v>3.240414277231621E-3</v>
      </c>
      <c r="F203" s="414">
        <f>SUM(F202:F202)</f>
        <v>8.9313028632560581E-4</v>
      </c>
      <c r="H203" s="413">
        <f>SUM(H202:H202)</f>
        <v>0.263671875</v>
      </c>
      <c r="I203" s="649">
        <f>SUM(I202:I202)</f>
        <v>3.1045754857603816E-3</v>
      </c>
      <c r="J203" s="650">
        <f>SUM(J202:J202)</f>
        <v>1.0550798361426519E-3</v>
      </c>
      <c r="N203" s="411"/>
    </row>
    <row r="204" spans="1:14" ht="12" customHeight="1">
      <c r="B204" s="842"/>
      <c r="E204" s="415"/>
      <c r="F204" s="416"/>
      <c r="J204" s="416"/>
    </row>
    <row r="205" spans="1:14" ht="27" customHeight="1">
      <c r="B205" s="842"/>
      <c r="C205" s="405" t="s">
        <v>91</v>
      </c>
      <c r="D205" s="406" t="s">
        <v>86</v>
      </c>
      <c r="E205" s="406" t="s">
        <v>92</v>
      </c>
      <c r="F205" s="407" t="s">
        <v>88</v>
      </c>
      <c r="H205" s="406" t="s">
        <v>86</v>
      </c>
      <c r="I205" s="406" t="s">
        <v>92</v>
      </c>
      <c r="J205" s="407" t="s">
        <v>88</v>
      </c>
    </row>
    <row r="206" spans="1:14" ht="16.899999999999999" customHeight="1">
      <c r="B206" s="842"/>
      <c r="C206" s="408" t="s">
        <v>93</v>
      </c>
      <c r="D206" s="768">
        <f>'4.10 Palletising (3)'!F47</f>
        <v>6.2636370614222123</v>
      </c>
      <c r="E206" s="768">
        <f>'4.10 Palletising (3)'!G47</f>
        <v>9.4472280255905303E-2</v>
      </c>
      <c r="F206" s="410">
        <f>D206/$D$235</f>
        <v>2.6038662805446734E-2</v>
      </c>
      <c r="H206" s="768">
        <f>'4.10 Palletising (3)'!F51</f>
        <v>6.7750007675644337</v>
      </c>
      <c r="I206" s="768">
        <f>'4.10 Palletising (3)'!G51</f>
        <v>7.9771501222829735E-2</v>
      </c>
      <c r="J206" s="410">
        <f>H206/$H$235</f>
        <v>2.7110084075930449E-2</v>
      </c>
    </row>
    <row r="207" spans="1:14" ht="16.899999999999999" customHeight="1">
      <c r="B207" s="842"/>
      <c r="C207" s="417" t="s">
        <v>94</v>
      </c>
      <c r="D207" s="418">
        <f>15%*D206</f>
        <v>0.93954555921333183</v>
      </c>
      <c r="E207" s="418">
        <f>15%*E206</f>
        <v>1.4170842038385794E-2</v>
      </c>
      <c r="F207" s="410">
        <f>D207/$D$235</f>
        <v>3.9057994208170099E-3</v>
      </c>
      <c r="H207" s="418">
        <f>15%*H206</f>
        <v>1.016250115134665</v>
      </c>
      <c r="I207" s="418">
        <f>15%*I206</f>
        <v>1.196572518342446E-2</v>
      </c>
      <c r="J207" s="410">
        <f>H207/$H$235</f>
        <v>4.066512611389567E-3</v>
      </c>
    </row>
    <row r="208" spans="1:14" ht="20.149999999999999" customHeight="1" thickBot="1">
      <c r="B208" s="842"/>
      <c r="C208" s="412" t="s">
        <v>54</v>
      </c>
      <c r="D208" s="413">
        <f>SUM(D206:D207)</f>
        <v>7.2031826206355438</v>
      </c>
      <c r="E208" s="659">
        <f>SUM(E206:E207)</f>
        <v>0.1086431222942911</v>
      </c>
      <c r="F208" s="414">
        <f>SUM(F206:F207)</f>
        <v>2.9944462226263745E-2</v>
      </c>
      <c r="H208" s="413">
        <f>SUM(H206:H207)</f>
        <v>7.7912508826990985</v>
      </c>
      <c r="I208" s="649">
        <f>SUM(I206:I207)</f>
        <v>9.1737226406254202E-2</v>
      </c>
      <c r="J208" s="650">
        <f>SUM(J206:J207)</f>
        <v>3.1176596687320014E-2</v>
      </c>
    </row>
    <row r="209" spans="1:13" ht="9" customHeight="1">
      <c r="B209" s="842"/>
      <c r="C209" s="426"/>
      <c r="D209" s="427"/>
      <c r="E209" s="427"/>
      <c r="F209" s="428"/>
      <c r="H209" s="427"/>
      <c r="I209" s="655"/>
      <c r="J209" s="428"/>
    </row>
    <row r="210" spans="1:13" ht="12" customHeight="1">
      <c r="B210" s="842"/>
      <c r="E210" s="415"/>
      <c r="F210" s="416"/>
      <c r="J210" s="416"/>
    </row>
    <row r="211" spans="1:13" ht="31.9" customHeight="1">
      <c r="B211" s="842"/>
      <c r="C211" s="405" t="s">
        <v>69</v>
      </c>
      <c r="D211" s="406" t="s">
        <v>86</v>
      </c>
      <c r="E211" s="406" t="s">
        <v>92</v>
      </c>
      <c r="F211" s="407" t="s">
        <v>88</v>
      </c>
      <c r="H211" s="406" t="s">
        <v>86</v>
      </c>
      <c r="I211" s="406" t="s">
        <v>92</v>
      </c>
      <c r="J211" s="407" t="s">
        <v>88</v>
      </c>
    </row>
    <row r="212" spans="1:13" ht="16.899999999999999" customHeight="1">
      <c r="A212" s="656"/>
      <c r="B212" s="842"/>
      <c r="C212" s="419" t="s">
        <v>95</v>
      </c>
      <c r="D212" s="768">
        <f>'4.10 Palletising (3)'!F57</f>
        <v>2.25051946199603</v>
      </c>
      <c r="E212" s="768">
        <f>'4.10 Palletising (3)'!G57</f>
        <v>3.3943809842453231E-2</v>
      </c>
      <c r="F212" s="410">
        <f>D212/$D$235</f>
        <v>9.355669371223797E-3</v>
      </c>
      <c r="H212" s="768">
        <f>'4.10 Palletising (3)'!F64</f>
        <v>2.25051946199603</v>
      </c>
      <c r="I212" s="768">
        <f>'4.10 Palletising (3)'!G64</f>
        <v>2.6498493826615059E-2</v>
      </c>
      <c r="J212" s="410">
        <f>H212/$H$235</f>
        <v>9.0054265560125454E-3</v>
      </c>
      <c r="K212" s="411"/>
      <c r="L212" s="411"/>
    </row>
    <row r="213" spans="1:13" ht="16.899999999999999" customHeight="1">
      <c r="B213" s="842"/>
      <c r="C213" s="419" t="s">
        <v>96</v>
      </c>
      <c r="D213" s="768">
        <f>'4.10 Palletising (3)'!F58</f>
        <v>1.8653017028750551</v>
      </c>
      <c r="E213" s="768">
        <f>'4.10 Palletising (3)'!G58</f>
        <v>2.8133703071840741E-2</v>
      </c>
      <c r="F213" s="410">
        <f>D213/$D$235</f>
        <v>7.7542746483080759E-3</v>
      </c>
      <c r="H213" s="768">
        <f>'4.10 Palletising (3)'!F65</f>
        <v>1.8653017028750551</v>
      </c>
      <c r="I213" s="768">
        <f>'4.10 Palletising (3)'!G65</f>
        <v>2.196278969948157E-2</v>
      </c>
      <c r="J213" s="410">
        <f>H213/$H$235</f>
        <v>7.4639823266172125E-3</v>
      </c>
      <c r="K213" s="411"/>
      <c r="L213" s="411"/>
    </row>
    <row r="214" spans="1:13" ht="16.899999999999999" customHeight="1">
      <c r="B214" s="842"/>
      <c r="C214" s="419" t="s">
        <v>97</v>
      </c>
      <c r="D214" s="768">
        <f>'4.10 Palletising (3)'!F59</f>
        <v>1.1616204407504414</v>
      </c>
      <c r="E214" s="768">
        <f>'4.10 Palletising (3)'!G59</f>
        <v>1.7520320981791741E-2</v>
      </c>
      <c r="F214" s="410">
        <f>D214/$D$235</f>
        <v>4.8289903562431678E-3</v>
      </c>
      <c r="H214" s="768">
        <f>'4.10 Palletising (3)'!F66</f>
        <v>1.1616204407504414</v>
      </c>
      <c r="I214" s="768">
        <f>'4.10 Palletising (3)'!G66</f>
        <v>1.367737209026177E-2</v>
      </c>
      <c r="J214" s="410">
        <f>H214/$H$235</f>
        <v>4.6482102207030269E-3</v>
      </c>
      <c r="K214" s="411"/>
      <c r="L214" s="411"/>
    </row>
    <row r="215" spans="1:13" ht="19" customHeight="1">
      <c r="B215" s="842"/>
      <c r="C215" s="419" t="s">
        <v>98</v>
      </c>
      <c r="D215" s="768">
        <f>'4.10 Palletising (3)'!F60</f>
        <v>2.2146190143923694</v>
      </c>
      <c r="E215" s="768">
        <f>'4.10 Palletising (3)'!G60</f>
        <v>3.3402335757338322E-2</v>
      </c>
      <c r="F215" s="410">
        <f>D215/$D$235</f>
        <v>9.2064270635119141E-3</v>
      </c>
      <c r="H215" s="768">
        <f>'4.10 Palletising (3)'!F67</f>
        <v>2.2146190143923694</v>
      </c>
      <c r="I215" s="768">
        <f>'4.10 Palletising (3)'!G67</f>
        <v>2.6075787955698228E-2</v>
      </c>
      <c r="J215" s="410">
        <f>H215/$H$235</f>
        <v>8.8617713467676537E-3</v>
      </c>
      <c r="K215" s="411"/>
      <c r="L215" s="411"/>
    </row>
    <row r="216" spans="1:13" ht="16.899999999999999" customHeight="1" thickBot="1">
      <c r="B216" s="842"/>
      <c r="C216" s="412" t="s">
        <v>99</v>
      </c>
      <c r="D216" s="413">
        <f>SUM(D212:D215)</f>
        <v>7.4920606200138966</v>
      </c>
      <c r="E216" s="659">
        <f>SUM(E212:E215)</f>
        <v>0.11300016965342403</v>
      </c>
      <c r="F216" s="414">
        <f>SUM(F212:F215)</f>
        <v>3.1145361439286954E-2</v>
      </c>
      <c r="H216" s="413">
        <f>SUM(H212:H215)</f>
        <v>7.4920606200138966</v>
      </c>
      <c r="I216" s="649">
        <f>SUM(I212:I215)</f>
        <v>8.8214443572056628E-2</v>
      </c>
      <c r="J216" s="414">
        <f>SUM(J212:J215)</f>
        <v>2.9979390450100438E-2</v>
      </c>
      <c r="K216" s="411"/>
      <c r="L216" s="411"/>
    </row>
    <row r="217" spans="1:13" ht="16.899999999999999" customHeight="1" thickBot="1">
      <c r="B217" s="842"/>
      <c r="C217" s="441" t="s">
        <v>611</v>
      </c>
      <c r="D217" s="442">
        <f>D216+D208+D203</f>
        <v>14.91008699064944</v>
      </c>
      <c r="E217" s="442">
        <f>E216+E208+E203</f>
        <v>0.22488370622494677</v>
      </c>
      <c r="F217" s="443">
        <f>SUM(F216,F208,F203)</f>
        <v>6.1982953951876307E-2</v>
      </c>
      <c r="G217" s="415"/>
      <c r="H217" s="442">
        <f>H216+H208+H203</f>
        <v>15.546983377712994</v>
      </c>
      <c r="I217" s="658">
        <f>I216+I208+I203</f>
        <v>0.1830562454640712</v>
      </c>
      <c r="J217" s="457">
        <f>SUM(J216,J208,J203)</f>
        <v>6.2211066973563101E-2</v>
      </c>
    </row>
    <row r="218" spans="1:13" ht="15" customHeight="1" thickBot="1">
      <c r="C218" s="441" t="s">
        <v>141</v>
      </c>
      <c r="D218" s="442">
        <f>SUM(D217,D198,D179,D160,D141,D122,D103,D84,D65,D46,D26)</f>
        <v>126.27741184626751</v>
      </c>
      <c r="E218" s="442">
        <f>SUM(E217,E198,E179,E160,E141,E122,E103,E84,E65,E46,E26)</f>
        <v>5.3580752241087142</v>
      </c>
      <c r="F218" s="455">
        <f>SUM(F217,F198,F179,F160,F141,F122,F103,F84,F65,F46,F26)</f>
        <v>0.52494978792128399</v>
      </c>
      <c r="G218" s="415"/>
      <c r="H218" s="442">
        <f>SUM(H217,H198,H179,H160,H141,H122,H103,H84,H65,H46,H26)</f>
        <v>131.66519656576537</v>
      </c>
      <c r="I218" s="442">
        <f>SUM(I217,I198,I179,I160,I141,I122,I103,I84,I65,I46,I26)</f>
        <v>4.6487007492080679</v>
      </c>
      <c r="J218" s="455">
        <f>SUM(J217,J198,J179,J160,J141,J122,J103,J84,J65,J46,J26)</f>
        <v>0.52685670027680331</v>
      </c>
    </row>
    <row r="219" spans="1:13" ht="13.15" customHeight="1">
      <c r="C219" s="415"/>
      <c r="D219" s="415"/>
      <c r="E219" s="415"/>
      <c r="F219" s="415"/>
      <c r="G219" s="415"/>
      <c r="H219" s="415"/>
      <c r="J219" s="415"/>
    </row>
    <row r="220" spans="1:13" ht="31.15" customHeight="1">
      <c r="B220" s="843" t="s">
        <v>111</v>
      </c>
      <c r="C220" s="405" t="s">
        <v>112</v>
      </c>
      <c r="D220" s="406" t="s">
        <v>86</v>
      </c>
      <c r="E220" s="406" t="s">
        <v>92</v>
      </c>
      <c r="F220" s="407" t="s">
        <v>88</v>
      </c>
      <c r="H220" s="406" t="s">
        <v>86</v>
      </c>
      <c r="I220" s="406" t="s">
        <v>92</v>
      </c>
      <c r="J220" s="407" t="s">
        <v>88</v>
      </c>
    </row>
    <row r="221" spans="1:13" ht="16.899999999999999" customHeight="1">
      <c r="B221" s="843"/>
      <c r="C221" s="408" t="s">
        <v>113</v>
      </c>
      <c r="D221" s="444">
        <f>'Assumption &amp; Analysis'!E80*D218</f>
        <v>75.766447107760499</v>
      </c>
      <c r="E221" s="444">
        <f>'Assumption &amp; Analysis'!E80*E218</f>
        <v>3.2148451344652282</v>
      </c>
      <c r="F221" s="410">
        <f>D221/$D$235</f>
        <v>0.31496987275277033</v>
      </c>
      <c r="H221" s="444">
        <f>'Assumption &amp; Analysis'!E80*H218</f>
        <v>78.999117939459225</v>
      </c>
      <c r="I221" s="444">
        <f>'Assumption &amp; Analysis'!E80*I218</f>
        <v>2.7892204495248407</v>
      </c>
      <c r="J221" s="410">
        <f>H221/$H$235</f>
        <v>0.31611402016608209</v>
      </c>
      <c r="K221" s="411"/>
      <c r="L221" s="411"/>
      <c r="M221" s="445"/>
    </row>
    <row r="222" spans="1:13" ht="16.899999999999999" customHeight="1">
      <c r="B222" s="843"/>
      <c r="C222" s="408" t="s">
        <v>114</v>
      </c>
      <c r="D222" s="777">
        <f>'Assumption &amp; Analysis'!$E$82*(SUM('Assumption &amp; Analysis (3)'!G31+'Assumption &amp; Analysis (3)'!G34+'Assumption &amp; Analysis (3)'!G35))/('Labour Data – France'!C$10*3)</f>
        <v>10.953479456018519</v>
      </c>
      <c r="E222" s="769">
        <f>(D222*SUM('4.1 Dry Aseptic Cleaning (3)'!C28+'4.2 PET Bottle Blowing (3)'!C28+'4.3 Wet Aseptic Cleaning (3)'!C27+'4.4 Can Filling &amp; Closing (3)'!C28+'4.5 Aseptic Filling &amp; Closi (3)'!C27+'4.6 Nitrogenation (3)'!C27+'4.7 Can Pasteurisation (3)'!C27+'4.8 Shrink Sleeve Labelling (3)'!C27+'4.9.1 Shrinking into Multip (3)'!C28+'4.9.2 Packing in Tray &amp; Shr (3)'!C29+'4.10 Palletising (3)'!C31))/IF('1.2 Scenario Analysis'!M19="Small-scale",'Assumption &amp; Analysis'!$E$49,IF('1.2 Scenario Analysis'!M19="Medium-scale",'Assumption &amp; Analysis'!$E$50,'Assumption &amp; Analysis'!$E$51))</f>
        <v>3.6543659021079384</v>
      </c>
      <c r="F222" s="410">
        <f>D222/$D$235</f>
        <v>4.5534879384741052E-2</v>
      </c>
      <c r="H222" s="777">
        <f>'Assumption &amp; Analysis'!E82*(SUM('Assumption &amp; Analysis (3)'!G31+'Assumption &amp; Analysis (3)'!G34+'Assumption &amp; Analysis (3)'!G35))/('Labour Data – France'!D10*3)</f>
        <v>10.953479456018519</v>
      </c>
      <c r="I222" s="769">
        <f>(H222*SUM('4.1 Dry Aseptic Cleaning (3)'!D28+'4.2 PET Bottle Blowing (3)'!D28+'4.3 Wet Aseptic Cleaning (3)'!D27+'4.4 Can Filling &amp; Closing (3)'!D28+'4.5 Aseptic Filling &amp; Closi (3)'!D27+'4.6 Nitrogenation (3)'!D27+'4.7 Can Pasteurisation (3)'!D27+'4.8 Shrink Sleeve Labelling (3)'!D27+'4.9.1 Shrinking into Multip (3)'!D28+'4.9.2 Packing in Tray &amp; Shr (3)'!D29+'4.10 Palletising (3)'!D31))/IF('1.2 Scenario Analysis'!M19="Small-scale",'Assumption &amp; Analysis'!$E$49,IF('1.2 Scenario Analysis'!M19="Medium-scale",'Assumption &amp; Analysis'!$E$50,'Assumption &amp; Analysis'!$E$51))</f>
        <v>3.0652756401777799</v>
      </c>
      <c r="J222" s="410">
        <f>H222/$H$235</f>
        <v>4.3830216285479534E-2</v>
      </c>
      <c r="K222" s="411"/>
      <c r="L222" s="411"/>
      <c r="M222" s="445"/>
    </row>
    <row r="223" spans="1:13" ht="16.899999999999999" customHeight="1" thickBot="1">
      <c r="B223" s="843"/>
      <c r="C223" s="412" t="s">
        <v>115</v>
      </c>
      <c r="D223" s="413">
        <f>SUM(D221:D222)</f>
        <v>86.719926563779012</v>
      </c>
      <c r="E223" s="420">
        <f>SUM(E221:E222)</f>
        <v>6.8692110365731667</v>
      </c>
      <c r="F223" s="414">
        <f>SUM(F221:F222)</f>
        <v>0.36050475213751138</v>
      </c>
      <c r="H223" s="413">
        <f>SUM(H221:H222)</f>
        <v>89.952597395477738</v>
      </c>
      <c r="I223" s="649">
        <f>SUM(I221:I222)</f>
        <v>5.8544960897026206</v>
      </c>
      <c r="J223" s="414">
        <f>SUM(J221:J222)</f>
        <v>0.35994423645156159</v>
      </c>
      <c r="K223" s="411"/>
      <c r="L223" s="411"/>
      <c r="M223" s="445"/>
    </row>
    <row r="224" spans="1:13" ht="9" customHeight="1">
      <c r="C224" s="205"/>
      <c r="D224" s="448"/>
      <c r="F224" s="449"/>
      <c r="H224" s="448"/>
      <c r="J224" s="449"/>
    </row>
    <row r="225" spans="1:13" ht="9.65" customHeight="1">
      <c r="A225" s="415"/>
      <c r="B225" s="415"/>
      <c r="E225" s="415"/>
      <c r="F225" s="416"/>
      <c r="J225" s="416"/>
    </row>
    <row r="226" spans="1:13" ht="34.9" customHeight="1">
      <c r="A226" s="450"/>
      <c r="B226" s="841" t="s">
        <v>116</v>
      </c>
      <c r="C226" s="405" t="s">
        <v>117</v>
      </c>
      <c r="D226" s="406" t="s">
        <v>86</v>
      </c>
      <c r="E226" s="406" t="s">
        <v>92</v>
      </c>
      <c r="F226" s="407" t="s">
        <v>88</v>
      </c>
      <c r="H226" s="406" t="s">
        <v>86</v>
      </c>
      <c r="I226" s="406" t="s">
        <v>92</v>
      </c>
      <c r="J226" s="407" t="s">
        <v>88</v>
      </c>
    </row>
    <row r="227" spans="1:13" ht="16.899999999999999" customHeight="1">
      <c r="B227" s="841"/>
      <c r="C227" s="408" t="s">
        <v>118</v>
      </c>
      <c r="D227" s="771">
        <f>('Assumption &amp; Analysis'!$E$87*SUM('Appendix - Equipment'!E27,((SUM('Assumption &amp; Analysis (3)'!G31+'Assumption &amp; Analysis (3)'!G34+'Assumption &amp; Analysis (3)'!G35))/3)))/'Labour Data – France'!C$10</f>
        <v>7.8377126736111107</v>
      </c>
      <c r="E227" s="769">
        <f>(D227*SUM('4.1 Dry Aseptic Cleaning (3)'!C28+'4.2 PET Bottle Blowing (3)'!C28+'4.3 Wet Aseptic Cleaning (3)'!C27+'4.4 Can Filling &amp; Closing (3)'!C28+'4.5 Aseptic Filling &amp; Closi (3)'!C27+'4.6 Nitrogenation (3)'!C27+'4.7 Can Pasteurisation (3)'!C27+'4.8 Shrink Sleeve Labelling (3)'!C27+'4.9.1 Shrinking into Multip (3)'!C28+'4.9.2 Packing in Tray &amp; Shr (3)'!C29+'4.10 Palletising (3)'!C31))/IF('1.2 Scenario Analysis'!M19="Small-scale",'Assumption &amp; Analysis'!$E$49,IF('1.2 Scenario Analysis'!M19="Medium-scale",'Assumption &amp; Analysis'!$E$50,'Assumption &amp; Analysis'!$E$51))</f>
        <v>2.6148649897020686</v>
      </c>
      <c r="F227" s="410">
        <f>D227/$D$235</f>
        <v>3.2582276953926383E-2</v>
      </c>
      <c r="H227" s="771">
        <f>('Assumption &amp; Analysis'!$E$87*SUM('Appendix - Equipment'!I27,((SUM('Assumption &amp; Analysis (3)'!G31+'Assumption &amp; Analysis (3)'!G34+'Assumption &amp; Analysis (3)'!G35))/3)))/'Labour Data – France'!D$10</f>
        <v>8.0095876736111116</v>
      </c>
      <c r="I227" s="769">
        <f>(H227*SUM('4.1 Dry Aseptic Cleaning (3)'!D28+'4.2 PET Bottle Blowing (3)'!D28+'4.3 Wet Aseptic Cleaning (3)'!D27+'4.4 Can Filling &amp; Closing (3)'!D28+'4.5 Aseptic Filling &amp; Closi (3)'!D27+'4.6 Nitrogenation (3)'!D27+'4.7 Can Pasteurisation (3)'!D27+'4.8 Shrink Sleeve Labelling (3)'!D27+'4.9.1 Shrinking into Multip (3)'!D28+'4.9.2 Packing in Tray &amp; Shr (3)'!D29+'4.10 Palletising (3)'!D31))/IF('1.2 Scenario Analysis'!M19="Small-scale",'Assumption &amp; Analysis'!$E$49,IF('1.2 Scenario Analysis'!M19="Medium-scale",'Assumption &amp; Analysis'!$E$50,'Assumption &amp; Analysis'!$E$51))</f>
        <v>2.2414424642297739</v>
      </c>
      <c r="J227" s="410">
        <f>H227/$H$235</f>
        <v>3.2050268729813584E-2</v>
      </c>
      <c r="K227" s="411"/>
      <c r="L227" s="411"/>
      <c r="M227" s="445"/>
    </row>
    <row r="228" spans="1:13" ht="16.899999999999999" customHeight="1">
      <c r="B228" s="841"/>
      <c r="C228" s="408" t="s">
        <v>119</v>
      </c>
      <c r="D228" s="768">
        <f>('Assumption &amp; Analysis'!$E$88*SUM('Appendix - Equipment'!$E$27,((SUM('Assumption &amp; Analysis (3)'!G31+'Assumption &amp; Analysis (3)'!G34+'Assumption &amp; Analysis (3)'!G35))/3)))/'Labour Data – France'!C$10</f>
        <v>13.402488671875</v>
      </c>
      <c r="E228" s="769">
        <f>(D228*SUM('4.1 Dry Aseptic Cleaning (3)'!C28+'4.2 PET Bottle Blowing (3)'!C28+'4.3 Wet Aseptic Cleaning (3)'!C27+'4.4 Can Filling &amp; Closing (3)'!C28+'4.5 Aseptic Filling &amp; Closi (3)'!C27+'4.6 Nitrogenation (3)'!C27+'4.7 Can Pasteurisation (3)'!C27+'4.8 Shrink Sleeve Labelling (3)'!C27+'4.9.1 Shrinking into Multip (3)'!C28+'4.9.2 Packing in Tray &amp; Shr (3)'!C29+'4.10 Palletising (3)'!C31))/IF('1.2 Scenario Analysis'!M19="Small-scale",'Assumption &amp; Analysis'!$E$49,IF('1.2 Scenario Analysis'!M19="Medium-scale",'Assumption &amp; Analysis'!$E$50,'Assumption &amp; Analysis'!$E$51))</f>
        <v>4.4714191323905377</v>
      </c>
      <c r="F228" s="410">
        <f>D228/$D$235</f>
        <v>5.5715693591214116E-2</v>
      </c>
      <c r="H228" s="768">
        <f>('Assumption &amp; Analysis'!$E$88*SUM('Appendix - Equipment'!$I$27,((SUM('Assumption &amp; Analysis (3)'!G31+'Assumption &amp; Analysis (3)'!G34+'Assumption &amp; Analysis (3)'!G35))/3)))/'Labour Data – France'!D$10</f>
        <v>13.696394921874999</v>
      </c>
      <c r="I228" s="769">
        <f>(H228*SUM('4.1 Dry Aseptic Cleaning (3)'!D28+'4.2 PET Bottle Blowing (3)'!D28+'4.3 Wet Aseptic Cleaning (3)'!D27+'4.4 Can Filling &amp; Closing (3)'!D28+'4.5 Aseptic Filling &amp; Closi (3)'!D27+'4.6 Nitrogenation (3)'!D27+'4.7 Can Pasteurisation (3)'!D27+'4.8 Shrink Sleeve Labelling (3)'!D27+'4.9.1 Shrinking into Multip (3)'!D28+'4.9.2 Packing in Tray &amp; Shr (3)'!D29+'4.10 Palletising (3)'!D31))/IF('1.2 Scenario Analysis'!M19="Small-scale",'Assumption &amp; Analysis'!$E$49,IF('1.2 Scenario Analysis'!M19="Medium-scale",'Assumption &amp; Analysis'!$E$50,'Assumption &amp; Analysis'!$E$51))</f>
        <v>3.832866613832913</v>
      </c>
      <c r="J228" s="410">
        <f>H228/$H$235</f>
        <v>5.4805959527981223E-2</v>
      </c>
      <c r="K228" s="411"/>
      <c r="L228" s="411"/>
      <c r="M228" s="445"/>
    </row>
    <row r="229" spans="1:13" ht="16.899999999999999" customHeight="1">
      <c r="B229" s="841"/>
      <c r="C229" s="408" t="s">
        <v>120</v>
      </c>
      <c r="D229" s="409">
        <f>'Assumption &amp; Analysis'!E89*D218</f>
        <v>6.3138705923133758</v>
      </c>
      <c r="E229" s="409">
        <f>'Assumption &amp; Analysis'!E89*E218</f>
        <v>0.26790376120543574</v>
      </c>
      <c r="F229" s="410">
        <f>D229/$D$235</f>
        <v>2.6247489396064198E-2</v>
      </c>
      <c r="H229" s="409">
        <f>'Assumption &amp; Analysis'!E89*H218</f>
        <v>6.5832598282882691</v>
      </c>
      <c r="I229" s="409">
        <f>'Assumption &amp; Analysis'!E89*I218</f>
        <v>0.23243503746040339</v>
      </c>
      <c r="J229" s="410">
        <f>H229/$H$235</f>
        <v>2.6342835013840174E-2</v>
      </c>
      <c r="K229" s="366"/>
      <c r="L229" s="366"/>
      <c r="M229" s="445"/>
    </row>
    <row r="230" spans="1:13" ht="16.899999999999999" customHeight="1" thickBot="1">
      <c r="B230" s="841"/>
      <c r="C230" s="412" t="s">
        <v>142</v>
      </c>
      <c r="D230" s="413">
        <f>SUM(D227:D229)</f>
        <v>27.554071937799485</v>
      </c>
      <c r="E230" s="420">
        <f>SUM(E227:E229)</f>
        <v>7.3541878832980423</v>
      </c>
      <c r="F230" s="414">
        <f>SUM(F227:F229)</f>
        <v>0.11454545994120469</v>
      </c>
      <c r="H230" s="413">
        <f>SUM(H227:H229)</f>
        <v>28.289242423774382</v>
      </c>
      <c r="I230" s="420">
        <f>SUM(I227:I229)</f>
        <v>6.3067441155230899</v>
      </c>
      <c r="J230" s="414">
        <f>SUM(J227:J229)</f>
        <v>0.11319906327163498</v>
      </c>
      <c r="L230" s="366"/>
      <c r="M230" s="445"/>
    </row>
    <row r="231" spans="1:13" ht="16.899999999999999" customHeight="1">
      <c r="E231" s="439"/>
      <c r="F231" s="165"/>
      <c r="J231" s="165"/>
      <c r="K231" s="366"/>
      <c r="L231" s="366"/>
      <c r="M231" s="445"/>
    </row>
    <row r="232" spans="1:13" ht="16.899999999999999" customHeight="1" thickBot="1">
      <c r="C232" s="441" t="s">
        <v>56</v>
      </c>
      <c r="D232" s="454">
        <f>SUM(D223,D230)</f>
        <v>114.27399850157849</v>
      </c>
      <c r="E232" s="454">
        <f>SUM(E223,E230)</f>
        <v>14.223398919871208</v>
      </c>
      <c r="F232" s="455">
        <f>F223+F230</f>
        <v>0.47505021207871606</v>
      </c>
      <c r="H232" s="454">
        <f>SUM(H223,H230)</f>
        <v>118.24183981925212</v>
      </c>
      <c r="I232" s="454">
        <f>SUM(I223,I230)</f>
        <v>12.16124020522571</v>
      </c>
      <c r="J232" s="455">
        <f>J223+J230</f>
        <v>0.47314329972319658</v>
      </c>
      <c r="K232" s="366"/>
      <c r="L232" s="366"/>
      <c r="M232" s="445"/>
    </row>
    <row r="233" spans="1:13" ht="10.9" customHeight="1">
      <c r="C233" s="205"/>
      <c r="D233" s="448"/>
      <c r="F233" s="449"/>
      <c r="H233" s="448"/>
      <c r="J233" s="449"/>
    </row>
    <row r="234" spans="1:13" ht="28.15" customHeight="1">
      <c r="C234" s="456"/>
      <c r="D234" s="406" t="s">
        <v>86</v>
      </c>
      <c r="E234" s="406" t="s">
        <v>92</v>
      </c>
      <c r="F234" s="407" t="s">
        <v>88</v>
      </c>
      <c r="H234" s="406" t="s">
        <v>86</v>
      </c>
      <c r="I234" s="406" t="s">
        <v>92</v>
      </c>
      <c r="J234" s="407" t="s">
        <v>88</v>
      </c>
    </row>
    <row r="235" spans="1:13" ht="20.149999999999999" customHeight="1" thickBot="1">
      <c r="C235" s="441" t="s">
        <v>57</v>
      </c>
      <c r="D235" s="442">
        <f>SUM(D218+D232)</f>
        <v>240.551410347846</v>
      </c>
      <c r="E235" s="442">
        <f>SUM(E232+E218)</f>
        <v>19.581474143979921</v>
      </c>
      <c r="F235" s="457">
        <f>F232+F218</f>
        <v>1</v>
      </c>
      <c r="H235" s="442">
        <f>H218+H232</f>
        <v>249.90703638501748</v>
      </c>
      <c r="I235" s="442">
        <f>I232+I218</f>
        <v>16.809940954433777</v>
      </c>
      <c r="J235" s="457">
        <f>SUM(J232+J218)</f>
        <v>0.99999999999999989</v>
      </c>
    </row>
    <row r="236" spans="1:13" ht="13.15" customHeight="1">
      <c r="C236" s="205"/>
      <c r="D236" s="459"/>
      <c r="E236" s="459"/>
      <c r="F236" s="460"/>
      <c r="H236" s="415"/>
      <c r="J236" s="662"/>
    </row>
    <row r="237" spans="1:13" ht="15" customHeight="1">
      <c r="E237" s="461"/>
      <c r="H237" s="415"/>
      <c r="I237" s="663"/>
    </row>
    <row r="238" spans="1:13" ht="20.149999999999999" customHeight="1">
      <c r="A238" s="78" t="s">
        <v>0</v>
      </c>
      <c r="B238" s="380"/>
      <c r="F238" s="662"/>
      <c r="H238" s="664"/>
      <c r="J238" s="662"/>
    </row>
    <row r="239" spans="1:13" ht="15" customHeight="1"/>
    <row r="240" spans="1:13" ht="12" hidden="1" customHeight="1"/>
    <row r="241" ht="14.5" hidden="1" customHeight="1"/>
    <row r="242" ht="14.5" hidden="1" customHeight="1"/>
    <row r="243" ht="14.5" hidden="1" customHeight="1"/>
    <row r="244" ht="14.5" hidden="1" customHeight="1"/>
    <row r="245" ht="14.5" hidden="1" customHeight="1"/>
    <row r="246" ht="14.5" hidden="1" customHeight="1"/>
    <row r="247" ht="14.5" hidden="1" customHeight="1"/>
    <row r="248" ht="14.5" hidden="1" customHeight="1"/>
    <row r="249" ht="14.5" hidden="1" customHeight="1"/>
    <row r="250" ht="14.5" hidden="1" customHeight="1"/>
    <row r="251" ht="14.5" hidden="1" customHeight="1"/>
    <row r="252" ht="14.5" hidden="1" customHeight="1"/>
    <row r="253" ht="14.5" hidden="1" customHeight="1"/>
    <row r="254" ht="14.5" hidden="1" customHeight="1"/>
    <row r="255" ht="14.5" hidden="1" customHeight="1"/>
    <row r="256" ht="14.5" hidden="1" customHeight="1"/>
    <row r="257" ht="14.5" hidden="1" customHeight="1"/>
    <row r="258" ht="14.5" hidden="1" customHeight="1"/>
    <row r="259" ht="14.5" hidden="1" customHeight="1"/>
    <row r="260" ht="14.5" hidden="1" customHeight="1"/>
    <row r="261" ht="14.5" hidden="1" customHeight="1"/>
    <row r="262" ht="14.5" hidden="1" customHeight="1"/>
    <row r="263" ht="14.5" hidden="1" customHeight="1"/>
    <row r="264" ht="14.5" hidden="1" customHeight="1"/>
    <row r="265" ht="14.5" hidden="1" customHeight="1"/>
    <row r="266" ht="14.5" hidden="1" customHeight="1"/>
    <row r="267" ht="14.5" hidden="1" customHeight="1"/>
    <row r="268" ht="14.5" hidden="1" customHeight="1"/>
    <row r="269" ht="14.5" hidden="1" customHeight="1"/>
    <row r="270" ht="14.5" hidden="1" customHeight="1"/>
    <row r="271" ht="14.5" hidden="1" customHeight="1"/>
    <row r="272" ht="14.5" hidden="1" customHeight="1"/>
    <row r="273" ht="14.5" hidden="1" customHeight="1"/>
    <row r="274" ht="14.5" hidden="1" customHeight="1"/>
    <row r="275" ht="14.5" hidden="1" customHeight="1"/>
    <row r="276" ht="14.5" hidden="1" customHeight="1"/>
    <row r="277" ht="14.5" hidden="1" customHeight="1"/>
    <row r="278" ht="14.5" hidden="1" customHeight="1"/>
    <row r="279" ht="14.5" hidden="1" customHeight="1"/>
    <row r="280" ht="14.5" hidden="1" customHeight="1"/>
    <row r="281" ht="14.5" hidden="1" customHeight="1"/>
    <row r="282" ht="14.5" hidden="1" customHeight="1"/>
    <row r="283" ht="14.5" hidden="1" customHeight="1"/>
    <row r="284" ht="14.5" hidden="1" customHeight="1"/>
    <row r="285" ht="14.5" hidden="1" customHeight="1"/>
    <row r="286" ht="14.5" hidden="1" customHeight="1"/>
    <row r="287" ht="14.5" hidden="1" customHeight="1"/>
    <row r="288" ht="14.5" hidden="1" customHeight="1"/>
    <row r="289" ht="14.5" hidden="1" customHeight="1"/>
    <row r="290" ht="14.5" hidden="1" customHeight="1"/>
    <row r="291" ht="14.5" hidden="1" customHeight="1"/>
    <row r="292" ht="14.5" hidden="1" customHeight="1"/>
    <row r="293" ht="14.5" hidden="1" customHeight="1"/>
    <row r="294" ht="14.5" hidden="1" customHeight="1"/>
    <row r="295" ht="14.5" hidden="1" customHeight="1"/>
    <row r="296" ht="14.5" hidden="1" customHeight="1"/>
    <row r="297" ht="14.5" hidden="1" customHeight="1"/>
    <row r="298" ht="14.5" hidden="1" customHeight="1"/>
    <row r="299" ht="14.5" hidden="1" customHeight="1"/>
    <row r="300" ht="14.5" hidden="1" customHeight="1"/>
    <row r="301" ht="14.5" hidden="1" customHeight="1"/>
    <row r="302" ht="14.5" hidden="1" customHeight="1"/>
    <row r="303" ht="14.5" hidden="1" customHeight="1"/>
    <row r="304" ht="14.5" hidden="1" customHeight="1"/>
    <row r="305" ht="14.5" hidden="1" customHeight="1"/>
    <row r="306" ht="14.5" hidden="1" customHeight="1"/>
    <row r="307" ht="14.5" hidden="1" customHeight="1"/>
    <row r="308" ht="14.5" hidden="1" customHeight="1"/>
    <row r="309" ht="14.5" hidden="1" customHeight="1"/>
    <row r="310" ht="14.5" hidden="1" customHeight="1"/>
    <row r="311" ht="14.5" hidden="1" customHeight="1"/>
    <row r="312" ht="14.5" hidden="1" customHeight="1"/>
    <row r="313" ht="14.5" hidden="1" customHeight="1"/>
    <row r="314" ht="14.5" hidden="1" customHeight="1"/>
    <row r="315" ht="14.5" hidden="1" customHeight="1"/>
    <row r="316" ht="14.5" hidden="1" customHeight="1"/>
    <row r="317" ht="14.5" hidden="1" customHeight="1"/>
    <row r="318" ht="14.5" hidden="1" customHeight="1"/>
    <row r="319" ht="14.5" hidden="1" customHeight="1"/>
    <row r="320" ht="14.5" hidden="1" customHeight="1"/>
    <row r="321" ht="14.5" hidden="1" customHeight="1"/>
    <row r="322" ht="14.5" hidden="1" customHeight="1"/>
    <row r="323" ht="14.5" hidden="1" customHeight="1"/>
    <row r="324" ht="14.5" hidden="1" customHeight="1"/>
    <row r="325" ht="14.5" hidden="1" customHeight="1"/>
    <row r="326" ht="14.5" hidden="1" customHeight="1"/>
    <row r="327" ht="14.5" hidden="1" customHeight="1"/>
    <row r="328" ht="14.5" hidden="1" customHeight="1"/>
    <row r="329" ht="14.5" hidden="1" customHeight="1"/>
    <row r="330" ht="14.5" hidden="1" customHeight="1"/>
    <row r="331" ht="14.5" hidden="1" customHeight="1"/>
    <row r="332" ht="14.5" hidden="1" customHeight="1"/>
    <row r="333" ht="14.5" hidden="1" customHeight="1"/>
    <row r="334" ht="14.5" hidden="1" customHeight="1"/>
    <row r="335" ht="14.5" hidden="1" customHeight="1"/>
    <row r="336" ht="14.5" hidden="1" customHeight="1"/>
    <row r="337" ht="14.5" hidden="1" customHeight="1"/>
    <row r="338" ht="14.5" hidden="1" customHeight="1"/>
    <row r="339" ht="14.5" hidden="1" customHeight="1"/>
    <row r="340" ht="14.5" hidden="1" customHeight="1"/>
    <row r="341" ht="14.5" hidden="1" customHeight="1"/>
    <row r="342" ht="14.5" hidden="1" customHeight="1"/>
    <row r="343" ht="14.5" hidden="1" customHeight="1"/>
    <row r="344" ht="14.5" hidden="1" customHeight="1"/>
    <row r="345" ht="14.5" hidden="1" customHeight="1"/>
    <row r="346" ht="14.5" hidden="1" customHeight="1"/>
    <row r="347" ht="14.5" hidden="1" customHeight="1"/>
    <row r="348" ht="14.5" hidden="1" customHeight="1"/>
    <row r="349" ht="14.5" hidden="1" customHeight="1"/>
    <row r="350" ht="14.5" hidden="1" customHeight="1"/>
    <row r="351" ht="14.5" hidden="1" customHeight="1"/>
    <row r="352" ht="14.5" hidden="1" customHeight="1"/>
    <row r="353" ht="14.5" hidden="1" customHeight="1"/>
    <row r="354" ht="14.5" hidden="1" customHeight="1"/>
    <row r="355" ht="14.5" hidden="1" customHeight="1"/>
    <row r="356" ht="14.5" hidden="1" customHeight="1"/>
  </sheetData>
  <mergeCells count="28">
    <mergeCell ref="D7:F7"/>
    <mergeCell ref="H7:J7"/>
    <mergeCell ref="C8:J8"/>
    <mergeCell ref="B9:B26"/>
    <mergeCell ref="D28:F28"/>
    <mergeCell ref="H28:J28"/>
    <mergeCell ref="B125:B141"/>
    <mergeCell ref="C29:J29"/>
    <mergeCell ref="B30:B46"/>
    <mergeCell ref="C48:J48"/>
    <mergeCell ref="B49:B65"/>
    <mergeCell ref="C67:J67"/>
    <mergeCell ref="B68:B84"/>
    <mergeCell ref="C86:J86"/>
    <mergeCell ref="B87:B103"/>
    <mergeCell ref="C105:J105"/>
    <mergeCell ref="B106:B122"/>
    <mergeCell ref="C124:J124"/>
    <mergeCell ref="C200:J200"/>
    <mergeCell ref="B201:B217"/>
    <mergeCell ref="B220:B223"/>
    <mergeCell ref="B226:B230"/>
    <mergeCell ref="C143:J143"/>
    <mergeCell ref="B144:B160"/>
    <mergeCell ref="C162:J162"/>
    <mergeCell ref="B163:B179"/>
    <mergeCell ref="C181:J181"/>
    <mergeCell ref="B182:B198"/>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6B6B-C4A3-4935-B108-48B191171237}">
  <sheetPr codeName="Sheet15">
    <tabColor rgb="FF92D050"/>
  </sheetPr>
  <dimension ref="A1:Q438"/>
  <sheetViews>
    <sheetView showGridLines="0" zoomScale="85" zoomScaleNormal="85" zoomScaleSheetLayoutView="100" workbookViewId="0"/>
  </sheetViews>
  <sheetFormatPr defaultColWidth="0" defaultRowHeight="0" customHeight="1" zeroHeight="1"/>
  <cols>
    <col min="1" max="1" width="7.58203125" style="517" customWidth="1"/>
    <col min="2" max="2" width="5.83203125" style="517" customWidth="1"/>
    <col min="3" max="3" width="10.5" style="517" customWidth="1"/>
    <col min="4" max="4" width="44" style="517" customWidth="1"/>
    <col min="5" max="5" width="27.83203125" style="517" customWidth="1"/>
    <col min="6" max="6" width="24.08203125" style="517" customWidth="1"/>
    <col min="7" max="7" width="19.08203125" style="517" customWidth="1"/>
    <col min="8" max="8" width="27" style="517" customWidth="1"/>
    <col min="9" max="10" width="34.08203125" style="517" customWidth="1"/>
    <col min="11" max="11" width="13.25" style="165" customWidth="1"/>
    <col min="12" max="12" width="10.75" style="517" customWidth="1"/>
    <col min="13" max="13" width="19" style="517" customWidth="1"/>
    <col min="14" max="14" width="13" style="517" customWidth="1"/>
    <col min="15" max="15" width="9.08203125" style="517" hidden="1" customWidth="1"/>
    <col min="16" max="16" width="8.58203125" style="517" hidden="1" customWidth="1"/>
    <col min="17" max="16384" width="7.83203125" style="517" hidden="1"/>
  </cols>
  <sheetData>
    <row r="1" spans="1:16" ht="15" customHeight="1">
      <c r="B1" s="518"/>
      <c r="C1" s="518"/>
      <c r="D1" s="518"/>
      <c r="E1" s="518"/>
      <c r="F1" s="518"/>
      <c r="G1" s="518"/>
      <c r="H1" s="518"/>
      <c r="I1" s="518"/>
      <c r="J1" s="518"/>
    </row>
    <row r="2" spans="1:16" ht="15" customHeight="1">
      <c r="B2" s="465"/>
      <c r="C2" s="518"/>
      <c r="D2" s="518"/>
      <c r="E2" s="859" t="s">
        <v>143</v>
      </c>
      <c r="F2" s="860"/>
      <c r="G2" s="518"/>
      <c r="H2" s="518"/>
      <c r="I2" s="518"/>
      <c r="J2" s="518"/>
    </row>
    <row r="3" spans="1:16" ht="20.149999999999999" customHeight="1">
      <c r="B3" s="861"/>
      <c r="C3" s="861"/>
      <c r="D3" s="519"/>
      <c r="E3" s="519"/>
      <c r="F3" s="519"/>
      <c r="G3" s="519"/>
      <c r="H3" s="518"/>
      <c r="I3" s="518"/>
      <c r="J3" s="518"/>
      <c r="L3" s="520"/>
      <c r="M3" s="520"/>
      <c r="N3" s="520"/>
      <c r="O3" s="520"/>
      <c r="P3" s="520"/>
    </row>
    <row r="4" spans="1:16" ht="20.149999999999999" customHeight="1">
      <c r="B4" s="521"/>
      <c r="C4" s="521"/>
      <c r="D4" s="519"/>
      <c r="E4" s="519"/>
      <c r="F4" s="519"/>
      <c r="G4" s="519"/>
      <c r="H4" s="518"/>
      <c r="I4" s="518"/>
      <c r="J4" s="518"/>
      <c r="L4" s="520"/>
      <c r="M4" s="520"/>
      <c r="N4" s="520"/>
      <c r="O4" s="520"/>
      <c r="P4" s="520"/>
    </row>
    <row r="5" spans="1:16" ht="20.149999999999999" customHeight="1" thickBot="1">
      <c r="B5" s="404" t="s">
        <v>144</v>
      </c>
      <c r="C5" s="404"/>
      <c r="D5" s="404"/>
      <c r="E5" s="404"/>
      <c r="F5" s="404"/>
      <c r="G5" s="404"/>
      <c r="H5" s="404"/>
      <c r="I5" s="404"/>
      <c r="J5" s="404"/>
      <c r="L5" s="520"/>
      <c r="M5" s="520"/>
      <c r="N5" s="520"/>
      <c r="O5" s="520"/>
      <c r="P5" s="520"/>
    </row>
    <row r="6" spans="1:16" ht="6" customHeight="1" thickTop="1">
      <c r="B6" s="188"/>
      <c r="C6" s="188"/>
      <c r="D6" s="188"/>
      <c r="E6" s="188"/>
      <c r="F6" s="188"/>
      <c r="G6" s="188"/>
      <c r="H6" s="188"/>
      <c r="I6" s="188"/>
      <c r="J6" s="188"/>
      <c r="L6" s="520"/>
      <c r="M6" s="520"/>
      <c r="N6" s="520"/>
      <c r="O6" s="520"/>
      <c r="P6" s="520"/>
    </row>
    <row r="7" spans="1:16" s="523" customFormat="1" ht="52.15" customHeight="1">
      <c r="A7" s="165"/>
      <c r="B7" s="522">
        <v>1</v>
      </c>
      <c r="C7" s="862" t="s">
        <v>616</v>
      </c>
      <c r="D7" s="863"/>
      <c r="E7" s="863"/>
      <c r="F7" s="863"/>
      <c r="G7" s="863"/>
      <c r="H7" s="863"/>
      <c r="I7" s="863"/>
      <c r="J7" s="864"/>
      <c r="K7" s="165"/>
    </row>
    <row r="8" spans="1:16" s="523" customFormat="1" ht="20.149999999999999" customHeight="1">
      <c r="A8" s="165"/>
      <c r="B8" s="524"/>
      <c r="C8" s="844" t="s">
        <v>145</v>
      </c>
      <c r="D8" s="845"/>
      <c r="E8" s="845"/>
      <c r="F8" s="845"/>
      <c r="G8" s="845"/>
      <c r="H8" s="845"/>
      <c r="I8" s="845"/>
      <c r="J8" s="865"/>
      <c r="K8" s="165"/>
    </row>
    <row r="9" spans="1:16" s="525" customFormat="1" ht="17.149999999999999" customHeight="1">
      <c r="B9" s="526">
        <v>2</v>
      </c>
      <c r="C9" s="866" t="s">
        <v>566</v>
      </c>
      <c r="D9" s="867"/>
      <c r="E9" s="867"/>
      <c r="F9" s="867"/>
      <c r="G9" s="867"/>
      <c r="H9" s="867"/>
      <c r="I9" s="867"/>
      <c r="J9" s="868"/>
      <c r="K9" s="181"/>
    </row>
    <row r="10" spans="1:16" s="523" customFormat="1" ht="20.149999999999999" customHeight="1">
      <c r="A10" s="165"/>
      <c r="B10" s="527"/>
      <c r="C10" s="844" t="s">
        <v>146</v>
      </c>
      <c r="D10" s="845"/>
      <c r="E10" s="845"/>
      <c r="F10" s="845"/>
      <c r="G10" s="845"/>
      <c r="H10" s="845"/>
      <c r="I10" s="845"/>
      <c r="J10" s="865"/>
      <c r="K10" s="165"/>
    </row>
    <row r="11" spans="1:16" s="523" customFormat="1" ht="20.149999999999999" customHeight="1">
      <c r="A11" s="165"/>
      <c r="B11" s="526">
        <f>B9+1</f>
        <v>3</v>
      </c>
      <c r="C11" s="866" t="s">
        <v>147</v>
      </c>
      <c r="D11" s="867"/>
      <c r="E11" s="867"/>
      <c r="F11" s="867"/>
      <c r="G11" s="867"/>
      <c r="H11" s="867"/>
      <c r="I11" s="867"/>
      <c r="J11" s="868"/>
      <c r="K11" s="165"/>
    </row>
    <row r="12" spans="1:16" s="523" customFormat="1" ht="20.149999999999999" customHeight="1">
      <c r="A12" s="165"/>
      <c r="B12" s="526"/>
      <c r="C12" s="528"/>
      <c r="D12" s="529" t="s">
        <v>574</v>
      </c>
      <c r="E12" s="530" t="s">
        <v>148</v>
      </c>
      <c r="F12" s="531" t="s">
        <v>149</v>
      </c>
      <c r="G12" s="532"/>
      <c r="H12" s="532"/>
      <c r="I12" s="532"/>
      <c r="J12" s="533"/>
      <c r="K12" s="165"/>
    </row>
    <row r="13" spans="1:16" s="523" customFormat="1" ht="20.149999999999999" customHeight="1">
      <c r="A13" s="165"/>
      <c r="B13" s="526"/>
      <c r="C13" s="528"/>
      <c r="D13" s="534" t="s">
        <v>150</v>
      </c>
      <c r="E13" s="535">
        <f>IF('1.1 Summary'!C9="France",'Input Sheet'!D8,IF('1.1 Summary'!C9="Netherlands",'Input Sheet'!D9,IF('1.1 Summary'!C9="Portugal",'Input Sheet'!D10,'Input Sheet'!D11)))</f>
        <v>3</v>
      </c>
      <c r="F13" s="536" t="s">
        <v>151</v>
      </c>
      <c r="G13" s="532"/>
      <c r="H13" s="537"/>
      <c r="I13" s="537"/>
      <c r="J13" s="538"/>
      <c r="K13" s="165"/>
    </row>
    <row r="14" spans="1:16" s="523" customFormat="1" ht="20.149999999999999" customHeight="1">
      <c r="A14" s="165"/>
      <c r="B14" s="526"/>
      <c r="C14" s="528"/>
      <c r="D14" s="539" t="s">
        <v>152</v>
      </c>
      <c r="E14" s="535">
        <f>IF('1.1 Summary'!C9="France",'Input Sheet'!D12,IF('1.1 Summary'!C9="Netherlands",'Input Sheet'!D13,IF('1.1 Summary'!C9="Portugal",'Input Sheet'!D14,'Input Sheet'!D15)))</f>
        <v>8</v>
      </c>
      <c r="F14" s="540" t="s">
        <v>153</v>
      </c>
      <c r="G14" s="532"/>
      <c r="H14" s="532"/>
      <c r="I14" s="532"/>
      <c r="J14" s="533"/>
      <c r="K14" s="165"/>
    </row>
    <row r="15" spans="1:16" s="523" customFormat="1" ht="20.149999999999999" customHeight="1">
      <c r="A15" s="165"/>
      <c r="B15" s="526"/>
      <c r="C15" s="528"/>
      <c r="D15" s="539" t="s">
        <v>154</v>
      </c>
      <c r="E15" s="541">
        <f>IF('1.1 Summary'!C9="France",'Input Sheet'!D16,IF('1.1 Summary'!C9="Netherlands",'Input Sheet'!D17,IF('1.1 Summary'!C9="Portugal",'Input Sheet'!D18,'Input Sheet'!D19)))</f>
        <v>320</v>
      </c>
      <c r="F15" s="540" t="s">
        <v>155</v>
      </c>
      <c r="G15" s="542"/>
      <c r="H15" s="532"/>
      <c r="I15" s="532"/>
      <c r="J15" s="533"/>
      <c r="K15" s="165"/>
    </row>
    <row r="16" spans="1:16" s="523" customFormat="1" ht="20.149999999999999" customHeight="1">
      <c r="A16" s="165"/>
      <c r="B16" s="526"/>
      <c r="C16" s="528"/>
      <c r="D16" s="539" t="s">
        <v>575</v>
      </c>
      <c r="E16" s="543">
        <f>'Input Sheet'!D7</f>
        <v>1</v>
      </c>
      <c r="F16" s="540" t="s">
        <v>156</v>
      </c>
      <c r="G16" s="542"/>
      <c r="H16" s="532"/>
      <c r="I16" s="532"/>
      <c r="J16" s="533"/>
      <c r="K16" s="165"/>
    </row>
    <row r="17" spans="1:11" s="523" customFormat="1" ht="70.900000000000006" customHeight="1">
      <c r="A17" s="165"/>
      <c r="B17" s="526"/>
      <c r="C17" s="872" t="s">
        <v>576</v>
      </c>
      <c r="D17" s="873"/>
      <c r="E17" s="873"/>
      <c r="F17" s="873"/>
      <c r="G17" s="873"/>
      <c r="H17" s="873"/>
      <c r="I17" s="873"/>
      <c r="J17" s="874"/>
      <c r="K17" s="165"/>
    </row>
    <row r="18" spans="1:11" s="523" customFormat="1" ht="19.899999999999999" customHeight="1">
      <c r="A18" s="165"/>
      <c r="B18" s="526"/>
      <c r="C18" s="844" t="s">
        <v>146</v>
      </c>
      <c r="D18" s="845"/>
      <c r="E18" s="845"/>
      <c r="F18" s="845"/>
      <c r="G18" s="845"/>
      <c r="H18" s="845"/>
      <c r="I18" s="845"/>
      <c r="J18" s="865"/>
      <c r="K18" s="165"/>
    </row>
    <row r="19" spans="1:11" s="525" customFormat="1" ht="17.149999999999999" customHeight="1">
      <c r="B19" s="526">
        <v>4</v>
      </c>
      <c r="C19" s="869" t="s">
        <v>157</v>
      </c>
      <c r="D19" s="870"/>
      <c r="E19" s="870"/>
      <c r="F19" s="870"/>
      <c r="G19" s="870"/>
      <c r="H19" s="870"/>
      <c r="I19" s="870"/>
      <c r="J19" s="871"/>
    </row>
    <row r="20" spans="1:11" s="525" customFormat="1" ht="17.149999999999999" customHeight="1">
      <c r="B20" s="526"/>
      <c r="C20" s="544"/>
      <c r="D20" s="545" t="s">
        <v>11</v>
      </c>
      <c r="E20" s="545" t="s">
        <v>577</v>
      </c>
      <c r="F20" s="545" t="s">
        <v>578</v>
      </c>
      <c r="G20" s="546"/>
      <c r="H20" s="546"/>
      <c r="I20" s="546"/>
      <c r="J20" s="547"/>
    </row>
    <row r="21" spans="1:11" s="525" customFormat="1" ht="17.149999999999999" customHeight="1">
      <c r="B21" s="526"/>
      <c r="C21" s="544"/>
      <c r="D21" s="548" t="s">
        <v>15</v>
      </c>
      <c r="E21" s="543">
        <f>'Input Sheet'!D20</f>
        <v>1330</v>
      </c>
      <c r="F21" s="549">
        <f>'Input Sheet'!D24</f>
        <v>80</v>
      </c>
      <c r="G21" s="546"/>
      <c r="H21" s="546"/>
      <c r="I21" s="546"/>
      <c r="J21" s="547"/>
    </row>
    <row r="22" spans="1:11" s="525" customFormat="1" ht="17.149999999999999" customHeight="1">
      <c r="B22" s="526"/>
      <c r="C22" s="544"/>
      <c r="D22" s="548" t="s">
        <v>19</v>
      </c>
      <c r="E22" s="543">
        <f>'Input Sheet'!D21</f>
        <v>1220</v>
      </c>
      <c r="F22" s="549">
        <f>'Input Sheet'!D25</f>
        <v>90</v>
      </c>
      <c r="G22" s="546"/>
      <c r="H22" s="546"/>
      <c r="I22" s="546"/>
      <c r="J22" s="547"/>
    </row>
    <row r="23" spans="1:11" s="518" customFormat="1" ht="20.149999999999999" customHeight="1">
      <c r="B23" s="550"/>
      <c r="C23" s="551"/>
      <c r="D23" s="548" t="s">
        <v>526</v>
      </c>
      <c r="E23" s="543">
        <f>'Input Sheet'!D22</f>
        <v>1429</v>
      </c>
      <c r="F23" s="549">
        <f>'Input Sheet'!D26</f>
        <v>65</v>
      </c>
      <c r="G23" s="463"/>
      <c r="H23" s="12"/>
      <c r="I23" s="12"/>
      <c r="J23" s="552"/>
      <c r="K23" s="181"/>
    </row>
    <row r="24" spans="1:11" s="525" customFormat="1" ht="20.149999999999999" customHeight="1">
      <c r="B24" s="527"/>
      <c r="C24" s="551"/>
      <c r="D24" s="548" t="s">
        <v>24</v>
      </c>
      <c r="E24" s="543">
        <f>'Input Sheet'!D23</f>
        <v>1119</v>
      </c>
      <c r="F24" s="549">
        <f>'Input Sheet'!D27</f>
        <v>18</v>
      </c>
      <c r="H24" s="12"/>
      <c r="I24" s="12"/>
      <c r="J24" s="552"/>
    </row>
    <row r="25" spans="1:11" s="525" customFormat="1" ht="20.149999999999999" customHeight="1">
      <c r="B25" s="527"/>
      <c r="C25" s="551"/>
      <c r="D25" s="518"/>
      <c r="E25" s="518"/>
      <c r="F25" s="518"/>
      <c r="H25" s="12"/>
      <c r="I25" s="12"/>
      <c r="J25" s="552"/>
      <c r="K25" s="553"/>
    </row>
    <row r="26" spans="1:11" s="525" customFormat="1" ht="20.149999999999999" customHeight="1">
      <c r="B26" s="527"/>
      <c r="C26" s="551"/>
      <c r="D26" s="554" t="s">
        <v>158</v>
      </c>
      <c r="E26" s="554" t="s">
        <v>148</v>
      </c>
      <c r="F26" s="554" t="s">
        <v>149</v>
      </c>
      <c r="H26" s="12"/>
      <c r="I26" s="12"/>
      <c r="J26" s="552"/>
      <c r="K26" s="553"/>
    </row>
    <row r="27" spans="1:11" s="525" customFormat="1" ht="20.149999999999999" customHeight="1">
      <c r="B27" s="527"/>
      <c r="C27" s="551"/>
      <c r="D27" s="555" t="s">
        <v>579</v>
      </c>
      <c r="E27" s="556">
        <f>'Input Sheet'!D28</f>
        <v>15000</v>
      </c>
      <c r="F27" s="557" t="s">
        <v>159</v>
      </c>
      <c r="H27" s="12"/>
      <c r="I27" s="12"/>
      <c r="J27" s="552"/>
      <c r="K27" s="553"/>
    </row>
    <row r="28" spans="1:11" s="525" customFormat="1" ht="19.5" customHeight="1" thickBot="1">
      <c r="B28" s="527"/>
      <c r="C28" s="551"/>
      <c r="D28" s="558" t="s">
        <v>580</v>
      </c>
      <c r="E28" s="559">
        <f>E27*0.35</f>
        <v>5250</v>
      </c>
      <c r="F28" s="560" t="s">
        <v>160</v>
      </c>
      <c r="G28" s="561"/>
      <c r="H28" s="12"/>
      <c r="I28" s="12"/>
      <c r="J28" s="552"/>
      <c r="K28" s="553"/>
    </row>
    <row r="29" spans="1:11" s="525" customFormat="1" ht="19.5" customHeight="1">
      <c r="B29" s="527"/>
      <c r="C29" s="551"/>
      <c r="D29" s="562"/>
      <c r="E29" s="562"/>
      <c r="F29" s="562"/>
      <c r="H29" s="12"/>
      <c r="I29" s="12"/>
      <c r="J29" s="552"/>
      <c r="K29" s="553"/>
    </row>
    <row r="30" spans="1:11" s="525" customFormat="1" ht="19.5" customHeight="1">
      <c r="B30" s="527"/>
      <c r="C30" s="551"/>
      <c r="D30" s="875" t="s">
        <v>581</v>
      </c>
      <c r="E30" s="875"/>
      <c r="F30" s="876"/>
      <c r="G30" s="563" t="s">
        <v>161</v>
      </c>
      <c r="H30" s="12"/>
      <c r="I30" s="12"/>
      <c r="J30" s="552"/>
      <c r="K30" s="553"/>
    </row>
    <row r="31" spans="1:11" s="525" customFormat="1" ht="27" customHeight="1">
      <c r="B31" s="527"/>
      <c r="C31" s="551"/>
      <c r="D31" s="564" t="s">
        <v>162</v>
      </c>
      <c r="E31" s="564"/>
      <c r="F31" s="565"/>
      <c r="G31" s="566">
        <f>IF('1.1 Summary'!$C$9="France",E21*$E$28,IF('1.1 Summary'!$C$9="Netherlands",E22*$E$28,IF('1.1 Summary'!$C$9="Portugal",E23*$E$28,E24*$E$28)))</f>
        <v>6405000</v>
      </c>
      <c r="H31" s="12"/>
      <c r="I31" s="12"/>
      <c r="J31" s="552"/>
      <c r="K31" s="553"/>
    </row>
    <row r="32" spans="1:11" s="525" customFormat="1" ht="27" customHeight="1">
      <c r="B32" s="527"/>
      <c r="C32" s="551"/>
      <c r="D32" s="564" t="s">
        <v>163</v>
      </c>
      <c r="E32" s="564"/>
      <c r="F32" s="565"/>
      <c r="G32" s="566">
        <f>IF('1.1 Summary'!$C$9="France",F21*$E$27,IF('1.1 Summary'!$C$9="Netherlands",F22*$E$27,IF('1.1 Summary'!$C$9="Portugal",F23*$E$27,F24*$E$27)))</f>
        <v>1350000</v>
      </c>
      <c r="H32" s="12"/>
      <c r="I32" s="12"/>
      <c r="J32" s="552"/>
      <c r="K32" s="553"/>
    </row>
    <row r="33" spans="2:17" s="525" customFormat="1" ht="27" customHeight="1">
      <c r="B33" s="527"/>
      <c r="C33" s="551"/>
      <c r="D33" s="564" t="s">
        <v>164</v>
      </c>
      <c r="E33" s="567">
        <v>0.05</v>
      </c>
      <c r="F33" s="565" t="s">
        <v>165</v>
      </c>
      <c r="G33" s="566">
        <f>E33*G31</f>
        <v>320250</v>
      </c>
      <c r="H33" s="12"/>
      <c r="I33" s="12"/>
      <c r="J33" s="552"/>
      <c r="K33" s="553"/>
    </row>
    <row r="34" spans="2:17" s="525" customFormat="1" ht="27" customHeight="1">
      <c r="B34" s="527"/>
      <c r="C34" s="551"/>
      <c r="D34" s="564" t="s">
        <v>166</v>
      </c>
      <c r="E34" s="567">
        <v>0.04</v>
      </c>
      <c r="F34" s="565" t="s">
        <v>165</v>
      </c>
      <c r="G34" s="566">
        <f>E34*G31</f>
        <v>256200</v>
      </c>
      <c r="H34" s="12"/>
      <c r="I34" s="12"/>
      <c r="J34" s="552"/>
      <c r="K34" s="553"/>
    </row>
    <row r="35" spans="2:17" s="525" customFormat="1" ht="27" customHeight="1">
      <c r="B35" s="527"/>
      <c r="C35" s="551"/>
      <c r="D35" s="564" t="s">
        <v>167</v>
      </c>
      <c r="E35" s="567">
        <v>0.1</v>
      </c>
      <c r="F35" s="565" t="s">
        <v>168</v>
      </c>
      <c r="G35" s="566">
        <f>E35*((G31+G32+G33+G34)+(IF('1.1 Summary'!C12="Semi-Automated",('Appendix - Equipment'!E14+'Appendix - Equipment'!E27),('Appendix - Equipment'!I14+'Appendix - Equipment'!I27))))</f>
        <v>931705</v>
      </c>
      <c r="H35" s="12"/>
      <c r="I35" s="12"/>
      <c r="J35" s="552"/>
      <c r="K35" s="553"/>
    </row>
    <row r="36" spans="2:17" s="525" customFormat="1" ht="19.5" customHeight="1" thickBot="1">
      <c r="B36" s="527"/>
      <c r="C36" s="551"/>
      <c r="D36" s="877" t="s">
        <v>169</v>
      </c>
      <c r="E36" s="878"/>
      <c r="F36" s="878"/>
      <c r="G36" s="568">
        <f>SUM(G31:G35)</f>
        <v>9263155</v>
      </c>
      <c r="H36" s="12"/>
      <c r="I36" s="12"/>
      <c r="J36" s="552"/>
      <c r="K36" s="553"/>
    </row>
    <row r="37" spans="2:17" s="525" customFormat="1" ht="82.15" customHeight="1">
      <c r="B37" s="524"/>
      <c r="C37" s="886" t="s">
        <v>582</v>
      </c>
      <c r="D37" s="887"/>
      <c r="E37" s="887"/>
      <c r="F37" s="887"/>
      <c r="G37" s="887"/>
      <c r="H37" s="887"/>
      <c r="I37" s="887"/>
      <c r="J37" s="888"/>
      <c r="K37" s="553"/>
      <c r="L37" s="553"/>
      <c r="M37" s="553"/>
      <c r="N37" s="553"/>
    </row>
    <row r="38" spans="2:17" s="525" customFormat="1" ht="27" customHeight="1">
      <c r="B38" s="524"/>
      <c r="C38" s="844" t="s">
        <v>170</v>
      </c>
      <c r="D38" s="845"/>
      <c r="E38" s="845"/>
      <c r="F38" s="845"/>
      <c r="G38" s="845"/>
      <c r="H38" s="845"/>
      <c r="I38" s="845"/>
      <c r="J38" s="845"/>
      <c r="K38" s="569"/>
      <c r="L38" s="569"/>
      <c r="M38" s="570"/>
      <c r="O38" s="570"/>
    </row>
    <row r="39" spans="2:17" s="525" customFormat="1" ht="159.65" customHeight="1">
      <c r="B39" s="524"/>
      <c r="C39" s="848" t="s">
        <v>171</v>
      </c>
      <c r="D39" s="849"/>
      <c r="E39" s="849"/>
      <c r="F39" s="849"/>
      <c r="G39" s="849"/>
      <c r="H39" s="849"/>
      <c r="I39" s="849"/>
      <c r="J39" s="850"/>
      <c r="K39" s="569"/>
      <c r="P39" s="571"/>
    </row>
    <row r="40" spans="2:17" s="523" customFormat="1" ht="20.25" customHeight="1">
      <c r="B40" s="527"/>
      <c r="C40" s="844" t="s">
        <v>172</v>
      </c>
      <c r="D40" s="845"/>
      <c r="E40" s="845"/>
      <c r="F40" s="845"/>
      <c r="G40" s="845"/>
      <c r="H40" s="845"/>
      <c r="I40" s="845"/>
      <c r="J40" s="845"/>
      <c r="K40" s="165"/>
    </row>
    <row r="41" spans="2:17" s="572" customFormat="1" ht="35.5" customHeight="1">
      <c r="B41" s="524">
        <v>5</v>
      </c>
      <c r="C41" s="848" t="s">
        <v>173</v>
      </c>
      <c r="D41" s="849"/>
      <c r="E41" s="849"/>
      <c r="F41" s="849"/>
      <c r="G41" s="849"/>
      <c r="H41" s="849"/>
      <c r="I41" s="849"/>
      <c r="J41" s="850"/>
      <c r="K41" s="165"/>
      <c r="L41" s="523"/>
      <c r="M41" s="523"/>
      <c r="N41" s="523"/>
      <c r="O41" s="523"/>
      <c r="P41" s="523"/>
    </row>
    <row r="42" spans="2:17" s="574" customFormat="1" ht="66.650000000000006" customHeight="1">
      <c r="B42" s="573">
        <v>6</v>
      </c>
      <c r="C42" s="848" t="s">
        <v>174</v>
      </c>
      <c r="D42" s="849"/>
      <c r="E42" s="849"/>
      <c r="F42" s="849"/>
      <c r="G42" s="849"/>
      <c r="H42" s="849"/>
      <c r="I42" s="849"/>
      <c r="J42" s="850"/>
      <c r="K42" s="165"/>
      <c r="L42" s="517"/>
      <c r="M42" s="517"/>
      <c r="N42" s="517"/>
      <c r="O42" s="517"/>
      <c r="P42" s="517"/>
      <c r="Q42" s="517"/>
    </row>
    <row r="43" spans="2:17" s="574" customFormat="1" ht="20.25" customHeight="1">
      <c r="B43" s="573"/>
      <c r="C43" s="844" t="s">
        <v>58</v>
      </c>
      <c r="D43" s="845"/>
      <c r="E43" s="845"/>
      <c r="F43" s="845"/>
      <c r="G43" s="845"/>
      <c r="H43" s="845"/>
      <c r="I43" s="845"/>
      <c r="J43" s="845"/>
      <c r="K43" s="165"/>
      <c r="L43" s="517"/>
      <c r="M43" s="517"/>
      <c r="N43" s="517"/>
      <c r="O43" s="517"/>
      <c r="P43" s="517"/>
      <c r="Q43" s="517"/>
    </row>
    <row r="44" spans="2:17" s="574" customFormat="1" ht="48.65" customHeight="1">
      <c r="B44" s="573">
        <v>7</v>
      </c>
      <c r="C44" s="848" t="s">
        <v>402</v>
      </c>
      <c r="D44" s="849"/>
      <c r="E44" s="849"/>
      <c r="F44" s="849"/>
      <c r="G44" s="849"/>
      <c r="H44" s="849"/>
      <c r="I44" s="849"/>
      <c r="J44" s="850"/>
      <c r="K44" s="165"/>
      <c r="L44" s="517"/>
      <c r="M44" s="517"/>
      <c r="N44" s="517"/>
      <c r="O44" s="517"/>
      <c r="P44" s="517"/>
      <c r="Q44" s="517"/>
    </row>
    <row r="45" spans="2:17" s="574" customFormat="1" ht="19.899999999999999" customHeight="1">
      <c r="B45" s="573"/>
      <c r="C45" s="846" t="s">
        <v>44</v>
      </c>
      <c r="D45" s="847"/>
      <c r="E45" s="847"/>
      <c r="F45" s="847"/>
      <c r="G45" s="847"/>
      <c r="H45" s="847"/>
      <c r="I45" s="847"/>
      <c r="J45" s="847"/>
      <c r="K45" s="165"/>
      <c r="L45" s="517"/>
      <c r="M45" s="517"/>
      <c r="N45" s="517"/>
      <c r="O45" s="517"/>
      <c r="P45" s="517"/>
      <c r="Q45" s="517"/>
    </row>
    <row r="46" spans="2:17" s="574" customFormat="1" ht="19.899999999999999" customHeight="1">
      <c r="B46" s="573">
        <v>8</v>
      </c>
      <c r="C46" s="848" t="s">
        <v>569</v>
      </c>
      <c r="D46" s="849"/>
      <c r="E46" s="849"/>
      <c r="F46" s="849"/>
      <c r="G46" s="849"/>
      <c r="H46" s="849"/>
      <c r="I46" s="849"/>
      <c r="J46" s="850"/>
      <c r="K46" s="165"/>
      <c r="L46" s="517"/>
      <c r="M46" s="517"/>
      <c r="N46" s="517"/>
      <c r="O46" s="517"/>
      <c r="P46" s="517"/>
      <c r="Q46" s="517"/>
    </row>
    <row r="47" spans="2:17" s="574" customFormat="1" ht="19.899999999999999" customHeight="1">
      <c r="B47" s="573"/>
      <c r="C47" s="848" t="s">
        <v>175</v>
      </c>
      <c r="D47" s="849"/>
      <c r="E47" s="849"/>
      <c r="F47" s="849"/>
      <c r="G47" s="849"/>
      <c r="H47" s="849"/>
      <c r="I47" s="849"/>
      <c r="J47" s="850"/>
      <c r="K47" s="165"/>
      <c r="L47" s="517"/>
      <c r="M47" s="517"/>
      <c r="N47" s="517"/>
      <c r="O47" s="517"/>
      <c r="P47" s="517"/>
      <c r="Q47" s="517"/>
    </row>
    <row r="48" spans="2:17" s="574" customFormat="1" ht="19.899999999999999" customHeight="1">
      <c r="B48" s="573"/>
      <c r="C48" s="575"/>
      <c r="D48" s="576" t="s">
        <v>176</v>
      </c>
      <c r="E48" s="576" t="s">
        <v>177</v>
      </c>
      <c r="F48" s="545" t="s">
        <v>178</v>
      </c>
      <c r="G48" s="851"/>
      <c r="H48" s="852"/>
      <c r="I48" s="852"/>
      <c r="J48" s="853"/>
      <c r="K48" s="165"/>
      <c r="L48" s="517"/>
      <c r="M48" s="517"/>
      <c r="N48" s="517"/>
      <c r="O48" s="517"/>
      <c r="P48" s="517"/>
      <c r="Q48" s="517"/>
    </row>
    <row r="49" spans="2:17" s="574" customFormat="1" ht="19.899999999999999" customHeight="1">
      <c r="B49" s="573"/>
      <c r="C49" s="902"/>
      <c r="D49" s="577" t="s">
        <v>179</v>
      </c>
      <c r="E49" s="578">
        <f>'Input Sheet'!D57</f>
        <v>150</v>
      </c>
      <c r="F49" s="579">
        <f>E49*$E$15</f>
        <v>48000</v>
      </c>
      <c r="G49" s="851"/>
      <c r="H49" s="852"/>
      <c r="I49" s="852"/>
      <c r="J49" s="853"/>
      <c r="K49" s="165"/>
      <c r="L49" s="517"/>
      <c r="M49" s="517"/>
      <c r="N49" s="517"/>
      <c r="O49" s="517"/>
      <c r="P49" s="517"/>
      <c r="Q49" s="517"/>
    </row>
    <row r="50" spans="2:17" s="574" customFormat="1" ht="19.899999999999999" customHeight="1">
      <c r="B50" s="573"/>
      <c r="C50" s="902"/>
      <c r="D50" s="580" t="s">
        <v>180</v>
      </c>
      <c r="E50" s="578">
        <f>'Input Sheet'!D58</f>
        <v>200</v>
      </c>
      <c r="F50" s="579">
        <f>E50*$E$15</f>
        <v>64000</v>
      </c>
      <c r="G50" s="851"/>
      <c r="H50" s="852"/>
      <c r="I50" s="852"/>
      <c r="J50" s="853"/>
      <c r="K50" s="165"/>
      <c r="L50" s="517"/>
      <c r="M50" s="517"/>
      <c r="N50" s="517"/>
      <c r="O50" s="517"/>
      <c r="P50" s="517"/>
      <c r="Q50" s="517"/>
    </row>
    <row r="51" spans="2:17" s="574" customFormat="1" ht="19.899999999999999" customHeight="1" thickBot="1">
      <c r="B51" s="573"/>
      <c r="C51" s="902"/>
      <c r="D51" s="581" t="s">
        <v>181</v>
      </c>
      <c r="E51" s="582">
        <f>'Input Sheet'!D59</f>
        <v>250</v>
      </c>
      <c r="F51" s="583">
        <f>E51*$E$15</f>
        <v>80000</v>
      </c>
      <c r="G51" s="851"/>
      <c r="H51" s="852"/>
      <c r="I51" s="852"/>
      <c r="J51" s="853"/>
      <c r="K51" s="165"/>
      <c r="L51" s="517"/>
      <c r="M51" s="517"/>
      <c r="N51" s="517"/>
      <c r="O51" s="517"/>
      <c r="P51" s="517"/>
      <c r="Q51" s="517"/>
    </row>
    <row r="52" spans="2:17" s="574" customFormat="1" ht="19.899999999999999" customHeight="1">
      <c r="B52" s="573"/>
      <c r="C52" s="575"/>
      <c r="D52" s="584"/>
      <c r="E52" s="584"/>
      <c r="F52" s="584"/>
      <c r="G52" s="584"/>
      <c r="H52" s="585"/>
      <c r="I52" s="585"/>
      <c r="J52" s="586"/>
      <c r="K52" s="165"/>
      <c r="L52" s="517"/>
      <c r="M52" s="517"/>
      <c r="N52" s="517"/>
      <c r="O52" s="517"/>
      <c r="P52" s="517"/>
      <c r="Q52" s="517"/>
    </row>
    <row r="53" spans="2:17" s="574" customFormat="1" ht="19.899999999999999" customHeight="1">
      <c r="B53" s="573"/>
      <c r="C53" s="846" t="s">
        <v>182</v>
      </c>
      <c r="D53" s="847"/>
      <c r="E53" s="847"/>
      <c r="F53" s="847"/>
      <c r="G53" s="847"/>
      <c r="H53" s="847"/>
      <c r="I53" s="847"/>
      <c r="J53" s="847"/>
      <c r="K53" s="165"/>
      <c r="L53" s="517"/>
      <c r="M53" s="517"/>
      <c r="N53" s="517"/>
      <c r="O53" s="517"/>
      <c r="P53" s="517"/>
      <c r="Q53" s="517"/>
    </row>
    <row r="54" spans="2:17" s="574" customFormat="1" ht="19.899999999999999" customHeight="1">
      <c r="B54" s="573">
        <v>9</v>
      </c>
      <c r="C54" s="848" t="s">
        <v>617</v>
      </c>
      <c r="D54" s="849"/>
      <c r="E54" s="849"/>
      <c r="F54" s="849"/>
      <c r="G54" s="849"/>
      <c r="H54" s="849"/>
      <c r="I54" s="849"/>
      <c r="J54" s="850"/>
      <c r="K54" s="165"/>
      <c r="L54" s="517"/>
      <c r="M54" s="517"/>
      <c r="N54" s="517"/>
      <c r="O54" s="517"/>
      <c r="P54" s="517"/>
      <c r="Q54" s="517"/>
    </row>
    <row r="55" spans="2:17" s="574" customFormat="1" ht="44.5" customHeight="1">
      <c r="B55" s="573"/>
      <c r="C55" s="848"/>
      <c r="D55" s="849"/>
      <c r="E55" s="849"/>
      <c r="F55" s="849"/>
      <c r="G55" s="849"/>
      <c r="H55" s="849"/>
      <c r="I55" s="849"/>
      <c r="J55" s="850"/>
      <c r="K55" s="165"/>
      <c r="L55" s="517"/>
      <c r="M55" s="517"/>
      <c r="N55" s="517"/>
      <c r="O55" s="517"/>
      <c r="P55" s="517"/>
      <c r="Q55" s="517"/>
    </row>
    <row r="56" spans="2:17" s="574" customFormat="1" ht="19.899999999999999" customHeight="1">
      <c r="B56" s="573"/>
      <c r="C56" s="575"/>
      <c r="D56" s="576" t="s">
        <v>46</v>
      </c>
      <c r="E56" s="576" t="s">
        <v>183</v>
      </c>
      <c r="F56" s="587"/>
      <c r="G56" s="584"/>
      <c r="H56" s="585"/>
      <c r="I56" s="585"/>
      <c r="J56" s="586"/>
      <c r="K56" s="165"/>
      <c r="L56" s="517"/>
      <c r="M56" s="517"/>
      <c r="N56" s="517"/>
      <c r="O56" s="517"/>
      <c r="P56" s="517"/>
      <c r="Q56" s="517"/>
    </row>
    <row r="57" spans="2:17" s="574" customFormat="1" ht="19.899999999999999" customHeight="1">
      <c r="B57" s="573"/>
      <c r="C57" s="588"/>
      <c r="D57" s="577" t="s">
        <v>47</v>
      </c>
      <c r="E57" s="589">
        <f>'Input Sheet'!D60</f>
        <v>4</v>
      </c>
      <c r="F57" s="584"/>
      <c r="G57" s="584"/>
      <c r="H57" s="585"/>
      <c r="I57" s="585"/>
      <c r="J57" s="586"/>
      <c r="K57" s="165"/>
      <c r="L57" s="517"/>
      <c r="M57" s="517"/>
      <c r="N57" s="517"/>
      <c r="O57" s="517"/>
      <c r="P57" s="517"/>
      <c r="Q57" s="517"/>
    </row>
    <row r="58" spans="2:17" s="574" customFormat="1" ht="19.899999999999999" customHeight="1">
      <c r="B58" s="573"/>
      <c r="C58" s="588"/>
      <c r="D58" s="580" t="s">
        <v>184</v>
      </c>
      <c r="E58" s="589">
        <f>'Input Sheet'!D61</f>
        <v>8</v>
      </c>
      <c r="F58" s="584"/>
      <c r="G58" s="584"/>
      <c r="H58" s="585"/>
      <c r="I58" s="585"/>
      <c r="J58" s="586"/>
      <c r="K58" s="165"/>
      <c r="L58" s="517"/>
      <c r="M58" s="517"/>
      <c r="N58" s="517"/>
      <c r="O58" s="517"/>
      <c r="P58" s="517"/>
      <c r="Q58" s="517"/>
    </row>
    <row r="59" spans="2:17" s="574" customFormat="1" ht="19.899999999999999" customHeight="1" thickBot="1">
      <c r="B59" s="573"/>
      <c r="C59" s="588"/>
      <c r="D59" s="581" t="s">
        <v>185</v>
      </c>
      <c r="E59" s="590">
        <f>'Input Sheet'!D62</f>
        <v>12</v>
      </c>
      <c r="F59" s="584"/>
      <c r="G59" s="584"/>
      <c r="H59" s="585"/>
      <c r="I59" s="585"/>
      <c r="J59" s="586"/>
      <c r="K59" s="585"/>
      <c r="L59" s="585"/>
      <c r="M59" s="585"/>
      <c r="N59" s="585"/>
      <c r="O59" s="585"/>
      <c r="P59" s="585"/>
      <c r="Q59" s="585"/>
    </row>
    <row r="60" spans="2:17" s="574" customFormat="1" ht="10" customHeight="1">
      <c r="B60" s="573"/>
      <c r="C60" s="779"/>
      <c r="D60" s="780"/>
      <c r="E60" s="584"/>
      <c r="F60" s="584"/>
      <c r="G60" s="584"/>
      <c r="H60" s="585"/>
      <c r="I60" s="585"/>
      <c r="J60" s="585"/>
      <c r="K60" s="585"/>
      <c r="L60" s="585"/>
      <c r="M60" s="585"/>
      <c r="N60" s="585"/>
      <c r="O60" s="585"/>
      <c r="P60" s="585"/>
      <c r="Q60" s="585"/>
    </row>
    <row r="61" spans="2:17" s="574" customFormat="1" ht="18.649999999999999" customHeight="1">
      <c r="B61" s="573"/>
      <c r="C61" s="779"/>
      <c r="D61" s="781" t="str">
        <f>_xlfn.CONCAT("A Single Product Changeover takes ", '[10]Appendix - Equipment'!C29, " hours and is considered from Appendix - Equipment Tab and can be adjusted in the input sheet accordingly")</f>
        <v>A Single Product Changeover takes  hours and is considered from Appendix - Equipment Tab and can be adjusted in the input sheet accordingly</v>
      </c>
      <c r="E61" s="584"/>
      <c r="F61" s="584"/>
      <c r="G61" s="584"/>
      <c r="H61" s="782"/>
      <c r="I61" s="585"/>
      <c r="J61" s="585"/>
      <c r="K61" s="585"/>
      <c r="L61" s="585"/>
      <c r="M61" s="585"/>
      <c r="N61" s="585"/>
      <c r="O61" s="585"/>
      <c r="P61" s="585"/>
      <c r="Q61" s="585"/>
    </row>
    <row r="62" spans="2:17" s="574" customFormat="1" ht="9.65" customHeight="1">
      <c r="B62" s="573"/>
      <c r="C62" s="848"/>
      <c r="D62" s="849"/>
      <c r="E62" s="849"/>
      <c r="F62" s="849"/>
      <c r="G62" s="849"/>
      <c r="H62" s="849"/>
      <c r="I62" s="849"/>
      <c r="J62" s="850"/>
      <c r="K62" s="585"/>
      <c r="L62" s="585"/>
      <c r="M62" s="585"/>
      <c r="N62" s="585"/>
      <c r="O62" s="585"/>
      <c r="P62" s="517"/>
      <c r="Q62" s="517"/>
    </row>
    <row r="63" spans="2:17" s="574" customFormat="1" ht="19.899999999999999" customHeight="1">
      <c r="B63" s="573"/>
      <c r="C63" s="846" t="s">
        <v>186</v>
      </c>
      <c r="D63" s="847"/>
      <c r="E63" s="847"/>
      <c r="F63" s="847"/>
      <c r="G63" s="847"/>
      <c r="H63" s="847"/>
      <c r="I63" s="847"/>
      <c r="J63" s="847"/>
      <c r="K63" s="585"/>
      <c r="L63" s="585"/>
      <c r="M63" s="585"/>
      <c r="N63" s="585"/>
      <c r="O63" s="585"/>
      <c r="P63" s="517"/>
      <c r="Q63" s="517"/>
    </row>
    <row r="64" spans="2:17" s="574" customFormat="1" ht="19.899999999999999" customHeight="1">
      <c r="B64" s="573">
        <v>10</v>
      </c>
      <c r="C64" s="900" t="s">
        <v>583</v>
      </c>
      <c r="D64" s="901"/>
      <c r="E64" s="901"/>
      <c r="F64" s="901"/>
      <c r="G64" s="901"/>
      <c r="H64" s="901"/>
      <c r="I64" s="901"/>
      <c r="J64" s="901"/>
      <c r="K64" s="585"/>
      <c r="L64" s="585"/>
      <c r="M64" s="585"/>
      <c r="N64" s="585"/>
      <c r="O64" s="585"/>
      <c r="P64" s="517"/>
      <c r="Q64" s="517"/>
    </row>
    <row r="65" spans="2:17" s="574" customFormat="1" ht="42.65" customHeight="1">
      <c r="B65" s="573"/>
      <c r="C65" s="900"/>
      <c r="D65" s="901"/>
      <c r="E65" s="901"/>
      <c r="F65" s="901"/>
      <c r="G65" s="901"/>
      <c r="H65" s="901"/>
      <c r="I65" s="901"/>
      <c r="J65" s="901"/>
      <c r="P65" s="517"/>
      <c r="Q65" s="517"/>
    </row>
    <row r="66" spans="2:17" s="572" customFormat="1" ht="31.9" customHeight="1">
      <c r="B66" s="591"/>
      <c r="C66" s="844" t="s">
        <v>187</v>
      </c>
      <c r="D66" s="845"/>
      <c r="E66" s="845"/>
      <c r="F66" s="845"/>
      <c r="G66" s="845"/>
      <c r="H66" s="845"/>
      <c r="I66" s="845"/>
      <c r="J66" s="845"/>
      <c r="K66" s="165"/>
      <c r="L66" s="523"/>
      <c r="M66" s="523"/>
      <c r="N66" s="523"/>
      <c r="O66" s="523"/>
      <c r="P66" s="523"/>
      <c r="Q66" s="523"/>
    </row>
    <row r="67" spans="2:17" s="572" customFormat="1" ht="18.649999999999999" customHeight="1">
      <c r="B67" s="573">
        <v>11</v>
      </c>
      <c r="C67" s="866" t="s">
        <v>188</v>
      </c>
      <c r="D67" s="867"/>
      <c r="E67" s="867"/>
      <c r="F67" s="867"/>
      <c r="G67" s="867"/>
      <c r="H67" s="867"/>
      <c r="I67" s="867"/>
      <c r="J67" s="868"/>
      <c r="K67" s="165"/>
      <c r="L67" s="523"/>
      <c r="M67" s="523"/>
      <c r="N67" s="523"/>
      <c r="O67" s="523"/>
      <c r="P67" s="523"/>
      <c r="Q67" s="523"/>
    </row>
    <row r="68" spans="2:17" s="572" customFormat="1" ht="18.649999999999999" customHeight="1">
      <c r="B68" s="591"/>
      <c r="C68" s="592"/>
      <c r="D68" s="903" t="s">
        <v>158</v>
      </c>
      <c r="E68" s="856" t="s">
        <v>148</v>
      </c>
      <c r="F68" s="857"/>
      <c r="G68" s="857"/>
      <c r="H68" s="858"/>
      <c r="I68" s="854" t="s">
        <v>149</v>
      </c>
      <c r="J68" s="593"/>
      <c r="K68" s="165"/>
      <c r="L68" s="523"/>
      <c r="M68" s="523"/>
      <c r="N68" s="523"/>
      <c r="O68" s="523"/>
      <c r="P68" s="523"/>
      <c r="Q68" s="523"/>
    </row>
    <row r="69" spans="2:17" s="572" customFormat="1" ht="18.649999999999999" customHeight="1">
      <c r="B69" s="591"/>
      <c r="C69" s="592"/>
      <c r="D69" s="904"/>
      <c r="E69" s="713" t="s">
        <v>15</v>
      </c>
      <c r="F69" s="713" t="s">
        <v>19</v>
      </c>
      <c r="G69" s="713" t="s">
        <v>526</v>
      </c>
      <c r="H69" s="713" t="s">
        <v>24</v>
      </c>
      <c r="I69" s="855"/>
      <c r="J69" s="593"/>
      <c r="K69" s="165"/>
      <c r="L69" s="523"/>
      <c r="M69" s="523"/>
      <c r="N69" s="523"/>
      <c r="O69" s="523"/>
      <c r="P69" s="523"/>
      <c r="Q69" s="523"/>
    </row>
    <row r="70" spans="2:17" s="572" customFormat="1" ht="18.649999999999999" customHeight="1">
      <c r="B70" s="591"/>
      <c r="C70" s="528"/>
      <c r="D70" s="594" t="s">
        <v>584</v>
      </c>
      <c r="E70" s="595">
        <f>'Input Sheet'!D29</f>
        <v>0.15825472904975524</v>
      </c>
      <c r="F70" s="595">
        <f>'Input Sheet'!D30</f>
        <v>0.1578283043648831</v>
      </c>
      <c r="G70" s="595">
        <f>'Input Sheet'!D31</f>
        <v>0.13</v>
      </c>
      <c r="H70" s="595">
        <f>'Input Sheet'!D32</f>
        <v>0.15</v>
      </c>
      <c r="I70" s="596" t="s">
        <v>189</v>
      </c>
      <c r="J70" s="597"/>
      <c r="K70" s="165"/>
      <c r="L70" s="523"/>
      <c r="M70" s="523"/>
      <c r="N70" s="523"/>
      <c r="O70" s="523"/>
      <c r="P70" s="523"/>
      <c r="Q70" s="523"/>
    </row>
    <row r="71" spans="2:17" s="572" customFormat="1" ht="18.649999999999999" customHeight="1">
      <c r="B71" s="591"/>
      <c r="C71" s="528"/>
      <c r="D71" s="594" t="s">
        <v>585</v>
      </c>
      <c r="E71" s="595">
        <f>'Input Sheet'!$D33</f>
        <v>7.6756443276988426E-2</v>
      </c>
      <c r="F71" s="595">
        <f>'Input Sheet'!$D34</f>
        <v>7.6756443276988426E-2</v>
      </c>
      <c r="G71" s="595">
        <f>'Input Sheet'!$D35</f>
        <v>0.1</v>
      </c>
      <c r="H71" s="595">
        <f>'Input Sheet'!$D36</f>
        <v>7.0000000000000007E-2</v>
      </c>
      <c r="I71" s="596" t="s">
        <v>189</v>
      </c>
      <c r="J71" s="597"/>
      <c r="K71" s="165"/>
      <c r="L71" s="523"/>
      <c r="M71" s="523"/>
      <c r="N71" s="523"/>
      <c r="O71" s="523"/>
      <c r="P71" s="523"/>
      <c r="Q71" s="523"/>
    </row>
    <row r="72" spans="2:17" s="572" customFormat="1" ht="18.649999999999999" customHeight="1">
      <c r="B72" s="591"/>
      <c r="C72" s="528"/>
      <c r="D72" s="594" t="s">
        <v>586</v>
      </c>
      <c r="E72" s="595">
        <f>'Input Sheet'!$D37</f>
        <v>68.5</v>
      </c>
      <c r="F72" s="595">
        <f>'Input Sheet'!$D38</f>
        <v>68</v>
      </c>
      <c r="G72" s="595">
        <f>'Input Sheet'!$D39</f>
        <v>39.5</v>
      </c>
      <c r="H72" s="595">
        <f>'Input Sheet'!$D40</f>
        <v>68.64</v>
      </c>
      <c r="I72" s="596" t="s">
        <v>364</v>
      </c>
      <c r="J72" s="597"/>
      <c r="K72" s="165"/>
      <c r="L72" s="523"/>
      <c r="M72" s="523"/>
      <c r="N72" s="523"/>
      <c r="O72" s="523"/>
      <c r="P72" s="523"/>
      <c r="Q72" s="523"/>
    </row>
    <row r="73" spans="2:17" s="572" customFormat="1" ht="18.649999999999999" customHeight="1">
      <c r="B73" s="591"/>
      <c r="C73" s="528"/>
      <c r="D73" s="594" t="s">
        <v>587</v>
      </c>
      <c r="E73" s="595">
        <f>'Input Sheet'!$D41</f>
        <v>30</v>
      </c>
      <c r="F73" s="595">
        <f>'Input Sheet'!$D42</f>
        <v>30</v>
      </c>
      <c r="G73" s="595">
        <f>'Input Sheet'!$D43</f>
        <v>30.5</v>
      </c>
      <c r="H73" s="595">
        <f>'Input Sheet'!$D44</f>
        <v>30.1</v>
      </c>
      <c r="I73" s="596" t="s">
        <v>364</v>
      </c>
      <c r="J73" s="597"/>
      <c r="K73" s="165"/>
      <c r="L73" s="523"/>
      <c r="M73" s="523"/>
      <c r="N73" s="523"/>
      <c r="O73" s="523"/>
      <c r="P73" s="523"/>
      <c r="Q73" s="523"/>
    </row>
    <row r="74" spans="2:17" s="572" customFormat="1" ht="18.649999999999999" customHeight="1">
      <c r="B74" s="591"/>
      <c r="C74" s="528"/>
      <c r="D74" s="598" t="s">
        <v>588</v>
      </c>
      <c r="E74" s="599">
        <f>'Input Sheet'!$D45</f>
        <v>290</v>
      </c>
      <c r="F74" s="599">
        <f>'Input Sheet'!$D46</f>
        <v>290</v>
      </c>
      <c r="G74" s="599">
        <f>'Input Sheet'!$D47</f>
        <v>290</v>
      </c>
      <c r="H74" s="599">
        <f>'Input Sheet'!$D48</f>
        <v>290</v>
      </c>
      <c r="I74" s="596" t="s">
        <v>348</v>
      </c>
      <c r="J74" s="597"/>
      <c r="K74" s="165"/>
      <c r="L74" s="523"/>
      <c r="M74" s="523"/>
      <c r="N74" s="523"/>
      <c r="O74" s="523"/>
      <c r="P74" s="523"/>
      <c r="Q74" s="523"/>
    </row>
    <row r="75" spans="2:17" s="572" customFormat="1" ht="18.649999999999999" customHeight="1" thickBot="1">
      <c r="B75" s="591"/>
      <c r="C75" s="528"/>
      <c r="D75" s="600" t="s">
        <v>589</v>
      </c>
      <c r="E75" s="601">
        <f>'Input Sheet'!$D49</f>
        <v>0.15</v>
      </c>
      <c r="F75" s="601">
        <f>'Input Sheet'!$D50</f>
        <v>0.15</v>
      </c>
      <c r="G75" s="601">
        <f>'Input Sheet'!$D51</f>
        <v>0.15</v>
      </c>
      <c r="H75" s="601">
        <f>'Input Sheet'!$D52</f>
        <v>0.15</v>
      </c>
      <c r="I75" s="602" t="s">
        <v>190</v>
      </c>
      <c r="J75" s="533"/>
      <c r="K75" s="165"/>
      <c r="L75" s="523"/>
      <c r="M75" s="523"/>
      <c r="N75" s="523"/>
      <c r="O75" s="523"/>
      <c r="P75" s="523"/>
      <c r="Q75" s="523"/>
    </row>
    <row r="76" spans="2:17" s="572" customFormat="1" ht="123.65" customHeight="1">
      <c r="B76" s="591"/>
      <c r="C76" s="893" t="s">
        <v>384</v>
      </c>
      <c r="D76" s="894"/>
      <c r="E76" s="894"/>
      <c r="F76" s="894"/>
      <c r="G76" s="894"/>
      <c r="H76" s="894"/>
      <c r="I76" s="894"/>
      <c r="J76" s="895"/>
      <c r="K76" s="165"/>
      <c r="L76" s="523"/>
      <c r="M76" s="523"/>
      <c r="N76" s="523"/>
      <c r="O76" s="523"/>
      <c r="P76" s="523"/>
      <c r="Q76" s="523"/>
    </row>
    <row r="77" spans="2:17" s="523" customFormat="1" ht="20.149999999999999" customHeight="1">
      <c r="B77" s="527"/>
      <c r="C77" s="844" t="s">
        <v>111</v>
      </c>
      <c r="D77" s="845"/>
      <c r="E77" s="845"/>
      <c r="F77" s="845"/>
      <c r="G77" s="845"/>
      <c r="H77" s="845"/>
      <c r="I77" s="845"/>
      <c r="J77" s="865"/>
      <c r="K77" s="165"/>
    </row>
    <row r="78" spans="2:17" s="523" customFormat="1" ht="19.5" customHeight="1">
      <c r="B78" s="524">
        <v>12</v>
      </c>
      <c r="C78" s="866" t="s">
        <v>191</v>
      </c>
      <c r="D78" s="867"/>
      <c r="E78" s="867"/>
      <c r="F78" s="867"/>
      <c r="G78" s="867"/>
      <c r="H78" s="867"/>
      <c r="I78" s="867"/>
      <c r="J78" s="868"/>
      <c r="K78" s="165"/>
    </row>
    <row r="79" spans="2:17" ht="20.149999999999999" customHeight="1">
      <c r="B79" s="550"/>
      <c r="C79" s="603"/>
      <c r="D79" s="604" t="s">
        <v>158</v>
      </c>
      <c r="E79" s="605" t="s">
        <v>148</v>
      </c>
      <c r="F79" s="856" t="s">
        <v>149</v>
      </c>
      <c r="G79" s="858"/>
      <c r="H79" s="606"/>
      <c r="I79" s="606"/>
      <c r="J79" s="607"/>
      <c r="K79" s="608"/>
    </row>
    <row r="80" spans="2:17" s="523" customFormat="1" ht="20.149999999999999" customHeight="1">
      <c r="B80" s="527"/>
      <c r="C80" s="603"/>
      <c r="D80" s="609" t="s">
        <v>590</v>
      </c>
      <c r="E80" s="610">
        <f>'Input Sheet'!D53</f>
        <v>0.6</v>
      </c>
      <c r="F80" s="889" t="s">
        <v>192</v>
      </c>
      <c r="G80" s="890"/>
      <c r="H80" s="611"/>
      <c r="I80" s="611"/>
      <c r="J80" s="612"/>
      <c r="K80" s="553"/>
    </row>
    <row r="81" spans="1:16" s="523" customFormat="1" ht="20.149999999999999" customHeight="1">
      <c r="B81" s="527"/>
      <c r="C81" s="603"/>
      <c r="D81" s="613" t="s">
        <v>591</v>
      </c>
      <c r="E81" s="614">
        <v>0.1</v>
      </c>
      <c r="F81" s="891" t="s">
        <v>193</v>
      </c>
      <c r="G81" s="892"/>
      <c r="H81" s="611"/>
      <c r="I81" s="615"/>
      <c r="J81" s="616"/>
      <c r="K81" s="553"/>
    </row>
    <row r="82" spans="1:16" s="523" customFormat="1" ht="20.149999999999999" customHeight="1" thickBot="1">
      <c r="B82" s="527"/>
      <c r="C82" s="603"/>
      <c r="D82" s="600" t="s">
        <v>592</v>
      </c>
      <c r="E82" s="617">
        <f>'Input Sheet'!D54</f>
        <v>3.3333333333333333E-2</v>
      </c>
      <c r="F82" s="896" t="s">
        <v>194</v>
      </c>
      <c r="G82" s="896"/>
      <c r="H82" s="611"/>
      <c r="I82" s="611"/>
      <c r="J82" s="612"/>
      <c r="K82" s="494"/>
    </row>
    <row r="83" spans="1:16" s="523" customFormat="1" ht="69.650000000000006" customHeight="1">
      <c r="B83" s="527"/>
      <c r="C83" s="897" t="s">
        <v>593</v>
      </c>
      <c r="D83" s="898"/>
      <c r="E83" s="898"/>
      <c r="F83" s="898"/>
      <c r="G83" s="898"/>
      <c r="H83" s="898"/>
      <c r="I83" s="898"/>
      <c r="J83" s="899"/>
      <c r="K83" s="618"/>
      <c r="L83" s="618"/>
    </row>
    <row r="84" spans="1:16" s="523" customFormat="1" ht="20.149999999999999" customHeight="1">
      <c r="B84" s="527"/>
      <c r="C84" s="844" t="s">
        <v>116</v>
      </c>
      <c r="D84" s="845"/>
      <c r="E84" s="845"/>
      <c r="F84" s="845"/>
      <c r="G84" s="845"/>
      <c r="H84" s="845"/>
      <c r="I84" s="845"/>
      <c r="J84" s="865"/>
      <c r="K84" s="494"/>
    </row>
    <row r="85" spans="1:16" s="523" customFormat="1" ht="19.5" customHeight="1">
      <c r="B85" s="524">
        <v>13</v>
      </c>
      <c r="C85" s="866" t="s">
        <v>195</v>
      </c>
      <c r="D85" s="867"/>
      <c r="E85" s="867"/>
      <c r="F85" s="867"/>
      <c r="G85" s="867"/>
      <c r="H85" s="867"/>
      <c r="I85" s="867"/>
      <c r="J85" s="868"/>
      <c r="K85" s="494"/>
    </row>
    <row r="86" spans="1:16" ht="19.5" customHeight="1">
      <c r="B86" s="550"/>
      <c r="C86" s="619"/>
      <c r="D86" s="604" t="s">
        <v>158</v>
      </c>
      <c r="E86" s="605" t="s">
        <v>148</v>
      </c>
      <c r="F86" s="879" t="s">
        <v>149</v>
      </c>
      <c r="G86" s="879"/>
      <c r="H86" s="620"/>
      <c r="I86" s="620"/>
      <c r="J86" s="621"/>
      <c r="K86" s="494"/>
    </row>
    <row r="87" spans="1:16" s="523" customFormat="1" ht="27" customHeight="1">
      <c r="B87" s="527"/>
      <c r="C87" s="622"/>
      <c r="D87" s="623" t="s">
        <v>594</v>
      </c>
      <c r="E87" s="624">
        <f>IF('1.1 Summary'!C13="New",2%,IF('1.1 Summary'!C13="Old",5%,4%))</f>
        <v>0.02</v>
      </c>
      <c r="F87" s="882" t="s">
        <v>196</v>
      </c>
      <c r="G87" s="883"/>
      <c r="H87" s="625"/>
      <c r="I87" s="625"/>
      <c r="J87" s="626"/>
      <c r="K87" s="627"/>
      <c r="L87" s="627"/>
    </row>
    <row r="88" spans="1:16" s="523" customFormat="1" ht="20.149999999999999" customHeight="1">
      <c r="B88" s="527"/>
      <c r="C88" s="628"/>
      <c r="D88" s="629" t="s">
        <v>595</v>
      </c>
      <c r="E88" s="610">
        <f>'Input Sheet'!D55</f>
        <v>3.4200000000000001E-2</v>
      </c>
      <c r="F88" s="882" t="s">
        <v>196</v>
      </c>
      <c r="G88" s="883"/>
      <c r="H88" s="630"/>
      <c r="I88" s="630"/>
      <c r="J88" s="631"/>
      <c r="K88" s="627"/>
      <c r="L88" s="627"/>
    </row>
    <row r="89" spans="1:16" s="523" customFormat="1" ht="27" customHeight="1" thickBot="1">
      <c r="B89" s="527"/>
      <c r="C89" s="622"/>
      <c r="D89" s="632" t="s">
        <v>596</v>
      </c>
      <c r="E89" s="617">
        <f>'Input Sheet'!D56</f>
        <v>0.05</v>
      </c>
      <c r="F89" s="884" t="s">
        <v>197</v>
      </c>
      <c r="G89" s="885"/>
      <c r="H89" s="633"/>
      <c r="I89" s="633"/>
      <c r="J89" s="634"/>
      <c r="K89" s="627"/>
      <c r="L89" s="627"/>
    </row>
    <row r="90" spans="1:16" s="523" customFormat="1" ht="108.65" customHeight="1">
      <c r="B90" s="527"/>
      <c r="C90" s="880" t="s">
        <v>612</v>
      </c>
      <c r="D90" s="880"/>
      <c r="E90" s="880"/>
      <c r="F90" s="880"/>
      <c r="G90" s="880"/>
      <c r="H90" s="880"/>
      <c r="I90" s="880"/>
      <c r="J90" s="881"/>
      <c r="K90" s="494"/>
      <c r="L90" s="627"/>
      <c r="M90" s="627"/>
      <c r="N90" s="627"/>
      <c r="O90" s="627"/>
    </row>
    <row r="91" spans="1:16" ht="19.5" customHeight="1">
      <c r="B91" s="635"/>
      <c r="C91" s="532"/>
      <c r="D91" s="532"/>
      <c r="E91" s="532"/>
      <c r="F91" s="532"/>
      <c r="G91" s="532"/>
      <c r="H91" s="532"/>
      <c r="I91" s="532"/>
      <c r="J91" s="532"/>
      <c r="K91" s="494"/>
      <c r="L91" s="636"/>
      <c r="M91" s="636"/>
      <c r="N91" s="636"/>
      <c r="O91" s="636"/>
    </row>
    <row r="92" spans="1:16" ht="14">
      <c r="A92" s="78" t="s">
        <v>0</v>
      </c>
      <c r="B92" s="637"/>
      <c r="C92" s="637"/>
      <c r="D92" s="637"/>
      <c r="E92" s="637"/>
      <c r="F92" s="637"/>
      <c r="G92" s="637"/>
      <c r="H92" s="637"/>
      <c r="I92" s="637"/>
      <c r="J92" s="637"/>
      <c r="L92" s="636"/>
      <c r="M92" s="636"/>
      <c r="N92" s="636"/>
      <c r="O92" s="636"/>
    </row>
    <row r="93" spans="1:16" ht="14">
      <c r="B93" s="638"/>
      <c r="C93" s="638"/>
      <c r="D93" s="636"/>
      <c r="E93" s="636"/>
      <c r="F93" s="636"/>
      <c r="G93" s="636"/>
      <c r="H93" s="636"/>
      <c r="I93" s="636"/>
      <c r="J93" s="636"/>
      <c r="L93" s="636"/>
      <c r="M93" s="636"/>
      <c r="N93" s="636"/>
      <c r="O93" s="636"/>
      <c r="P93" s="636"/>
    </row>
    <row r="94" spans="1:16" ht="14" hidden="1">
      <c r="B94" s="639"/>
      <c r="C94" s="636"/>
      <c r="D94" s="636"/>
      <c r="E94" s="636"/>
      <c r="F94" s="636"/>
      <c r="G94" s="636"/>
      <c r="H94" s="636"/>
      <c r="I94" s="636"/>
      <c r="J94" s="636"/>
      <c r="L94" s="636"/>
      <c r="M94" s="636"/>
      <c r="N94" s="636"/>
      <c r="O94" s="636"/>
      <c r="P94" s="636"/>
    </row>
    <row r="95" spans="1:16" ht="14" hidden="1">
      <c r="B95" s="639"/>
      <c r="C95" s="636"/>
      <c r="D95" s="636"/>
      <c r="E95" s="636"/>
      <c r="F95" s="636"/>
      <c r="G95" s="636"/>
      <c r="H95" s="636"/>
      <c r="I95" s="636"/>
      <c r="J95" s="636"/>
      <c r="L95" s="636"/>
      <c r="M95" s="636"/>
      <c r="N95" s="636"/>
      <c r="O95" s="636"/>
      <c r="P95" s="636"/>
    </row>
    <row r="96" spans="1:16" ht="14" hidden="1">
      <c r="B96" s="636"/>
      <c r="C96" s="636"/>
      <c r="D96" s="636"/>
      <c r="E96" s="636"/>
      <c r="F96" s="636"/>
      <c r="G96" s="636"/>
      <c r="H96" s="636"/>
      <c r="I96" s="636"/>
      <c r="J96" s="636"/>
      <c r="L96" s="636"/>
      <c r="M96" s="636"/>
      <c r="N96" s="636"/>
      <c r="O96" s="636"/>
      <c r="P96" s="636"/>
    </row>
    <row r="97" spans="2:16" ht="14" hidden="1">
      <c r="B97" s="636"/>
      <c r="C97" s="636"/>
      <c r="D97" s="636"/>
      <c r="E97" s="636"/>
      <c r="F97" s="636"/>
      <c r="G97" s="636"/>
      <c r="H97" s="636"/>
      <c r="I97" s="636"/>
      <c r="J97" s="636"/>
      <c r="L97" s="636"/>
      <c r="M97" s="636"/>
      <c r="N97" s="636"/>
      <c r="O97" s="636"/>
      <c r="P97" s="636"/>
    </row>
    <row r="98" spans="2:16" ht="14" hidden="1">
      <c r="B98" s="636"/>
      <c r="C98" s="636"/>
      <c r="D98" s="636"/>
      <c r="E98" s="636"/>
      <c r="F98" s="636"/>
      <c r="G98" s="636"/>
      <c r="H98" s="636"/>
      <c r="I98" s="636"/>
      <c r="J98" s="636"/>
      <c r="L98" s="636"/>
      <c r="M98" s="636"/>
      <c r="N98" s="636"/>
      <c r="O98" s="636"/>
      <c r="P98" s="636"/>
    </row>
    <row r="99" spans="2:16" ht="14" hidden="1">
      <c r="B99" s="636"/>
      <c r="C99" s="636"/>
      <c r="D99" s="636"/>
      <c r="E99" s="636"/>
      <c r="F99" s="636"/>
      <c r="G99" s="636"/>
      <c r="H99" s="636"/>
      <c r="I99" s="636"/>
      <c r="J99" s="636"/>
      <c r="L99" s="636"/>
      <c r="M99" s="636"/>
      <c r="N99" s="636"/>
      <c r="O99" s="636"/>
      <c r="P99" s="636"/>
    </row>
    <row r="100" spans="2:16" ht="14" hidden="1">
      <c r="B100" s="636"/>
      <c r="C100" s="636"/>
      <c r="D100" s="636"/>
      <c r="E100" s="636"/>
      <c r="F100" s="636"/>
      <c r="G100" s="636"/>
      <c r="H100" s="636"/>
      <c r="I100" s="636"/>
      <c r="J100" s="636"/>
      <c r="L100" s="636"/>
      <c r="M100" s="636"/>
      <c r="N100" s="636"/>
      <c r="O100" s="636"/>
      <c r="P100" s="636"/>
    </row>
    <row r="101" spans="2:16" ht="14" hidden="1">
      <c r="B101" s="636"/>
      <c r="C101" s="636"/>
      <c r="D101" s="636"/>
      <c r="E101" s="636"/>
      <c r="F101" s="636"/>
      <c r="G101" s="636"/>
      <c r="H101" s="636"/>
      <c r="I101" s="636"/>
      <c r="J101" s="636"/>
      <c r="L101" s="636"/>
      <c r="M101" s="636"/>
      <c r="N101" s="636"/>
      <c r="O101" s="636"/>
      <c r="P101" s="636"/>
    </row>
    <row r="102" spans="2:16" ht="14" hidden="1">
      <c r="B102" s="636"/>
      <c r="C102" s="636"/>
      <c r="D102" s="636"/>
      <c r="E102" s="636"/>
      <c r="F102" s="636"/>
      <c r="G102" s="636"/>
      <c r="H102" s="636"/>
      <c r="I102" s="636"/>
      <c r="J102" s="636"/>
      <c r="L102" s="636"/>
      <c r="M102" s="636"/>
      <c r="N102" s="636"/>
      <c r="O102" s="636"/>
      <c r="P102" s="636"/>
    </row>
    <row r="103" spans="2:16" ht="14" hidden="1">
      <c r="B103" s="636"/>
      <c r="C103" s="636"/>
      <c r="D103" s="636"/>
      <c r="E103" s="636"/>
      <c r="F103" s="636"/>
      <c r="G103" s="636"/>
      <c r="H103" s="636"/>
      <c r="I103" s="636"/>
      <c r="J103" s="636"/>
      <c r="L103" s="636"/>
      <c r="M103" s="636"/>
      <c r="N103" s="636"/>
      <c r="O103" s="636"/>
      <c r="P103" s="636"/>
    </row>
    <row r="104" spans="2:16" ht="14" hidden="1">
      <c r="B104" s="636"/>
      <c r="C104" s="636"/>
      <c r="D104" s="636"/>
      <c r="E104" s="636"/>
      <c r="F104" s="636"/>
      <c r="G104" s="636"/>
      <c r="H104" s="636"/>
      <c r="I104" s="636"/>
      <c r="J104" s="636"/>
      <c r="L104" s="636"/>
      <c r="M104" s="636"/>
      <c r="N104" s="636"/>
      <c r="O104" s="636"/>
      <c r="P104" s="636"/>
    </row>
    <row r="105" spans="2:16" ht="14" hidden="1">
      <c r="B105" s="636"/>
      <c r="C105" s="636"/>
      <c r="D105" s="636"/>
      <c r="E105" s="636"/>
      <c r="F105" s="636"/>
      <c r="G105" s="636"/>
      <c r="H105" s="636"/>
      <c r="I105" s="636"/>
      <c r="J105" s="636"/>
      <c r="L105" s="636"/>
      <c r="M105" s="636"/>
      <c r="N105" s="636"/>
      <c r="O105" s="636"/>
      <c r="P105" s="636"/>
    </row>
    <row r="106" spans="2:16" ht="14" hidden="1">
      <c r="B106" s="636"/>
      <c r="C106" s="636"/>
      <c r="D106" s="636"/>
      <c r="E106" s="636"/>
      <c r="F106" s="636"/>
      <c r="G106" s="636"/>
      <c r="H106" s="636"/>
      <c r="I106" s="636"/>
      <c r="J106" s="636"/>
      <c r="L106" s="636"/>
      <c r="M106" s="636"/>
      <c r="N106" s="636"/>
      <c r="O106" s="636"/>
      <c r="P106" s="636"/>
    </row>
    <row r="107" spans="2:16" ht="14" hidden="1">
      <c r="B107" s="636"/>
      <c r="C107" s="636"/>
      <c r="D107" s="636"/>
      <c r="E107" s="636"/>
      <c r="F107" s="636"/>
      <c r="G107" s="636"/>
      <c r="H107" s="636"/>
      <c r="I107" s="636"/>
      <c r="J107" s="636"/>
      <c r="L107" s="636"/>
      <c r="M107" s="636"/>
      <c r="N107" s="636"/>
      <c r="O107" s="636"/>
      <c r="P107" s="636"/>
    </row>
    <row r="108" spans="2:16" ht="14" hidden="1">
      <c r="B108" s="636"/>
      <c r="C108" s="636"/>
      <c r="D108" s="636"/>
      <c r="E108" s="636"/>
      <c r="F108" s="636"/>
      <c r="G108" s="636"/>
      <c r="H108" s="636"/>
      <c r="I108" s="636"/>
      <c r="J108" s="636"/>
      <c r="L108" s="636"/>
      <c r="M108" s="636"/>
      <c r="N108" s="636"/>
      <c r="O108" s="636"/>
      <c r="P108" s="636"/>
    </row>
    <row r="109" spans="2:16" ht="14" hidden="1">
      <c r="B109" s="636"/>
      <c r="C109" s="636"/>
      <c r="D109" s="636"/>
      <c r="E109" s="636"/>
      <c r="F109" s="636"/>
      <c r="G109" s="636"/>
      <c r="H109" s="636"/>
      <c r="I109" s="636"/>
      <c r="J109" s="636"/>
      <c r="L109" s="636"/>
      <c r="M109" s="636"/>
      <c r="N109" s="636"/>
      <c r="O109" s="636"/>
      <c r="P109" s="636"/>
    </row>
    <row r="110" spans="2:16" ht="14" hidden="1">
      <c r="B110" s="636"/>
      <c r="C110" s="636"/>
      <c r="D110" s="636"/>
      <c r="E110" s="636"/>
      <c r="F110" s="636"/>
      <c r="G110" s="636"/>
      <c r="H110" s="636"/>
      <c r="I110" s="636"/>
      <c r="J110" s="636"/>
      <c r="L110" s="636"/>
      <c r="M110" s="636"/>
      <c r="N110" s="636"/>
      <c r="O110" s="636"/>
      <c r="P110" s="636"/>
    </row>
    <row r="111" spans="2:16" ht="14" hidden="1">
      <c r="B111" s="636"/>
      <c r="C111" s="636"/>
      <c r="D111" s="636"/>
      <c r="E111" s="636"/>
      <c r="F111" s="636"/>
      <c r="G111" s="636"/>
      <c r="H111" s="636"/>
      <c r="I111" s="636"/>
      <c r="J111" s="636"/>
      <c r="L111" s="636"/>
      <c r="M111" s="636"/>
      <c r="N111" s="636"/>
      <c r="O111" s="636"/>
      <c r="P111" s="636"/>
    </row>
    <row r="112" spans="2:16" ht="14" hidden="1">
      <c r="B112" s="636"/>
      <c r="C112" s="636"/>
      <c r="D112" s="636"/>
      <c r="E112" s="636"/>
      <c r="F112" s="636"/>
      <c r="G112" s="636"/>
      <c r="H112" s="636"/>
      <c r="I112" s="636"/>
      <c r="J112" s="636"/>
      <c r="L112" s="636"/>
      <c r="M112" s="636"/>
      <c r="N112" s="636"/>
      <c r="O112" s="636"/>
      <c r="P112" s="636"/>
    </row>
    <row r="113" spans="2:16" ht="14" hidden="1">
      <c r="B113" s="636"/>
      <c r="C113" s="636"/>
      <c r="D113" s="636"/>
      <c r="E113" s="636"/>
      <c r="F113" s="636"/>
      <c r="G113" s="636"/>
      <c r="H113" s="636"/>
      <c r="I113" s="636"/>
      <c r="J113" s="636"/>
      <c r="L113" s="636"/>
      <c r="M113" s="636"/>
      <c r="N113" s="636"/>
      <c r="O113" s="636"/>
      <c r="P113" s="636"/>
    </row>
    <row r="114" spans="2:16" ht="14" hidden="1">
      <c r="B114" s="636"/>
      <c r="C114" s="636"/>
      <c r="D114" s="636"/>
      <c r="E114" s="636"/>
      <c r="F114" s="636"/>
      <c r="G114" s="636"/>
      <c r="H114" s="636"/>
      <c r="I114" s="636"/>
      <c r="J114" s="636"/>
      <c r="L114" s="636"/>
      <c r="M114" s="636"/>
      <c r="N114" s="636"/>
      <c r="O114" s="636"/>
      <c r="P114" s="636"/>
    </row>
    <row r="115" spans="2:16" ht="14" hidden="1">
      <c r="B115" s="636"/>
      <c r="C115" s="636"/>
      <c r="D115" s="636"/>
      <c r="E115" s="636"/>
      <c r="F115" s="636"/>
      <c r="G115" s="636"/>
      <c r="H115" s="636"/>
      <c r="I115" s="636"/>
      <c r="J115" s="636"/>
      <c r="L115" s="636"/>
      <c r="M115" s="636"/>
      <c r="N115" s="636"/>
      <c r="O115" s="636"/>
      <c r="P115" s="636"/>
    </row>
    <row r="116" spans="2:16" ht="14" hidden="1">
      <c r="B116" s="636"/>
      <c r="C116" s="636"/>
      <c r="D116" s="636"/>
      <c r="E116" s="636"/>
      <c r="F116" s="636"/>
      <c r="G116" s="636"/>
      <c r="H116" s="636"/>
      <c r="I116" s="636"/>
      <c r="J116" s="636"/>
      <c r="L116" s="636"/>
      <c r="M116" s="636"/>
      <c r="N116" s="636"/>
      <c r="O116" s="636"/>
      <c r="P116" s="636"/>
    </row>
    <row r="117" spans="2:16" ht="14" hidden="1">
      <c r="B117" s="636"/>
      <c r="C117" s="636"/>
      <c r="D117" s="636"/>
      <c r="E117" s="636"/>
      <c r="F117" s="636"/>
      <c r="G117" s="636"/>
      <c r="H117" s="636"/>
      <c r="I117" s="636"/>
      <c r="J117" s="636"/>
      <c r="L117" s="636"/>
      <c r="M117" s="636"/>
      <c r="N117" s="636"/>
      <c r="O117" s="636"/>
      <c r="P117" s="636"/>
    </row>
    <row r="118" spans="2:16" ht="14" hidden="1">
      <c r="B118" s="636"/>
      <c r="C118" s="636"/>
      <c r="D118" s="636"/>
      <c r="E118" s="636"/>
      <c r="F118" s="636"/>
      <c r="G118" s="636"/>
      <c r="H118" s="636"/>
      <c r="I118" s="636"/>
      <c r="J118" s="636"/>
      <c r="L118" s="636"/>
      <c r="M118" s="636"/>
      <c r="N118" s="636"/>
      <c r="O118" s="636"/>
      <c r="P118" s="636"/>
    </row>
    <row r="119" spans="2:16" ht="14" hidden="1">
      <c r="B119" s="636"/>
      <c r="C119" s="636"/>
      <c r="D119" s="636"/>
      <c r="E119" s="636"/>
      <c r="F119" s="636"/>
      <c r="G119" s="636"/>
      <c r="H119" s="636"/>
      <c r="I119" s="636"/>
      <c r="J119" s="636"/>
      <c r="L119" s="636"/>
      <c r="M119" s="636"/>
      <c r="N119" s="636"/>
      <c r="O119" s="636"/>
      <c r="P119" s="636"/>
    </row>
    <row r="120" spans="2:16" ht="14" hidden="1">
      <c r="B120" s="636"/>
      <c r="C120" s="636"/>
      <c r="D120" s="636"/>
      <c r="E120" s="636"/>
      <c r="F120" s="636"/>
      <c r="G120" s="636"/>
      <c r="H120" s="636"/>
      <c r="I120" s="636"/>
      <c r="J120" s="636"/>
      <c r="L120" s="636"/>
      <c r="M120" s="636"/>
      <c r="N120" s="636"/>
      <c r="O120" s="636"/>
      <c r="P120" s="636"/>
    </row>
    <row r="121" spans="2:16" ht="14" hidden="1">
      <c r="B121" s="636"/>
      <c r="C121" s="636"/>
      <c r="D121" s="636"/>
      <c r="E121" s="636"/>
      <c r="F121" s="636"/>
      <c r="G121" s="636"/>
      <c r="H121" s="636"/>
      <c r="I121" s="636"/>
      <c r="J121" s="636"/>
      <c r="L121" s="636"/>
      <c r="M121" s="636"/>
      <c r="N121" s="636"/>
      <c r="O121" s="636"/>
      <c r="P121" s="636"/>
    </row>
    <row r="122" spans="2:16" ht="14" hidden="1">
      <c r="B122" s="636"/>
      <c r="C122" s="636"/>
      <c r="D122" s="636"/>
      <c r="E122" s="636"/>
      <c r="F122" s="636"/>
      <c r="G122" s="636"/>
      <c r="H122" s="636"/>
      <c r="I122" s="636"/>
      <c r="J122" s="636"/>
      <c r="L122" s="636"/>
      <c r="M122" s="636"/>
      <c r="N122" s="636"/>
      <c r="O122" s="636"/>
      <c r="P122" s="636"/>
    </row>
    <row r="123" spans="2:16" ht="14" hidden="1">
      <c r="B123" s="636"/>
      <c r="C123" s="636"/>
      <c r="D123" s="636"/>
      <c r="E123" s="636"/>
      <c r="F123" s="636"/>
      <c r="G123" s="636"/>
      <c r="H123" s="636"/>
      <c r="I123" s="636"/>
      <c r="J123" s="636"/>
      <c r="L123" s="636"/>
      <c r="M123" s="636"/>
      <c r="N123" s="636"/>
      <c r="O123" s="636"/>
      <c r="P123" s="636"/>
    </row>
    <row r="124" spans="2:16" ht="14" hidden="1">
      <c r="B124" s="636"/>
      <c r="C124" s="636"/>
      <c r="D124" s="636"/>
      <c r="E124" s="636"/>
      <c r="F124" s="636"/>
      <c r="G124" s="636"/>
      <c r="H124" s="636"/>
      <c r="I124" s="636"/>
      <c r="J124" s="636"/>
      <c r="L124" s="636"/>
      <c r="M124" s="636"/>
      <c r="N124" s="636"/>
      <c r="O124" s="636"/>
      <c r="P124" s="636"/>
    </row>
    <row r="125" spans="2:16" ht="14" hidden="1">
      <c r="B125" s="636"/>
      <c r="C125" s="636"/>
      <c r="D125" s="636"/>
      <c r="E125" s="636"/>
      <c r="F125" s="636"/>
      <c r="G125" s="636"/>
      <c r="H125" s="636"/>
      <c r="I125" s="636"/>
      <c r="J125" s="636"/>
      <c r="L125" s="636"/>
      <c r="M125" s="636"/>
      <c r="N125" s="636"/>
      <c r="O125" s="636"/>
      <c r="P125" s="636"/>
    </row>
    <row r="126" spans="2:16" ht="14" hidden="1">
      <c r="B126" s="636"/>
      <c r="C126" s="636"/>
      <c r="D126" s="636"/>
      <c r="E126" s="636"/>
      <c r="F126" s="636"/>
      <c r="G126" s="636"/>
      <c r="H126" s="636"/>
      <c r="I126" s="636"/>
      <c r="J126" s="636"/>
      <c r="L126" s="636"/>
      <c r="M126" s="636"/>
      <c r="N126" s="636"/>
      <c r="O126" s="636"/>
      <c r="P126" s="636"/>
    </row>
    <row r="127" spans="2:16" ht="14" hidden="1">
      <c r="B127" s="636"/>
      <c r="C127" s="636"/>
      <c r="D127" s="636"/>
      <c r="E127" s="636"/>
      <c r="F127" s="636"/>
      <c r="G127" s="636"/>
      <c r="H127" s="636"/>
      <c r="I127" s="636"/>
      <c r="J127" s="636"/>
      <c r="L127" s="636"/>
      <c r="M127" s="636"/>
      <c r="N127" s="636"/>
      <c r="O127" s="636"/>
      <c r="P127" s="636"/>
    </row>
    <row r="128" spans="2:16" ht="14" hidden="1">
      <c r="B128" s="636"/>
      <c r="C128" s="636"/>
      <c r="D128" s="636"/>
      <c r="E128" s="636"/>
      <c r="F128" s="636"/>
      <c r="G128" s="636"/>
      <c r="H128" s="636"/>
      <c r="I128" s="636"/>
      <c r="J128" s="636"/>
      <c r="L128" s="636"/>
      <c r="M128" s="636"/>
      <c r="N128" s="636"/>
      <c r="O128" s="636"/>
      <c r="P128" s="636"/>
    </row>
    <row r="129" spans="2:16" ht="14" hidden="1">
      <c r="B129" s="636"/>
      <c r="C129" s="636"/>
      <c r="D129" s="636"/>
      <c r="E129" s="636"/>
      <c r="F129" s="636"/>
      <c r="G129" s="636"/>
      <c r="H129" s="636"/>
      <c r="I129" s="636"/>
      <c r="J129" s="636"/>
      <c r="L129" s="636"/>
      <c r="M129" s="636"/>
      <c r="N129" s="636"/>
      <c r="O129" s="636"/>
      <c r="P129" s="636"/>
    </row>
    <row r="130" spans="2:16" ht="14" hidden="1">
      <c r="B130" s="636"/>
      <c r="C130" s="636"/>
      <c r="D130" s="636"/>
      <c r="E130" s="636"/>
      <c r="F130" s="636"/>
      <c r="G130" s="636"/>
      <c r="H130" s="636"/>
      <c r="I130" s="636"/>
      <c r="J130" s="636"/>
      <c r="L130" s="636"/>
      <c r="M130" s="636"/>
      <c r="N130" s="636"/>
      <c r="O130" s="636"/>
      <c r="P130" s="636"/>
    </row>
    <row r="131" spans="2:16" ht="14" hidden="1">
      <c r="B131" s="636"/>
      <c r="C131" s="636"/>
      <c r="D131" s="636"/>
      <c r="E131" s="636"/>
      <c r="F131" s="636"/>
      <c r="G131" s="636"/>
      <c r="H131" s="636"/>
      <c r="I131" s="636"/>
      <c r="J131" s="636"/>
      <c r="L131" s="636"/>
      <c r="M131" s="636"/>
      <c r="N131" s="636"/>
      <c r="O131" s="636"/>
      <c r="P131" s="636"/>
    </row>
    <row r="132" spans="2:16" ht="14" hidden="1">
      <c r="B132" s="636"/>
      <c r="C132" s="636"/>
      <c r="D132" s="636"/>
      <c r="E132" s="636"/>
      <c r="F132" s="636"/>
      <c r="G132" s="636"/>
      <c r="H132" s="636"/>
      <c r="I132" s="636"/>
      <c r="J132" s="636"/>
      <c r="L132" s="636"/>
      <c r="M132" s="636"/>
      <c r="N132" s="636"/>
      <c r="O132" s="636"/>
      <c r="P132" s="636"/>
    </row>
    <row r="133" spans="2:16" ht="14" hidden="1">
      <c r="B133" s="636"/>
      <c r="C133" s="636"/>
      <c r="D133" s="636"/>
      <c r="E133" s="636"/>
      <c r="F133" s="636"/>
      <c r="G133" s="636"/>
      <c r="H133" s="636"/>
      <c r="I133" s="636"/>
      <c r="J133" s="636"/>
      <c r="L133" s="636"/>
      <c r="M133" s="636"/>
      <c r="N133" s="636"/>
      <c r="O133" s="636"/>
      <c r="P133" s="636"/>
    </row>
    <row r="134" spans="2:16" ht="14" hidden="1">
      <c r="B134" s="636"/>
      <c r="C134" s="636"/>
      <c r="D134" s="636"/>
      <c r="E134" s="636"/>
      <c r="F134" s="636"/>
      <c r="G134" s="636"/>
      <c r="H134" s="636"/>
      <c r="I134" s="636"/>
      <c r="J134" s="636"/>
      <c r="L134" s="636"/>
      <c r="M134" s="636"/>
      <c r="N134" s="636"/>
      <c r="O134" s="636"/>
      <c r="P134" s="636"/>
    </row>
    <row r="135" spans="2:16" ht="14" hidden="1">
      <c r="B135" s="636"/>
      <c r="C135" s="636"/>
      <c r="D135" s="636"/>
      <c r="E135" s="636"/>
      <c r="F135" s="636"/>
      <c r="G135" s="636"/>
      <c r="H135" s="636"/>
      <c r="I135" s="636"/>
      <c r="J135" s="636"/>
      <c r="L135" s="636"/>
      <c r="M135" s="636"/>
      <c r="N135" s="636"/>
      <c r="O135" s="636"/>
      <c r="P135" s="636"/>
    </row>
    <row r="136" spans="2:16" ht="14" hidden="1">
      <c r="B136" s="636"/>
      <c r="C136" s="636"/>
      <c r="D136" s="636"/>
      <c r="E136" s="636"/>
      <c r="F136" s="636"/>
      <c r="G136" s="636"/>
      <c r="H136" s="636"/>
      <c r="I136" s="636"/>
      <c r="J136" s="636"/>
      <c r="L136" s="636"/>
      <c r="M136" s="636"/>
      <c r="N136" s="636"/>
      <c r="O136" s="636"/>
      <c r="P136" s="636"/>
    </row>
    <row r="137" spans="2:16" ht="14" hidden="1">
      <c r="B137" s="636"/>
      <c r="C137" s="636"/>
      <c r="D137" s="636"/>
      <c r="E137" s="636"/>
      <c r="F137" s="636"/>
      <c r="G137" s="636"/>
      <c r="H137" s="636"/>
      <c r="I137" s="636"/>
      <c r="J137" s="636"/>
      <c r="L137" s="636"/>
      <c r="M137" s="636"/>
      <c r="N137" s="636"/>
      <c r="O137" s="636"/>
      <c r="P137" s="636"/>
    </row>
    <row r="138" spans="2:16" ht="14" hidden="1">
      <c r="B138" s="636"/>
      <c r="C138" s="636"/>
      <c r="D138" s="636"/>
      <c r="E138" s="636"/>
      <c r="F138" s="636"/>
      <c r="G138" s="636"/>
      <c r="H138" s="636"/>
      <c r="I138" s="636"/>
      <c r="J138" s="636"/>
      <c r="L138" s="636"/>
      <c r="M138" s="636"/>
      <c r="N138" s="636"/>
      <c r="O138" s="636"/>
      <c r="P138" s="636"/>
    </row>
    <row r="139" spans="2:16" ht="14" hidden="1">
      <c r="B139" s="636"/>
      <c r="C139" s="636"/>
      <c r="D139" s="636"/>
      <c r="E139" s="636"/>
      <c r="F139" s="636"/>
      <c r="G139" s="636"/>
      <c r="H139" s="636"/>
      <c r="I139" s="636"/>
      <c r="J139" s="636"/>
      <c r="L139" s="636"/>
      <c r="M139" s="636"/>
      <c r="N139" s="636"/>
      <c r="O139" s="636"/>
      <c r="P139" s="636"/>
    </row>
    <row r="140" spans="2:16" ht="14" hidden="1">
      <c r="B140" s="636"/>
      <c r="C140" s="636"/>
      <c r="D140" s="636"/>
      <c r="E140" s="636"/>
      <c r="F140" s="636"/>
      <c r="G140" s="636"/>
      <c r="H140" s="636"/>
      <c r="I140" s="636"/>
      <c r="J140" s="636"/>
      <c r="L140" s="636"/>
      <c r="M140" s="636"/>
      <c r="N140" s="636"/>
      <c r="O140" s="636"/>
      <c r="P140" s="636"/>
    </row>
    <row r="141" spans="2:16" ht="14" hidden="1">
      <c r="B141" s="636"/>
      <c r="C141" s="636"/>
      <c r="D141" s="636"/>
      <c r="E141" s="636"/>
      <c r="F141" s="636"/>
      <c r="G141" s="636"/>
      <c r="H141" s="636"/>
      <c r="I141" s="636"/>
      <c r="J141" s="636"/>
      <c r="L141" s="636"/>
      <c r="M141" s="636"/>
      <c r="N141" s="636"/>
      <c r="O141" s="636"/>
      <c r="P141" s="636"/>
    </row>
    <row r="142" spans="2:16" ht="14" hidden="1">
      <c r="B142" s="636"/>
      <c r="C142" s="636"/>
      <c r="D142" s="636"/>
      <c r="E142" s="636"/>
      <c r="F142" s="636"/>
      <c r="G142" s="636"/>
      <c r="H142" s="636"/>
      <c r="I142" s="636"/>
      <c r="J142" s="636"/>
      <c r="L142" s="636"/>
      <c r="M142" s="636"/>
      <c r="N142" s="636"/>
      <c r="O142" s="636"/>
      <c r="P142" s="636"/>
    </row>
    <row r="143" spans="2:16" ht="14" hidden="1">
      <c r="B143" s="636"/>
      <c r="C143" s="636"/>
      <c r="D143" s="636"/>
      <c r="E143" s="636"/>
      <c r="F143" s="636"/>
      <c r="G143" s="636"/>
      <c r="H143" s="636"/>
      <c r="I143" s="636"/>
      <c r="J143" s="636"/>
      <c r="L143" s="636"/>
      <c r="M143" s="636"/>
      <c r="N143" s="636"/>
      <c r="O143" s="636"/>
      <c r="P143" s="636"/>
    </row>
    <row r="144" spans="2:16" ht="14" hidden="1">
      <c r="B144" s="636"/>
      <c r="C144" s="636"/>
      <c r="D144" s="636"/>
      <c r="E144" s="636"/>
      <c r="F144" s="636"/>
      <c r="G144" s="636"/>
      <c r="H144" s="636"/>
      <c r="I144" s="636"/>
      <c r="J144" s="636"/>
      <c r="L144" s="636"/>
      <c r="M144" s="636"/>
      <c r="N144" s="636"/>
      <c r="O144" s="636"/>
      <c r="P144" s="636"/>
    </row>
    <row r="145" spans="2:16" ht="14" hidden="1">
      <c r="B145" s="636"/>
      <c r="C145" s="636"/>
      <c r="D145" s="636"/>
      <c r="E145" s="636"/>
      <c r="F145" s="636"/>
      <c r="G145" s="636"/>
      <c r="H145" s="636"/>
      <c r="I145" s="636"/>
      <c r="J145" s="636"/>
      <c r="L145" s="636"/>
      <c r="M145" s="636"/>
      <c r="N145" s="636"/>
      <c r="O145" s="636"/>
      <c r="P145" s="636"/>
    </row>
    <row r="146" spans="2:16" ht="14" hidden="1">
      <c r="B146" s="636"/>
      <c r="C146" s="636"/>
      <c r="D146" s="636"/>
      <c r="E146" s="636"/>
      <c r="F146" s="636"/>
      <c r="G146" s="636"/>
      <c r="H146" s="636"/>
      <c r="I146" s="636"/>
      <c r="J146" s="636"/>
      <c r="L146" s="636"/>
      <c r="M146" s="636"/>
      <c r="N146" s="636"/>
      <c r="O146" s="636"/>
      <c r="P146" s="636"/>
    </row>
    <row r="147" spans="2:16" ht="14" hidden="1">
      <c r="B147" s="636"/>
      <c r="C147" s="636"/>
      <c r="D147" s="636"/>
      <c r="E147" s="636"/>
      <c r="F147" s="636"/>
      <c r="G147" s="636"/>
      <c r="H147" s="636"/>
      <c r="I147" s="636"/>
      <c r="J147" s="636"/>
      <c r="L147" s="636"/>
      <c r="M147" s="636"/>
      <c r="N147" s="636"/>
      <c r="O147" s="636"/>
      <c r="P147" s="636"/>
    </row>
    <row r="148" spans="2:16" ht="14" hidden="1">
      <c r="B148" s="636"/>
      <c r="C148" s="636"/>
      <c r="D148" s="636"/>
      <c r="E148" s="636"/>
      <c r="F148" s="636"/>
      <c r="G148" s="636"/>
      <c r="H148" s="636"/>
      <c r="I148" s="636"/>
      <c r="J148" s="636"/>
      <c r="L148" s="636"/>
      <c r="M148" s="636"/>
      <c r="N148" s="636"/>
      <c r="O148" s="636"/>
      <c r="P148" s="636"/>
    </row>
    <row r="149" spans="2:16" ht="14" hidden="1">
      <c r="B149" s="636"/>
      <c r="C149" s="636"/>
      <c r="D149" s="636"/>
      <c r="E149" s="636"/>
      <c r="F149" s="636"/>
      <c r="G149" s="636"/>
      <c r="H149" s="636"/>
      <c r="I149" s="636"/>
      <c r="J149" s="636"/>
      <c r="L149" s="636"/>
      <c r="M149" s="636"/>
      <c r="N149" s="636"/>
      <c r="O149" s="636"/>
      <c r="P149" s="636"/>
    </row>
    <row r="150" spans="2:16" ht="14" hidden="1">
      <c r="B150" s="636"/>
      <c r="C150" s="636"/>
      <c r="D150" s="636"/>
      <c r="E150" s="636"/>
      <c r="F150" s="636"/>
      <c r="G150" s="636"/>
      <c r="H150" s="636"/>
      <c r="I150" s="636"/>
      <c r="J150" s="636"/>
      <c r="L150" s="636"/>
      <c r="M150" s="636"/>
      <c r="N150" s="636"/>
      <c r="O150" s="636"/>
      <c r="P150" s="636"/>
    </row>
    <row r="151" spans="2:16" ht="14" hidden="1">
      <c r="B151" s="636"/>
      <c r="C151" s="636"/>
      <c r="D151" s="636"/>
      <c r="E151" s="636"/>
      <c r="F151" s="636"/>
      <c r="G151" s="636"/>
      <c r="H151" s="636"/>
      <c r="I151" s="636"/>
      <c r="J151" s="636"/>
      <c r="L151" s="636"/>
      <c r="M151" s="636"/>
      <c r="N151" s="636"/>
      <c r="O151" s="636"/>
      <c r="P151" s="636"/>
    </row>
    <row r="152" spans="2:16" ht="14" hidden="1">
      <c r="B152" s="636"/>
      <c r="C152" s="636"/>
      <c r="D152" s="636"/>
      <c r="E152" s="636"/>
      <c r="F152" s="636"/>
      <c r="G152" s="636"/>
      <c r="H152" s="636"/>
      <c r="I152" s="636"/>
      <c r="J152" s="636"/>
      <c r="L152" s="636"/>
      <c r="M152" s="636"/>
      <c r="N152" s="636"/>
      <c r="O152" s="636"/>
      <c r="P152" s="636"/>
    </row>
    <row r="153" spans="2:16" ht="14" hidden="1">
      <c r="B153" s="636"/>
      <c r="C153" s="636"/>
      <c r="D153" s="636"/>
      <c r="E153" s="636"/>
      <c r="F153" s="636"/>
      <c r="G153" s="636"/>
      <c r="H153" s="636"/>
      <c r="I153" s="636"/>
      <c r="J153" s="636"/>
      <c r="L153" s="636"/>
      <c r="M153" s="636"/>
      <c r="N153" s="636"/>
      <c r="O153" s="636"/>
      <c r="P153" s="636"/>
    </row>
    <row r="154" spans="2:16" ht="14" hidden="1">
      <c r="B154" s="636"/>
      <c r="C154" s="636"/>
      <c r="D154" s="636"/>
      <c r="E154" s="636"/>
      <c r="F154" s="636"/>
      <c r="G154" s="636"/>
      <c r="H154" s="636"/>
      <c r="I154" s="636"/>
      <c r="J154" s="636"/>
      <c r="L154" s="636"/>
      <c r="M154" s="636"/>
      <c r="N154" s="636"/>
      <c r="O154" s="636"/>
      <c r="P154" s="636"/>
    </row>
    <row r="155" spans="2:16" ht="14" hidden="1">
      <c r="B155" s="636"/>
      <c r="C155" s="636"/>
      <c r="D155" s="636"/>
      <c r="E155" s="636"/>
      <c r="F155" s="636"/>
      <c r="G155" s="636"/>
      <c r="H155" s="636"/>
      <c r="I155" s="636"/>
      <c r="J155" s="636"/>
      <c r="L155" s="636"/>
      <c r="M155" s="636"/>
      <c r="N155" s="636"/>
      <c r="O155" s="636"/>
      <c r="P155" s="636"/>
    </row>
    <row r="156" spans="2:16" ht="14" hidden="1">
      <c r="B156" s="636"/>
      <c r="C156" s="636"/>
      <c r="D156" s="636"/>
      <c r="E156" s="636"/>
      <c r="F156" s="636"/>
      <c r="G156" s="636"/>
      <c r="H156" s="636"/>
      <c r="I156" s="636"/>
      <c r="J156" s="636"/>
      <c r="L156" s="636"/>
      <c r="M156" s="636"/>
      <c r="N156" s="636"/>
      <c r="O156" s="636"/>
      <c r="P156" s="636"/>
    </row>
    <row r="157" spans="2:16" ht="14" hidden="1">
      <c r="B157" s="636"/>
      <c r="C157" s="636"/>
      <c r="D157" s="636"/>
      <c r="E157" s="636"/>
      <c r="F157" s="636"/>
      <c r="G157" s="636"/>
      <c r="H157" s="636"/>
      <c r="I157" s="636"/>
      <c r="J157" s="636"/>
      <c r="L157" s="636"/>
      <c r="M157" s="636"/>
      <c r="N157" s="636"/>
      <c r="O157" s="636"/>
      <c r="P157" s="636"/>
    </row>
    <row r="158" spans="2:16" ht="14" hidden="1">
      <c r="B158" s="636"/>
      <c r="C158" s="636"/>
      <c r="D158" s="636"/>
      <c r="E158" s="636"/>
      <c r="F158" s="636"/>
      <c r="G158" s="636"/>
      <c r="H158" s="636"/>
      <c r="I158" s="636"/>
      <c r="J158" s="636"/>
      <c r="L158" s="636"/>
      <c r="M158" s="636"/>
      <c r="N158" s="636"/>
      <c r="O158" s="636"/>
      <c r="P158" s="636"/>
    </row>
    <row r="159" spans="2:16" ht="14" hidden="1">
      <c r="B159" s="636"/>
      <c r="C159" s="636"/>
      <c r="D159" s="636"/>
      <c r="E159" s="636"/>
      <c r="F159" s="636"/>
      <c r="G159" s="636"/>
      <c r="H159" s="636"/>
      <c r="I159" s="636"/>
      <c r="J159" s="636"/>
      <c r="L159" s="636"/>
      <c r="M159" s="636"/>
      <c r="N159" s="636"/>
      <c r="O159" s="636"/>
      <c r="P159" s="636"/>
    </row>
    <row r="160" spans="2:16" ht="14" hidden="1">
      <c r="B160" s="636"/>
      <c r="C160" s="636"/>
      <c r="D160" s="636"/>
      <c r="E160" s="636"/>
      <c r="F160" s="636"/>
      <c r="G160" s="636"/>
      <c r="H160" s="636"/>
      <c r="I160" s="636"/>
      <c r="J160" s="636"/>
      <c r="L160" s="636"/>
      <c r="M160" s="636"/>
      <c r="N160" s="636"/>
      <c r="O160" s="636"/>
      <c r="P160" s="636"/>
    </row>
    <row r="161" spans="2:16" ht="14" hidden="1">
      <c r="B161" s="636"/>
      <c r="C161" s="636"/>
      <c r="D161" s="636"/>
      <c r="E161" s="636"/>
      <c r="F161" s="636"/>
      <c r="G161" s="636"/>
      <c r="H161" s="636"/>
      <c r="I161" s="636"/>
      <c r="J161" s="636"/>
      <c r="L161" s="636"/>
      <c r="M161" s="636"/>
      <c r="N161" s="636"/>
      <c r="O161" s="636"/>
      <c r="P161" s="636"/>
    </row>
    <row r="162" spans="2:16" ht="14" hidden="1">
      <c r="B162" s="636"/>
      <c r="C162" s="636"/>
      <c r="D162" s="636"/>
      <c r="E162" s="636"/>
      <c r="F162" s="636"/>
      <c r="G162" s="636"/>
      <c r="H162" s="636"/>
      <c r="I162" s="636"/>
      <c r="J162" s="636"/>
      <c r="L162" s="636"/>
      <c r="M162" s="636"/>
      <c r="N162" s="636"/>
      <c r="O162" s="636"/>
      <c r="P162" s="636"/>
    </row>
    <row r="163" spans="2:16" ht="14" hidden="1">
      <c r="B163" s="636"/>
      <c r="C163" s="636"/>
      <c r="D163" s="636"/>
      <c r="E163" s="636"/>
      <c r="F163" s="636"/>
      <c r="G163" s="636"/>
      <c r="H163" s="636"/>
      <c r="I163" s="636"/>
      <c r="J163" s="636"/>
      <c r="L163" s="636"/>
      <c r="M163" s="636"/>
      <c r="N163" s="636"/>
      <c r="O163" s="636"/>
      <c r="P163" s="636"/>
    </row>
    <row r="164" spans="2:16" ht="14" hidden="1">
      <c r="B164" s="636"/>
      <c r="C164" s="636"/>
      <c r="D164" s="636"/>
      <c r="E164" s="636"/>
      <c r="F164" s="636"/>
      <c r="G164" s="636"/>
      <c r="H164" s="636"/>
      <c r="I164" s="636"/>
      <c r="J164" s="636"/>
      <c r="L164" s="636"/>
      <c r="M164" s="636"/>
      <c r="N164" s="636"/>
      <c r="O164" s="636"/>
      <c r="P164" s="636"/>
    </row>
    <row r="165" spans="2:16" ht="14" hidden="1">
      <c r="B165" s="636"/>
      <c r="C165" s="636"/>
      <c r="D165" s="636"/>
      <c r="E165" s="636"/>
      <c r="F165" s="636"/>
      <c r="G165" s="636"/>
      <c r="H165" s="636"/>
      <c r="I165" s="636"/>
      <c r="J165" s="636"/>
      <c r="L165" s="636"/>
      <c r="M165" s="636"/>
      <c r="N165" s="636"/>
      <c r="O165" s="636"/>
      <c r="P165" s="636"/>
    </row>
    <row r="166" spans="2:16" ht="14" hidden="1">
      <c r="B166" s="636"/>
      <c r="C166" s="636"/>
      <c r="D166" s="636"/>
      <c r="E166" s="636"/>
      <c r="F166" s="636"/>
      <c r="G166" s="636"/>
      <c r="H166" s="636"/>
      <c r="I166" s="636"/>
      <c r="J166" s="636"/>
      <c r="L166" s="636"/>
      <c r="M166" s="636"/>
      <c r="N166" s="636"/>
      <c r="O166" s="636"/>
      <c r="P166" s="636"/>
    </row>
    <row r="167" spans="2:16" ht="14" hidden="1">
      <c r="B167" s="636"/>
      <c r="C167" s="636"/>
      <c r="D167" s="636"/>
      <c r="E167" s="636"/>
      <c r="F167" s="636"/>
      <c r="G167" s="636"/>
      <c r="H167" s="636"/>
      <c r="I167" s="636"/>
      <c r="J167" s="636"/>
      <c r="L167" s="636"/>
      <c r="M167" s="636"/>
      <c r="N167" s="636"/>
      <c r="O167" s="636"/>
      <c r="P167" s="636"/>
    </row>
    <row r="168" spans="2:16" ht="14" hidden="1">
      <c r="B168" s="636"/>
      <c r="C168" s="636"/>
      <c r="D168" s="636"/>
      <c r="E168" s="636"/>
      <c r="F168" s="636"/>
      <c r="G168" s="636"/>
      <c r="H168" s="636"/>
      <c r="I168" s="636"/>
      <c r="J168" s="636"/>
      <c r="L168" s="636"/>
      <c r="M168" s="636"/>
      <c r="N168" s="636"/>
      <c r="O168" s="636"/>
      <c r="P168" s="636"/>
    </row>
    <row r="169" spans="2:16" ht="14" hidden="1">
      <c r="B169" s="636"/>
      <c r="C169" s="636"/>
      <c r="D169" s="636"/>
      <c r="E169" s="636"/>
      <c r="F169" s="636"/>
      <c r="G169" s="636"/>
      <c r="H169" s="636"/>
      <c r="I169" s="636"/>
      <c r="J169" s="636"/>
      <c r="L169" s="636"/>
      <c r="M169" s="636"/>
      <c r="N169" s="636"/>
      <c r="O169" s="636"/>
      <c r="P169" s="636"/>
    </row>
    <row r="170" spans="2:16" ht="14" hidden="1">
      <c r="B170" s="636"/>
      <c r="C170" s="636"/>
      <c r="D170" s="636"/>
      <c r="E170" s="636"/>
      <c r="F170" s="636"/>
      <c r="G170" s="636"/>
      <c r="H170" s="636"/>
      <c r="I170" s="636"/>
      <c r="J170" s="636"/>
      <c r="L170" s="636"/>
      <c r="M170" s="636"/>
      <c r="N170" s="636"/>
      <c r="O170" s="636"/>
      <c r="P170" s="636"/>
    </row>
    <row r="171" spans="2:16" ht="14" hidden="1">
      <c r="B171" s="636"/>
      <c r="C171" s="636"/>
      <c r="D171" s="636"/>
      <c r="E171" s="636"/>
      <c r="F171" s="636"/>
      <c r="G171" s="636"/>
      <c r="H171" s="636"/>
      <c r="I171" s="636"/>
      <c r="J171" s="636"/>
      <c r="L171" s="636"/>
      <c r="M171" s="636"/>
      <c r="N171" s="636"/>
      <c r="O171" s="636"/>
      <c r="P171" s="636"/>
    </row>
    <row r="172" spans="2:16" ht="14" hidden="1">
      <c r="B172" s="636"/>
      <c r="C172" s="636"/>
      <c r="D172" s="636"/>
      <c r="E172" s="636"/>
      <c r="F172" s="636"/>
      <c r="G172" s="636"/>
      <c r="H172" s="636"/>
      <c r="I172" s="636"/>
      <c r="J172" s="636"/>
      <c r="L172" s="636"/>
      <c r="M172" s="636"/>
      <c r="N172" s="636"/>
      <c r="O172" s="636"/>
      <c r="P172" s="636"/>
    </row>
    <row r="173" spans="2:16" ht="14" hidden="1">
      <c r="B173" s="636"/>
      <c r="C173" s="636"/>
      <c r="D173" s="636"/>
      <c r="E173" s="636"/>
      <c r="F173" s="636"/>
      <c r="G173" s="636"/>
      <c r="H173" s="636"/>
      <c r="I173" s="636"/>
      <c r="J173" s="636"/>
      <c r="L173" s="636"/>
      <c r="M173" s="636"/>
      <c r="N173" s="636"/>
      <c r="O173" s="636"/>
      <c r="P173" s="636"/>
    </row>
    <row r="174" spans="2:16" ht="14" hidden="1">
      <c r="B174" s="636"/>
      <c r="C174" s="636"/>
      <c r="D174" s="636"/>
      <c r="E174" s="636"/>
      <c r="F174" s="636"/>
      <c r="G174" s="636"/>
      <c r="H174" s="636"/>
      <c r="I174" s="636"/>
      <c r="J174" s="636"/>
      <c r="L174" s="636"/>
      <c r="M174" s="636"/>
      <c r="N174" s="636"/>
      <c r="O174" s="636"/>
      <c r="P174" s="636"/>
    </row>
    <row r="175" spans="2:16" ht="14" hidden="1">
      <c r="B175" s="636"/>
      <c r="C175" s="636"/>
      <c r="D175" s="636"/>
      <c r="E175" s="636"/>
      <c r="F175" s="636"/>
      <c r="G175" s="636"/>
      <c r="H175" s="636"/>
      <c r="I175" s="636"/>
      <c r="J175" s="636"/>
      <c r="L175" s="636"/>
      <c r="M175" s="636"/>
      <c r="N175" s="636"/>
      <c r="O175" s="636"/>
      <c r="P175" s="636"/>
    </row>
    <row r="176" spans="2:16" ht="14" hidden="1">
      <c r="B176" s="636"/>
      <c r="C176" s="636"/>
      <c r="D176" s="636"/>
      <c r="E176" s="636"/>
      <c r="F176" s="636"/>
      <c r="G176" s="636"/>
      <c r="H176" s="636"/>
      <c r="I176" s="636"/>
      <c r="J176" s="636"/>
      <c r="L176" s="636"/>
      <c r="M176" s="636"/>
      <c r="N176" s="636"/>
      <c r="O176" s="636"/>
      <c r="P176" s="636"/>
    </row>
    <row r="177" spans="2:16" ht="14" hidden="1">
      <c r="B177" s="636"/>
      <c r="C177" s="636"/>
      <c r="D177" s="636"/>
      <c r="E177" s="636"/>
      <c r="F177" s="636"/>
      <c r="G177" s="636"/>
      <c r="H177" s="636"/>
      <c r="I177" s="636"/>
      <c r="J177" s="636"/>
      <c r="L177" s="636"/>
      <c r="M177" s="636"/>
      <c r="N177" s="636"/>
      <c r="O177" s="636"/>
      <c r="P177" s="636"/>
    </row>
    <row r="178" spans="2:16" ht="14" hidden="1">
      <c r="B178" s="636"/>
      <c r="C178" s="636"/>
      <c r="D178" s="636"/>
      <c r="E178" s="636"/>
      <c r="F178" s="636"/>
      <c r="G178" s="636"/>
      <c r="H178" s="636"/>
      <c r="I178" s="636"/>
      <c r="J178" s="636"/>
      <c r="L178" s="636"/>
      <c r="M178" s="636"/>
      <c r="N178" s="636"/>
      <c r="O178" s="636"/>
      <c r="P178" s="636"/>
    </row>
    <row r="179" spans="2:16" ht="14" hidden="1">
      <c r="B179" s="636"/>
      <c r="C179" s="636"/>
      <c r="D179" s="636"/>
      <c r="E179" s="636"/>
      <c r="F179" s="636"/>
      <c r="G179" s="636"/>
      <c r="H179" s="636"/>
      <c r="I179" s="636"/>
      <c r="J179" s="636"/>
      <c r="L179" s="636"/>
      <c r="M179" s="636"/>
      <c r="N179" s="636"/>
      <c r="O179" s="636"/>
      <c r="P179" s="636"/>
    </row>
    <row r="180" spans="2:16" ht="14" hidden="1">
      <c r="B180" s="636"/>
      <c r="C180" s="636"/>
      <c r="D180" s="636"/>
      <c r="E180" s="636"/>
      <c r="F180" s="636"/>
      <c r="G180" s="636"/>
      <c r="H180" s="636"/>
      <c r="I180" s="636"/>
      <c r="J180" s="636"/>
      <c r="L180" s="636"/>
      <c r="M180" s="636"/>
      <c r="N180" s="636"/>
      <c r="O180" s="636"/>
      <c r="P180" s="636"/>
    </row>
    <row r="181" spans="2:16" ht="14" hidden="1">
      <c r="B181" s="636"/>
      <c r="C181" s="636"/>
      <c r="D181" s="636"/>
      <c r="E181" s="636"/>
      <c r="F181" s="636"/>
      <c r="G181" s="636"/>
      <c r="H181" s="636"/>
      <c r="I181" s="636"/>
      <c r="J181" s="636"/>
      <c r="L181" s="636"/>
      <c r="M181" s="636"/>
      <c r="N181" s="636"/>
      <c r="O181" s="636"/>
      <c r="P181" s="636"/>
    </row>
    <row r="182" spans="2:16" ht="14" hidden="1">
      <c r="B182" s="636"/>
      <c r="C182" s="636"/>
      <c r="D182" s="636"/>
      <c r="E182" s="636"/>
      <c r="F182" s="636"/>
      <c r="G182" s="636"/>
      <c r="H182" s="636"/>
      <c r="I182" s="636"/>
      <c r="J182" s="636"/>
      <c r="L182" s="636"/>
      <c r="M182" s="636"/>
      <c r="N182" s="636"/>
      <c r="O182" s="636"/>
      <c r="P182" s="636"/>
    </row>
    <row r="183" spans="2:16" ht="14" hidden="1">
      <c r="B183" s="636"/>
      <c r="C183" s="636"/>
      <c r="D183" s="636"/>
      <c r="E183" s="636"/>
      <c r="F183" s="636"/>
      <c r="G183" s="636"/>
      <c r="H183" s="636"/>
      <c r="I183" s="636"/>
      <c r="J183" s="636"/>
      <c r="L183" s="636"/>
      <c r="M183" s="636"/>
      <c r="N183" s="636"/>
      <c r="O183" s="636"/>
      <c r="P183" s="636"/>
    </row>
    <row r="184" spans="2:16" ht="14" hidden="1">
      <c r="B184" s="636"/>
      <c r="C184" s="636"/>
      <c r="D184" s="636"/>
      <c r="E184" s="636"/>
      <c r="F184" s="636"/>
      <c r="G184" s="636"/>
      <c r="H184" s="636"/>
      <c r="I184" s="636"/>
      <c r="J184" s="636"/>
      <c r="L184" s="636"/>
      <c r="M184" s="636"/>
      <c r="N184" s="636"/>
      <c r="O184" s="636"/>
      <c r="P184" s="636"/>
    </row>
    <row r="185" spans="2:16" ht="14" hidden="1">
      <c r="B185" s="636"/>
      <c r="C185" s="636"/>
      <c r="D185" s="636"/>
      <c r="E185" s="636"/>
      <c r="F185" s="636"/>
      <c r="G185" s="636"/>
      <c r="H185" s="636"/>
      <c r="I185" s="636"/>
      <c r="J185" s="636"/>
      <c r="L185" s="636"/>
      <c r="M185" s="636"/>
      <c r="N185" s="636"/>
      <c r="O185" s="636"/>
      <c r="P185" s="636"/>
    </row>
    <row r="186" spans="2:16" ht="14" hidden="1">
      <c r="B186" s="636"/>
      <c r="C186" s="636"/>
      <c r="D186" s="636"/>
      <c r="E186" s="636"/>
      <c r="F186" s="636"/>
      <c r="G186" s="636"/>
      <c r="H186" s="636"/>
      <c r="I186" s="636"/>
      <c r="J186" s="636"/>
      <c r="L186" s="636"/>
      <c r="M186" s="636"/>
      <c r="N186" s="636"/>
      <c r="O186" s="636"/>
      <c r="P186" s="636"/>
    </row>
    <row r="187" spans="2:16" ht="14" hidden="1">
      <c r="B187" s="636"/>
      <c r="C187" s="636"/>
      <c r="D187" s="636"/>
      <c r="E187" s="636"/>
      <c r="F187" s="636"/>
      <c r="G187" s="636"/>
      <c r="H187" s="636"/>
      <c r="I187" s="636"/>
      <c r="J187" s="636"/>
      <c r="L187" s="636"/>
      <c r="M187" s="636"/>
      <c r="N187" s="636"/>
      <c r="O187" s="636"/>
      <c r="P187" s="636"/>
    </row>
    <row r="188" spans="2:16" ht="14" hidden="1">
      <c r="B188" s="636"/>
      <c r="C188" s="636"/>
      <c r="D188" s="636"/>
      <c r="E188" s="636"/>
      <c r="F188" s="636"/>
      <c r="G188" s="636"/>
      <c r="H188" s="636"/>
      <c r="I188" s="636"/>
      <c r="J188" s="636"/>
      <c r="L188" s="636"/>
      <c r="M188" s="636"/>
      <c r="N188" s="636"/>
      <c r="O188" s="636"/>
      <c r="P188" s="636"/>
    </row>
    <row r="189" spans="2:16" ht="14" hidden="1">
      <c r="B189" s="636"/>
      <c r="C189" s="636"/>
      <c r="D189" s="636"/>
      <c r="E189" s="636"/>
      <c r="F189" s="636"/>
      <c r="G189" s="636"/>
      <c r="H189" s="636"/>
      <c r="I189" s="636"/>
      <c r="J189" s="636"/>
      <c r="L189" s="636"/>
      <c r="M189" s="636"/>
      <c r="N189" s="636"/>
      <c r="O189" s="636"/>
      <c r="P189" s="636"/>
    </row>
    <row r="190" spans="2:16" ht="14" hidden="1">
      <c r="B190" s="636"/>
      <c r="C190" s="636"/>
      <c r="D190" s="636"/>
      <c r="E190" s="636"/>
      <c r="F190" s="636"/>
      <c r="G190" s="636"/>
      <c r="H190" s="636"/>
      <c r="I190" s="636"/>
      <c r="J190" s="636"/>
      <c r="L190" s="636"/>
      <c r="M190" s="636"/>
      <c r="N190" s="636"/>
      <c r="O190" s="636"/>
      <c r="P190" s="636"/>
    </row>
    <row r="191" spans="2:16" ht="14" hidden="1">
      <c r="B191" s="636"/>
      <c r="C191" s="636"/>
      <c r="D191" s="636"/>
      <c r="E191" s="636"/>
      <c r="F191" s="636"/>
      <c r="G191" s="636"/>
      <c r="H191" s="636"/>
      <c r="I191" s="636"/>
      <c r="J191" s="636"/>
      <c r="L191" s="636"/>
      <c r="M191" s="636"/>
      <c r="N191" s="636"/>
      <c r="O191" s="636"/>
      <c r="P191" s="636"/>
    </row>
    <row r="192" spans="2:16" ht="14" hidden="1">
      <c r="B192" s="636"/>
      <c r="C192" s="636"/>
      <c r="D192" s="636"/>
      <c r="E192" s="636"/>
      <c r="F192" s="636"/>
      <c r="G192" s="636"/>
      <c r="H192" s="636"/>
      <c r="I192" s="636"/>
      <c r="J192" s="636"/>
      <c r="L192" s="636"/>
      <c r="M192" s="636"/>
      <c r="N192" s="636"/>
      <c r="O192" s="636"/>
      <c r="P192" s="636"/>
    </row>
    <row r="193" spans="2:16" ht="14" hidden="1">
      <c r="B193" s="636"/>
      <c r="C193" s="636"/>
      <c r="D193" s="636"/>
      <c r="E193" s="636"/>
      <c r="F193" s="636"/>
      <c r="G193" s="636"/>
      <c r="H193" s="636"/>
      <c r="I193" s="636"/>
      <c r="J193" s="636"/>
      <c r="L193" s="636"/>
      <c r="M193" s="636"/>
      <c r="N193" s="636"/>
      <c r="O193" s="636"/>
      <c r="P193" s="636"/>
    </row>
    <row r="194" spans="2:16" ht="14" hidden="1">
      <c r="B194" s="636"/>
      <c r="C194" s="636"/>
      <c r="D194" s="636"/>
      <c r="E194" s="636"/>
      <c r="F194" s="636"/>
      <c r="G194" s="636"/>
      <c r="H194" s="636"/>
      <c r="I194" s="636"/>
      <c r="J194" s="636"/>
      <c r="L194" s="636"/>
      <c r="M194" s="636"/>
      <c r="N194" s="636"/>
      <c r="O194" s="636"/>
      <c r="P194" s="636"/>
    </row>
    <row r="195" spans="2:16" ht="14" hidden="1">
      <c r="B195" s="636"/>
      <c r="C195" s="636"/>
      <c r="D195" s="636"/>
      <c r="E195" s="636"/>
      <c r="F195" s="636"/>
      <c r="G195" s="636"/>
      <c r="H195" s="636"/>
      <c r="I195" s="636"/>
      <c r="J195" s="636"/>
      <c r="L195" s="636"/>
      <c r="M195" s="636"/>
      <c r="N195" s="636"/>
      <c r="O195" s="636"/>
      <c r="P195" s="636"/>
    </row>
    <row r="196" spans="2:16" ht="14" hidden="1">
      <c r="B196" s="636"/>
      <c r="C196" s="636"/>
      <c r="D196" s="636"/>
      <c r="E196" s="636"/>
      <c r="F196" s="636"/>
      <c r="G196" s="636"/>
      <c r="H196" s="636"/>
      <c r="I196" s="636"/>
      <c r="J196" s="636"/>
      <c r="L196" s="636"/>
      <c r="M196" s="636"/>
      <c r="N196" s="636"/>
      <c r="O196" s="636"/>
      <c r="P196" s="636"/>
    </row>
    <row r="197" spans="2:16" ht="14" hidden="1">
      <c r="B197" s="636"/>
      <c r="C197" s="636"/>
      <c r="D197" s="636"/>
      <c r="E197" s="636"/>
      <c r="F197" s="636"/>
      <c r="G197" s="636"/>
      <c r="H197" s="636"/>
      <c r="I197" s="636"/>
      <c r="J197" s="636"/>
      <c r="L197" s="636"/>
      <c r="M197" s="636"/>
      <c r="N197" s="636"/>
      <c r="O197" s="636"/>
      <c r="P197" s="636"/>
    </row>
    <row r="198" spans="2:16" ht="14" hidden="1">
      <c r="B198" s="636"/>
      <c r="C198" s="636"/>
      <c r="D198" s="636"/>
      <c r="E198" s="636"/>
      <c r="F198" s="636"/>
      <c r="G198" s="636"/>
      <c r="H198" s="636"/>
      <c r="I198" s="636"/>
      <c r="J198" s="636"/>
      <c r="L198" s="636"/>
      <c r="M198" s="636"/>
      <c r="N198" s="636"/>
      <c r="O198" s="636"/>
      <c r="P198" s="636"/>
    </row>
    <row r="199" spans="2:16" ht="14" hidden="1">
      <c r="B199" s="636"/>
      <c r="C199" s="636"/>
      <c r="D199" s="636"/>
      <c r="E199" s="636"/>
      <c r="F199" s="636"/>
      <c r="G199" s="636"/>
      <c r="H199" s="636"/>
      <c r="I199" s="636"/>
      <c r="J199" s="636"/>
      <c r="L199" s="636"/>
      <c r="M199" s="636"/>
      <c r="N199" s="636"/>
      <c r="O199" s="636"/>
      <c r="P199" s="636"/>
    </row>
    <row r="200" spans="2:16" ht="14" hidden="1">
      <c r="B200" s="636"/>
      <c r="C200" s="636"/>
      <c r="D200" s="636"/>
      <c r="E200" s="636"/>
      <c r="F200" s="636"/>
      <c r="G200" s="636"/>
      <c r="H200" s="636"/>
      <c r="I200" s="636"/>
      <c r="J200" s="636"/>
      <c r="L200" s="636"/>
      <c r="M200" s="636"/>
      <c r="N200" s="636"/>
      <c r="O200" s="636"/>
      <c r="P200" s="636"/>
    </row>
    <row r="201" spans="2:16" ht="14" hidden="1">
      <c r="B201" s="636"/>
      <c r="C201" s="636"/>
      <c r="D201" s="636"/>
      <c r="E201" s="636"/>
      <c r="F201" s="636"/>
      <c r="G201" s="636"/>
      <c r="H201" s="636"/>
      <c r="I201" s="636"/>
      <c r="J201" s="636"/>
      <c r="L201" s="636"/>
      <c r="M201" s="636"/>
      <c r="N201" s="636"/>
      <c r="O201" s="636"/>
      <c r="P201" s="636"/>
    </row>
    <row r="202" spans="2:16" ht="14" hidden="1">
      <c r="B202" s="636"/>
      <c r="C202" s="636"/>
      <c r="D202" s="636"/>
      <c r="E202" s="636"/>
      <c r="F202" s="636"/>
      <c r="G202" s="636"/>
      <c r="H202" s="636"/>
      <c r="I202" s="636"/>
      <c r="J202" s="636"/>
      <c r="L202" s="636"/>
      <c r="M202" s="636"/>
      <c r="N202" s="636"/>
      <c r="O202" s="636"/>
      <c r="P202" s="636"/>
    </row>
    <row r="203" spans="2:16" ht="14" hidden="1">
      <c r="B203" s="636"/>
      <c r="C203" s="636"/>
      <c r="D203" s="636"/>
      <c r="E203" s="636"/>
      <c r="F203" s="636"/>
      <c r="G203" s="636"/>
      <c r="H203" s="636"/>
      <c r="I203" s="636"/>
      <c r="J203" s="636"/>
      <c r="L203" s="636"/>
      <c r="M203" s="636"/>
      <c r="N203" s="636"/>
      <c r="O203" s="636"/>
      <c r="P203" s="636"/>
    </row>
    <row r="204" spans="2:16" ht="14" hidden="1">
      <c r="B204" s="636"/>
      <c r="C204" s="636"/>
      <c r="D204" s="636"/>
      <c r="E204" s="636"/>
      <c r="F204" s="636"/>
      <c r="G204" s="636"/>
      <c r="H204" s="636"/>
      <c r="I204" s="636"/>
      <c r="J204" s="636"/>
      <c r="L204" s="636"/>
      <c r="M204" s="636"/>
      <c r="N204" s="636"/>
      <c r="O204" s="636"/>
      <c r="P204" s="636"/>
    </row>
    <row r="205" spans="2:16" ht="14" hidden="1">
      <c r="B205" s="636"/>
      <c r="C205" s="636"/>
      <c r="D205" s="636"/>
      <c r="E205" s="636"/>
      <c r="F205" s="636"/>
      <c r="G205" s="636"/>
      <c r="H205" s="636"/>
      <c r="I205" s="636"/>
      <c r="J205" s="636"/>
      <c r="L205" s="636"/>
      <c r="M205" s="636"/>
      <c r="N205" s="636"/>
      <c r="O205" s="636"/>
      <c r="P205" s="636"/>
    </row>
    <row r="206" spans="2:16" ht="14" hidden="1">
      <c r="B206" s="636"/>
      <c r="C206" s="636"/>
      <c r="D206" s="636"/>
      <c r="E206" s="636"/>
      <c r="F206" s="636"/>
      <c r="G206" s="636"/>
      <c r="H206" s="636"/>
      <c r="I206" s="636"/>
      <c r="J206" s="636"/>
      <c r="L206" s="636"/>
      <c r="M206" s="636"/>
      <c r="N206" s="636"/>
      <c r="O206" s="636"/>
      <c r="P206" s="636"/>
    </row>
    <row r="207" spans="2:16" ht="14" hidden="1">
      <c r="B207" s="636"/>
      <c r="C207" s="636"/>
      <c r="D207" s="636"/>
      <c r="E207" s="636"/>
      <c r="F207" s="636"/>
      <c r="G207" s="636"/>
      <c r="H207" s="636"/>
      <c r="I207" s="636"/>
      <c r="J207" s="636"/>
      <c r="L207" s="636"/>
      <c r="M207" s="636"/>
      <c r="N207" s="636"/>
      <c r="O207" s="636"/>
      <c r="P207" s="636"/>
    </row>
    <row r="208" spans="2:16" ht="14" hidden="1">
      <c r="B208" s="636"/>
      <c r="C208" s="636"/>
      <c r="D208" s="636"/>
      <c r="E208" s="636"/>
      <c r="F208" s="636"/>
      <c r="G208" s="636"/>
      <c r="H208" s="636"/>
      <c r="I208" s="636"/>
      <c r="J208" s="636"/>
      <c r="L208" s="636"/>
      <c r="M208" s="636"/>
      <c r="N208" s="636"/>
      <c r="O208" s="636"/>
      <c r="P208" s="636"/>
    </row>
    <row r="209" spans="2:16" ht="14" hidden="1">
      <c r="B209" s="636"/>
      <c r="C209" s="636"/>
      <c r="D209" s="636"/>
      <c r="E209" s="636"/>
      <c r="F209" s="636"/>
      <c r="G209" s="636"/>
      <c r="H209" s="636"/>
      <c r="I209" s="636"/>
      <c r="J209" s="636"/>
      <c r="L209" s="636"/>
      <c r="M209" s="636"/>
      <c r="N209" s="636"/>
      <c r="O209" s="636"/>
      <c r="P209" s="636"/>
    </row>
    <row r="210" spans="2:16" ht="14" hidden="1">
      <c r="B210" s="636"/>
      <c r="C210" s="636"/>
      <c r="D210" s="636"/>
      <c r="E210" s="636"/>
      <c r="F210" s="636"/>
      <c r="G210" s="636"/>
      <c r="H210" s="636"/>
      <c r="I210" s="636"/>
      <c r="J210" s="636"/>
      <c r="L210" s="636"/>
      <c r="M210" s="636"/>
      <c r="N210" s="636"/>
      <c r="O210" s="636"/>
      <c r="P210" s="636"/>
    </row>
    <row r="211" spans="2:16" ht="14" hidden="1">
      <c r="B211" s="636"/>
      <c r="C211" s="636"/>
      <c r="D211" s="636"/>
      <c r="E211" s="636"/>
      <c r="F211" s="636"/>
      <c r="G211" s="636"/>
      <c r="H211" s="636"/>
      <c r="I211" s="636"/>
      <c r="J211" s="636"/>
      <c r="L211" s="636"/>
      <c r="M211" s="636"/>
      <c r="N211" s="636"/>
      <c r="O211" s="636"/>
      <c r="P211" s="636"/>
    </row>
    <row r="212" spans="2:16" ht="14" hidden="1">
      <c r="B212" s="636"/>
      <c r="C212" s="636"/>
      <c r="D212" s="636"/>
      <c r="E212" s="636"/>
      <c r="F212" s="636"/>
      <c r="G212" s="636"/>
      <c r="H212" s="636"/>
      <c r="I212" s="636"/>
      <c r="J212" s="636"/>
      <c r="L212" s="636"/>
      <c r="M212" s="636"/>
      <c r="N212" s="636"/>
      <c r="O212" s="636"/>
      <c r="P212" s="636"/>
    </row>
    <row r="213" spans="2:16" ht="14" hidden="1">
      <c r="B213" s="636"/>
      <c r="C213" s="636"/>
      <c r="D213" s="636"/>
      <c r="E213" s="636"/>
      <c r="F213" s="636"/>
      <c r="G213" s="636"/>
      <c r="H213" s="636"/>
      <c r="I213" s="636"/>
      <c r="J213" s="636"/>
      <c r="L213" s="636"/>
      <c r="M213" s="636"/>
      <c r="N213" s="636"/>
      <c r="O213" s="636"/>
      <c r="P213" s="636"/>
    </row>
    <row r="214" spans="2:16" ht="14" hidden="1">
      <c r="B214" s="636"/>
      <c r="C214" s="636"/>
      <c r="D214" s="636"/>
      <c r="E214" s="636"/>
      <c r="F214" s="636"/>
      <c r="G214" s="636"/>
      <c r="H214" s="636"/>
      <c r="I214" s="636"/>
      <c r="J214" s="636"/>
      <c r="P214" s="636"/>
    </row>
    <row r="215" spans="2:16" ht="14" hidden="1">
      <c r="B215" s="636"/>
      <c r="C215" s="636"/>
      <c r="D215" s="636"/>
      <c r="E215" s="636"/>
      <c r="F215" s="636"/>
      <c r="G215" s="636"/>
      <c r="H215" s="636"/>
      <c r="I215" s="636"/>
      <c r="J215" s="636"/>
      <c r="P215" s="636"/>
    </row>
    <row r="216" spans="2:16" ht="14" hidden="1">
      <c r="B216" s="636"/>
      <c r="C216" s="636"/>
      <c r="D216" s="636"/>
      <c r="E216" s="636"/>
      <c r="F216" s="636"/>
      <c r="G216" s="636"/>
      <c r="H216" s="636"/>
      <c r="I216" s="636"/>
      <c r="J216" s="636"/>
      <c r="P216" s="636"/>
    </row>
    <row r="217" spans="2:16" ht="14" hidden="1">
      <c r="B217" s="636"/>
      <c r="C217" s="636"/>
      <c r="D217" s="636"/>
      <c r="E217" s="636"/>
      <c r="F217" s="636"/>
      <c r="G217" s="636"/>
      <c r="H217" s="636"/>
      <c r="I217" s="636"/>
      <c r="J217" s="636"/>
      <c r="P217" s="636"/>
    </row>
    <row r="218" spans="2:16" ht="14" hidden="1">
      <c r="B218" s="636"/>
      <c r="C218" s="636"/>
      <c r="D218" s="636"/>
      <c r="E218" s="636"/>
      <c r="F218" s="636"/>
      <c r="G218" s="636"/>
      <c r="H218" s="636"/>
      <c r="I218" s="636"/>
      <c r="J218" s="636"/>
      <c r="P218" s="636"/>
    </row>
    <row r="219" spans="2:16" ht="14" hidden="1">
      <c r="B219" s="636"/>
    </row>
    <row r="220" spans="2:16" ht="12.5" hidden="1">
      <c r="B220" s="636"/>
      <c r="K220" s="517"/>
    </row>
    <row r="221" spans="2:16" ht="12.5" hidden="1">
      <c r="B221" s="636"/>
      <c r="K221" s="517"/>
    </row>
    <row r="222" spans="2:16" ht="12.5" hidden="1">
      <c r="B222" s="636"/>
      <c r="K222" s="517"/>
    </row>
    <row r="223" spans="2:16" ht="12.5" hidden="1">
      <c r="K223" s="517"/>
    </row>
    <row r="224" spans="2:16" ht="12.5" hidden="1">
      <c r="K224" s="517"/>
    </row>
    <row r="225" spans="11:11" ht="12.5" hidden="1">
      <c r="K225" s="517"/>
    </row>
    <row r="226" spans="11:11" ht="12.5" hidden="1">
      <c r="K226" s="517"/>
    </row>
    <row r="227" spans="11:11" ht="12.5" hidden="1">
      <c r="K227" s="517"/>
    </row>
    <row r="228" spans="11:11" ht="12.5" hidden="1">
      <c r="K228" s="517"/>
    </row>
    <row r="229" spans="11:11" ht="12.5" hidden="1">
      <c r="K229" s="517"/>
    </row>
    <row r="230" spans="11:11" ht="12.5" hidden="1">
      <c r="K230" s="517"/>
    </row>
    <row r="231" spans="11:11" ht="12.5" hidden="1">
      <c r="K231" s="517"/>
    </row>
    <row r="232" spans="11:11" ht="12.5" hidden="1">
      <c r="K232" s="517"/>
    </row>
    <row r="233" spans="11:11" ht="12.5" hidden="1">
      <c r="K233" s="517"/>
    </row>
    <row r="234" spans="11:11" ht="12.5" hidden="1">
      <c r="K234" s="517"/>
    </row>
    <row r="235" spans="11:11" ht="12.5" hidden="1">
      <c r="K235" s="517"/>
    </row>
    <row r="236" spans="11:11" ht="12.5" hidden="1">
      <c r="K236" s="517"/>
    </row>
    <row r="237" spans="11:11" ht="12.5" hidden="1">
      <c r="K237" s="517"/>
    </row>
    <row r="238" spans="11:11" ht="12.5" hidden="1">
      <c r="K238" s="517"/>
    </row>
    <row r="239" spans="11:11" ht="12.5" hidden="1">
      <c r="K239" s="517"/>
    </row>
    <row r="240" spans="11:11" ht="12.5" hidden="1">
      <c r="K240" s="517"/>
    </row>
    <row r="241" spans="11:11" ht="12.5" hidden="1">
      <c r="K241" s="517"/>
    </row>
    <row r="242" spans="11:11" ht="12.5" hidden="1">
      <c r="K242" s="517"/>
    </row>
    <row r="243" spans="11:11" ht="12.5" hidden="1">
      <c r="K243" s="517"/>
    </row>
    <row r="244" spans="11:11" ht="12.5" hidden="1">
      <c r="K244" s="517"/>
    </row>
    <row r="245" spans="11:11" ht="12.5" hidden="1">
      <c r="K245" s="517"/>
    </row>
    <row r="246" spans="11:11" ht="12.5" hidden="1">
      <c r="K246" s="517"/>
    </row>
    <row r="247" spans="11:11" ht="12.5" hidden="1">
      <c r="K247" s="517"/>
    </row>
    <row r="248" spans="11:11" ht="12.5" hidden="1">
      <c r="K248" s="517"/>
    </row>
    <row r="249" spans="11:11" ht="12.5" hidden="1">
      <c r="K249" s="517"/>
    </row>
    <row r="250" spans="11:11" ht="12.5" hidden="1">
      <c r="K250" s="517"/>
    </row>
    <row r="251" spans="11:11" ht="12.5" hidden="1">
      <c r="K251" s="517"/>
    </row>
    <row r="252" spans="11:11" ht="12.5" hidden="1">
      <c r="K252" s="517"/>
    </row>
    <row r="253" spans="11:11" ht="12.5" hidden="1">
      <c r="K253" s="517"/>
    </row>
    <row r="254" spans="11:11" ht="12.5" hidden="1">
      <c r="K254" s="517"/>
    </row>
    <row r="255" spans="11:11" ht="12.5" hidden="1">
      <c r="K255" s="517"/>
    </row>
    <row r="256" spans="11:11" ht="12.5" hidden="1">
      <c r="K256" s="517"/>
    </row>
    <row r="257" spans="11:11" ht="12.5" hidden="1">
      <c r="K257" s="517"/>
    </row>
    <row r="258" spans="11:11" ht="12.5" hidden="1">
      <c r="K258" s="517"/>
    </row>
    <row r="259" spans="11:11" ht="12.5" hidden="1">
      <c r="K259" s="517"/>
    </row>
    <row r="260" spans="11:11" ht="12.5" hidden="1">
      <c r="K260" s="517"/>
    </row>
    <row r="261" spans="11:11" ht="12.5" hidden="1">
      <c r="K261" s="517"/>
    </row>
    <row r="262" spans="11:11" ht="12.5" hidden="1">
      <c r="K262" s="517"/>
    </row>
    <row r="263" spans="11:11" ht="12.5" hidden="1">
      <c r="K263" s="517"/>
    </row>
    <row r="264" spans="11:11" ht="12.5" hidden="1">
      <c r="K264" s="517"/>
    </row>
    <row r="265" spans="11:11" ht="12.5" hidden="1">
      <c r="K265" s="517"/>
    </row>
    <row r="266" spans="11:11" ht="12.5" hidden="1">
      <c r="K266" s="517"/>
    </row>
    <row r="267" spans="11:11" ht="12.5" hidden="1">
      <c r="K267" s="517"/>
    </row>
    <row r="268" spans="11:11" ht="12.5" hidden="1">
      <c r="K268" s="517"/>
    </row>
    <row r="269" spans="11:11" ht="12.5" hidden="1">
      <c r="K269" s="517"/>
    </row>
    <row r="270" spans="11:11" ht="12.5" hidden="1">
      <c r="K270" s="517"/>
    </row>
    <row r="271" spans="11:11" ht="12.5" hidden="1">
      <c r="K271" s="517"/>
    </row>
    <row r="272" spans="11:11" ht="12.5" hidden="1">
      <c r="K272" s="517"/>
    </row>
    <row r="273" spans="11:11" ht="12.5" hidden="1">
      <c r="K273" s="517"/>
    </row>
    <row r="274" spans="11:11" ht="12.5" hidden="1">
      <c r="K274" s="517"/>
    </row>
    <row r="275" spans="11:11" ht="12.5" hidden="1">
      <c r="K275" s="517"/>
    </row>
    <row r="276" spans="11:11" ht="12.5" hidden="1">
      <c r="K276" s="517"/>
    </row>
    <row r="277" spans="11:11" ht="12.5" hidden="1">
      <c r="K277" s="517"/>
    </row>
    <row r="278" spans="11:11" ht="12.5" hidden="1">
      <c r="K278" s="517"/>
    </row>
    <row r="279" spans="11:11" ht="12.5" hidden="1">
      <c r="K279" s="517"/>
    </row>
    <row r="280" spans="11:11" ht="12.5" hidden="1">
      <c r="K280" s="517"/>
    </row>
    <row r="281" spans="11:11" ht="12.5" hidden="1">
      <c r="K281" s="517"/>
    </row>
    <row r="282" spans="11:11" ht="12.5" hidden="1">
      <c r="K282" s="517"/>
    </row>
    <row r="283" spans="11:11" ht="12.75" hidden="1" customHeight="1">
      <c r="K283" s="517"/>
    </row>
    <row r="284" spans="11:11" ht="12.75" hidden="1" customHeight="1">
      <c r="K284" s="517"/>
    </row>
    <row r="285" spans="11:11" ht="12.75" hidden="1" customHeight="1">
      <c r="K285" s="517"/>
    </row>
    <row r="286" spans="11:11" ht="12.75" hidden="1" customHeight="1">
      <c r="K286" s="517"/>
    </row>
    <row r="287" spans="11:11" ht="12.75" hidden="1" customHeight="1">
      <c r="K287" s="517"/>
    </row>
    <row r="288" spans="11:11" ht="12.75" hidden="1" customHeight="1">
      <c r="K288" s="517"/>
    </row>
    <row r="289" spans="11:11" ht="12.75" hidden="1" customHeight="1">
      <c r="K289" s="517"/>
    </row>
    <row r="290" spans="11:11" ht="12.75" hidden="1" customHeight="1">
      <c r="K290" s="517"/>
    </row>
    <row r="291" spans="11:11" ht="12.75" hidden="1" customHeight="1">
      <c r="K291" s="517"/>
    </row>
    <row r="292" spans="11:11" ht="12.75" hidden="1" customHeight="1">
      <c r="K292" s="517"/>
    </row>
    <row r="293" spans="11:11" ht="12.75" hidden="1" customHeight="1">
      <c r="K293" s="517"/>
    </row>
    <row r="294" spans="11:11" ht="12.75" hidden="1" customHeight="1">
      <c r="K294" s="517"/>
    </row>
    <row r="295" spans="11:11" ht="12.75" hidden="1" customHeight="1">
      <c r="K295" s="517"/>
    </row>
    <row r="296" spans="11:11" ht="12.75" hidden="1" customHeight="1">
      <c r="K296" s="517"/>
    </row>
    <row r="297" spans="11:11" ht="12.75" hidden="1" customHeight="1">
      <c r="K297" s="517"/>
    </row>
    <row r="298" spans="11:11" ht="12.75" hidden="1" customHeight="1">
      <c r="K298" s="517"/>
    </row>
    <row r="299" spans="11:11" ht="12.75" hidden="1" customHeight="1">
      <c r="K299" s="517"/>
    </row>
    <row r="300" spans="11:11" ht="12.75" hidden="1" customHeight="1">
      <c r="K300" s="517"/>
    </row>
    <row r="301" spans="11:11" ht="12.75" hidden="1" customHeight="1">
      <c r="K301" s="517"/>
    </row>
    <row r="302" spans="11:11" ht="12.75" hidden="1" customHeight="1">
      <c r="K302" s="517"/>
    </row>
    <row r="303" spans="11:11" ht="12.75" hidden="1" customHeight="1">
      <c r="K303" s="517"/>
    </row>
    <row r="304" spans="11:11" ht="12.75" hidden="1" customHeight="1">
      <c r="K304" s="517"/>
    </row>
    <row r="305" spans="11:11" ht="12.75" hidden="1" customHeight="1">
      <c r="K305" s="517"/>
    </row>
    <row r="306" spans="11:11" ht="12.75" hidden="1" customHeight="1">
      <c r="K306" s="517"/>
    </row>
    <row r="307" spans="11:11" ht="12.75" hidden="1" customHeight="1">
      <c r="K307" s="517"/>
    </row>
    <row r="308" spans="11:11" ht="12.75" hidden="1" customHeight="1">
      <c r="K308" s="517"/>
    </row>
    <row r="309" spans="11:11" ht="12.75" hidden="1" customHeight="1">
      <c r="K309" s="517"/>
    </row>
    <row r="310" spans="11:11" ht="12.75" hidden="1" customHeight="1">
      <c r="K310" s="517"/>
    </row>
    <row r="311" spans="11:11" ht="12.75" hidden="1" customHeight="1">
      <c r="K311" s="517"/>
    </row>
    <row r="312" spans="11:11" ht="12.75" hidden="1" customHeight="1">
      <c r="K312" s="517"/>
    </row>
    <row r="313" spans="11:11" ht="12.75" hidden="1" customHeight="1">
      <c r="K313" s="517"/>
    </row>
    <row r="314" spans="11:11" ht="12.75" hidden="1" customHeight="1">
      <c r="K314" s="517"/>
    </row>
    <row r="315" spans="11:11" ht="12.75" hidden="1" customHeight="1">
      <c r="K315" s="517"/>
    </row>
    <row r="316" spans="11:11" ht="12.75" hidden="1" customHeight="1">
      <c r="K316" s="517"/>
    </row>
    <row r="317" spans="11:11" ht="12.75" hidden="1" customHeight="1">
      <c r="K317" s="517"/>
    </row>
    <row r="318" spans="11:11" ht="12.75" hidden="1" customHeight="1">
      <c r="K318" s="517"/>
    </row>
    <row r="319" spans="11:11" ht="12.75" hidden="1" customHeight="1">
      <c r="K319" s="517"/>
    </row>
    <row r="320" spans="11:11" ht="12.75" hidden="1" customHeight="1">
      <c r="K320" s="517"/>
    </row>
    <row r="321" spans="11:11" ht="12.75" hidden="1" customHeight="1">
      <c r="K321" s="517"/>
    </row>
    <row r="322" spans="11:11" ht="12.75" hidden="1" customHeight="1">
      <c r="K322" s="517"/>
    </row>
    <row r="323" spans="11:11" ht="12.75" hidden="1" customHeight="1">
      <c r="K323" s="517"/>
    </row>
    <row r="324" spans="11:11" ht="12.75" hidden="1" customHeight="1">
      <c r="K324" s="517"/>
    </row>
    <row r="325" spans="11:11" ht="12.75" hidden="1" customHeight="1">
      <c r="K325" s="517"/>
    </row>
    <row r="326" spans="11:11" ht="12.75" hidden="1" customHeight="1">
      <c r="K326" s="517"/>
    </row>
    <row r="327" spans="11:11" ht="12.75" hidden="1" customHeight="1">
      <c r="K327" s="517"/>
    </row>
    <row r="328" spans="11:11" ht="12.75" hidden="1" customHeight="1">
      <c r="K328" s="517"/>
    </row>
    <row r="329" spans="11:11" ht="12.75" hidden="1" customHeight="1">
      <c r="K329" s="517"/>
    </row>
    <row r="330" spans="11:11" ht="12.75" hidden="1" customHeight="1">
      <c r="K330" s="517"/>
    </row>
    <row r="331" spans="11:11" ht="12.75" hidden="1" customHeight="1">
      <c r="K331" s="517"/>
    </row>
    <row r="332" spans="11:11" ht="12.75" hidden="1" customHeight="1">
      <c r="K332" s="517"/>
    </row>
    <row r="333" spans="11:11" ht="12.75" hidden="1" customHeight="1">
      <c r="K333" s="517"/>
    </row>
    <row r="334" spans="11:11" ht="12.75" hidden="1" customHeight="1">
      <c r="K334" s="517"/>
    </row>
    <row r="335" spans="11:11" ht="12.75" hidden="1" customHeight="1">
      <c r="K335" s="517"/>
    </row>
    <row r="336" spans="11:11" ht="12.75" hidden="1" customHeight="1">
      <c r="K336" s="517"/>
    </row>
    <row r="337" spans="11:11" ht="12.75" hidden="1" customHeight="1">
      <c r="K337" s="517"/>
    </row>
    <row r="338" spans="11:11" ht="12.75" hidden="1" customHeight="1">
      <c r="K338" s="517"/>
    </row>
    <row r="339" spans="11:11" ht="12.75" hidden="1" customHeight="1">
      <c r="K339" s="517"/>
    </row>
    <row r="340" spans="11:11" ht="12.75" hidden="1" customHeight="1">
      <c r="K340" s="517"/>
    </row>
    <row r="341" spans="11:11" ht="12.75" hidden="1" customHeight="1">
      <c r="K341" s="517"/>
    </row>
    <row r="342" spans="11:11" ht="12.75" hidden="1" customHeight="1">
      <c r="K342" s="517"/>
    </row>
    <row r="343" spans="11:11" ht="12.75" hidden="1" customHeight="1">
      <c r="K343" s="517"/>
    </row>
    <row r="344" spans="11:11" ht="12.75" hidden="1" customHeight="1">
      <c r="K344" s="517"/>
    </row>
    <row r="345" spans="11:11" ht="12.75" hidden="1" customHeight="1">
      <c r="K345" s="517"/>
    </row>
    <row r="346" spans="11:11" ht="12.75" hidden="1" customHeight="1">
      <c r="K346" s="517"/>
    </row>
    <row r="347" spans="11:11" ht="12.75" hidden="1" customHeight="1">
      <c r="K347" s="517"/>
    </row>
    <row r="348" spans="11:11" ht="12.75" hidden="1" customHeight="1">
      <c r="K348" s="517"/>
    </row>
    <row r="349" spans="11:11" ht="12.75" hidden="1" customHeight="1">
      <c r="K349" s="517"/>
    </row>
    <row r="350" spans="11:11" ht="12.75" hidden="1" customHeight="1">
      <c r="K350" s="517"/>
    </row>
    <row r="351" spans="11:11" ht="12.75" hidden="1" customHeight="1">
      <c r="K351" s="517"/>
    </row>
    <row r="352" spans="11:11" ht="12.75" hidden="1" customHeight="1">
      <c r="K352" s="517"/>
    </row>
    <row r="353" spans="11:11" ht="12.75" hidden="1" customHeight="1">
      <c r="K353" s="517"/>
    </row>
    <row r="354" spans="11:11" ht="12.75" hidden="1" customHeight="1">
      <c r="K354" s="517"/>
    </row>
    <row r="355" spans="11:11" ht="12.75" hidden="1" customHeight="1">
      <c r="K355" s="517"/>
    </row>
    <row r="356" spans="11:11" ht="12.75" hidden="1" customHeight="1">
      <c r="K356" s="517"/>
    </row>
    <row r="357" spans="11:11" ht="12.75" hidden="1" customHeight="1">
      <c r="K357" s="517"/>
    </row>
    <row r="358" spans="11:11" ht="12.75" hidden="1" customHeight="1">
      <c r="K358" s="517"/>
    </row>
    <row r="359" spans="11:11" ht="12.75" hidden="1" customHeight="1">
      <c r="K359" s="517"/>
    </row>
    <row r="360" spans="11:11" ht="12.75" hidden="1" customHeight="1">
      <c r="K360" s="517"/>
    </row>
    <row r="361" spans="11:11" ht="12.75" hidden="1" customHeight="1">
      <c r="K361" s="517"/>
    </row>
    <row r="362" spans="11:11" ht="12.75" hidden="1" customHeight="1">
      <c r="K362" s="517"/>
    </row>
    <row r="363" spans="11:11" ht="12.75" hidden="1" customHeight="1">
      <c r="K363" s="517"/>
    </row>
    <row r="364" spans="11:11" ht="12.75" hidden="1" customHeight="1">
      <c r="K364" s="517"/>
    </row>
    <row r="365" spans="11:11" ht="12.75" hidden="1" customHeight="1">
      <c r="K365" s="517"/>
    </row>
    <row r="366" spans="11:11" ht="12.75" hidden="1" customHeight="1">
      <c r="K366" s="517"/>
    </row>
    <row r="367" spans="11:11" ht="12.75" hidden="1" customHeight="1">
      <c r="K367" s="517"/>
    </row>
    <row r="368" spans="11:11" ht="12.75" hidden="1" customHeight="1">
      <c r="K368" s="517"/>
    </row>
    <row r="369" spans="11:11" ht="12.75" hidden="1" customHeight="1">
      <c r="K369" s="517"/>
    </row>
    <row r="370" spans="11:11" ht="12.75" hidden="1" customHeight="1">
      <c r="K370" s="517"/>
    </row>
    <row r="371" spans="11:11" ht="12.75" hidden="1" customHeight="1">
      <c r="K371" s="517"/>
    </row>
    <row r="372" spans="11:11" ht="12.75" hidden="1" customHeight="1">
      <c r="K372" s="517"/>
    </row>
    <row r="373" spans="11:11" ht="12.75" hidden="1" customHeight="1">
      <c r="K373" s="517"/>
    </row>
    <row r="374" spans="11:11" ht="12.75" hidden="1" customHeight="1">
      <c r="K374" s="517"/>
    </row>
    <row r="375" spans="11:11" ht="12.75" hidden="1" customHeight="1">
      <c r="K375" s="517"/>
    </row>
    <row r="376" spans="11:11" ht="12.75" hidden="1" customHeight="1">
      <c r="K376" s="517"/>
    </row>
    <row r="377" spans="11:11" ht="12.75" hidden="1" customHeight="1">
      <c r="K377" s="517"/>
    </row>
    <row r="378" spans="11:11" ht="12.75" hidden="1" customHeight="1">
      <c r="K378" s="517"/>
    </row>
    <row r="379" spans="11:11" ht="12.75" hidden="1" customHeight="1">
      <c r="K379" s="517"/>
    </row>
    <row r="380" spans="11:11" ht="12.75" hidden="1" customHeight="1">
      <c r="K380" s="517"/>
    </row>
    <row r="381" spans="11:11" ht="12.75" hidden="1" customHeight="1">
      <c r="K381" s="517"/>
    </row>
    <row r="382" spans="11:11" ht="12.75" hidden="1" customHeight="1">
      <c r="K382" s="517"/>
    </row>
    <row r="383" spans="11:11" ht="12.75" hidden="1" customHeight="1">
      <c r="K383" s="517"/>
    </row>
    <row r="384" spans="11:11" ht="12.75" hidden="1" customHeight="1">
      <c r="K384" s="517"/>
    </row>
    <row r="385" spans="11:11" ht="12.75" hidden="1" customHeight="1">
      <c r="K385" s="517"/>
    </row>
    <row r="386" spans="11:11" ht="12.75" hidden="1" customHeight="1">
      <c r="K386" s="517"/>
    </row>
    <row r="387" spans="11:11" ht="12.75" hidden="1" customHeight="1">
      <c r="K387" s="517"/>
    </row>
    <row r="388" spans="11:11" ht="12.75" hidden="1" customHeight="1">
      <c r="K388" s="517"/>
    </row>
    <row r="389" spans="11:11" ht="12.75" hidden="1" customHeight="1">
      <c r="K389" s="517"/>
    </row>
    <row r="390" spans="11:11" ht="12.75" hidden="1" customHeight="1">
      <c r="K390" s="517"/>
    </row>
    <row r="391" spans="11:11" ht="12.75" hidden="1" customHeight="1">
      <c r="K391" s="517"/>
    </row>
    <row r="392" spans="11:11" ht="12.75" hidden="1" customHeight="1">
      <c r="K392" s="517"/>
    </row>
    <row r="393" spans="11:11" ht="12.75" hidden="1" customHeight="1">
      <c r="K393" s="517"/>
    </row>
    <row r="394" spans="11:11" ht="12.75" hidden="1" customHeight="1">
      <c r="K394" s="517"/>
    </row>
    <row r="395" spans="11:11" ht="12.75" hidden="1" customHeight="1">
      <c r="K395" s="517"/>
    </row>
    <row r="396" spans="11:11" ht="12.75" hidden="1" customHeight="1">
      <c r="K396" s="517"/>
    </row>
    <row r="397" spans="11:11" ht="12.75" hidden="1" customHeight="1">
      <c r="K397" s="517"/>
    </row>
    <row r="398" spans="11:11" ht="12.75" hidden="1" customHeight="1">
      <c r="K398" s="517"/>
    </row>
    <row r="399" spans="11:11" ht="12.75" hidden="1" customHeight="1">
      <c r="K399" s="517"/>
    </row>
    <row r="400" spans="11:11" ht="12.75" hidden="1" customHeight="1">
      <c r="K400" s="517"/>
    </row>
    <row r="401" spans="11:11" ht="12.75" hidden="1" customHeight="1">
      <c r="K401" s="517"/>
    </row>
    <row r="402" spans="11:11" ht="12.75" hidden="1" customHeight="1">
      <c r="K402" s="517"/>
    </row>
    <row r="403" spans="11:11" ht="12.75" hidden="1" customHeight="1">
      <c r="K403" s="517"/>
    </row>
    <row r="404" spans="11:11" ht="12.75" hidden="1" customHeight="1">
      <c r="K404" s="517"/>
    </row>
    <row r="405" spans="11:11" ht="12.75" hidden="1" customHeight="1">
      <c r="K405" s="517"/>
    </row>
    <row r="406" spans="11:11" ht="12.75" hidden="1" customHeight="1">
      <c r="K406" s="517"/>
    </row>
    <row r="407" spans="11:11" ht="12.75" hidden="1" customHeight="1">
      <c r="K407" s="517"/>
    </row>
    <row r="408" spans="11:11" ht="12.75" hidden="1" customHeight="1">
      <c r="K408" s="517"/>
    </row>
    <row r="409" spans="11:11" ht="12.75" hidden="1" customHeight="1">
      <c r="K409" s="517"/>
    </row>
    <row r="410" spans="11:11" ht="12.75" hidden="1" customHeight="1">
      <c r="K410" s="517"/>
    </row>
    <row r="411" spans="11:11" ht="12.75" hidden="1" customHeight="1">
      <c r="K411" s="517"/>
    </row>
    <row r="412" spans="11:11" ht="12.75" hidden="1" customHeight="1">
      <c r="K412" s="517"/>
    </row>
    <row r="413" spans="11:11" ht="12.75" hidden="1" customHeight="1">
      <c r="K413" s="517"/>
    </row>
    <row r="414" spans="11:11" ht="12.75" hidden="1" customHeight="1">
      <c r="K414" s="517"/>
    </row>
    <row r="415" spans="11:11" ht="12.75" hidden="1" customHeight="1">
      <c r="K415" s="517"/>
    </row>
    <row r="416" spans="11:11" ht="12.75" hidden="1" customHeight="1">
      <c r="K416" s="517"/>
    </row>
    <row r="417" spans="11:11" ht="12.75" hidden="1" customHeight="1">
      <c r="K417" s="517"/>
    </row>
    <row r="418" spans="11:11" ht="12.75" hidden="1" customHeight="1">
      <c r="K418" s="517"/>
    </row>
    <row r="419" spans="11:11" ht="12.75" hidden="1" customHeight="1">
      <c r="K419" s="517"/>
    </row>
    <row r="420" spans="11:11" ht="12.75" hidden="1" customHeight="1">
      <c r="K420" s="517"/>
    </row>
    <row r="421" spans="11:11" ht="12.75" hidden="1" customHeight="1">
      <c r="K421" s="517"/>
    </row>
    <row r="422" spans="11:11" ht="12.75" hidden="1" customHeight="1">
      <c r="K422" s="517"/>
    </row>
    <row r="423" spans="11:11" ht="12.75" hidden="1" customHeight="1">
      <c r="K423" s="517"/>
    </row>
    <row r="424" spans="11:11" ht="12.75" hidden="1" customHeight="1">
      <c r="K424" s="517"/>
    </row>
    <row r="425" spans="11:11" ht="12.75" hidden="1" customHeight="1">
      <c r="K425" s="517"/>
    </row>
    <row r="426" spans="11:11" ht="12.75" hidden="1" customHeight="1">
      <c r="K426" s="517"/>
    </row>
    <row r="427" spans="11:11" ht="12.75" hidden="1" customHeight="1">
      <c r="K427" s="517"/>
    </row>
    <row r="428" spans="11:11" ht="12.75" hidden="1" customHeight="1">
      <c r="K428" s="517"/>
    </row>
    <row r="429" spans="11:11" ht="12.75" hidden="1" customHeight="1">
      <c r="K429" s="517"/>
    </row>
    <row r="430" spans="11:11" ht="12.75" hidden="1" customHeight="1">
      <c r="K430" s="517"/>
    </row>
    <row r="431" spans="11:11" ht="12.75" hidden="1" customHeight="1">
      <c r="K431" s="517"/>
    </row>
    <row r="432" spans="11:11" ht="12.75" hidden="1" customHeight="1">
      <c r="K432" s="517"/>
    </row>
    <row r="433" spans="11:11" ht="12.75" hidden="1" customHeight="1">
      <c r="K433" s="517"/>
    </row>
    <row r="434" spans="11:11" ht="12.75" hidden="1" customHeight="1">
      <c r="K434" s="517"/>
    </row>
    <row r="435" spans="11:11" ht="12.75" hidden="1" customHeight="1">
      <c r="K435" s="517"/>
    </row>
    <row r="436" spans="11:11" ht="12.75" hidden="1" customHeight="1">
      <c r="K436" s="517"/>
    </row>
    <row r="437" spans="11:11" ht="12.75" hidden="1" customHeight="1">
      <c r="K437" s="517"/>
    </row>
    <row r="438" spans="11:11" ht="12.75" hidden="1" customHeight="1">
      <c r="K438" s="517"/>
    </row>
  </sheetData>
  <mergeCells count="51">
    <mergeCell ref="C37:J37"/>
    <mergeCell ref="C85:J85"/>
    <mergeCell ref="C67:J67"/>
    <mergeCell ref="C77:J77"/>
    <mergeCell ref="C78:J78"/>
    <mergeCell ref="F79:G79"/>
    <mergeCell ref="F80:G80"/>
    <mergeCell ref="F81:G81"/>
    <mergeCell ref="C84:J84"/>
    <mergeCell ref="C76:J76"/>
    <mergeCell ref="F82:G82"/>
    <mergeCell ref="C83:J83"/>
    <mergeCell ref="C63:J63"/>
    <mergeCell ref="C64:J65"/>
    <mergeCell ref="C49:C51"/>
    <mergeCell ref="D68:D69"/>
    <mergeCell ref="F86:G86"/>
    <mergeCell ref="C90:J90"/>
    <mergeCell ref="F87:G87"/>
    <mergeCell ref="F88:G88"/>
    <mergeCell ref="F89:G89"/>
    <mergeCell ref="I68:I69"/>
    <mergeCell ref="E68:H68"/>
    <mergeCell ref="E2:F2"/>
    <mergeCell ref="B3:C3"/>
    <mergeCell ref="C7:J7"/>
    <mergeCell ref="C8:J8"/>
    <mergeCell ref="C9:J9"/>
    <mergeCell ref="C10:J10"/>
    <mergeCell ref="C19:J19"/>
    <mergeCell ref="C11:J11"/>
    <mergeCell ref="C17:J17"/>
    <mergeCell ref="C18:J18"/>
    <mergeCell ref="D30:F30"/>
    <mergeCell ref="D36:F36"/>
    <mergeCell ref="C38:J38"/>
    <mergeCell ref="C39:J39"/>
    <mergeCell ref="C66:J66"/>
    <mergeCell ref="C40:J40"/>
    <mergeCell ref="C45:J45"/>
    <mergeCell ref="C46:J46"/>
    <mergeCell ref="C47:J47"/>
    <mergeCell ref="C53:J53"/>
    <mergeCell ref="C43:J43"/>
    <mergeCell ref="C44:J44"/>
    <mergeCell ref="C41:J41"/>
    <mergeCell ref="C42:J42"/>
    <mergeCell ref="C54:J55"/>
    <mergeCell ref="C62:J62"/>
    <mergeCell ref="G50:J51"/>
    <mergeCell ref="G48:J49"/>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E1CD-B32F-42DF-B55C-8255CBFFF197}">
  <sheetPr>
    <tabColor rgb="FF92D050"/>
  </sheetPr>
  <dimension ref="A1:Q436"/>
  <sheetViews>
    <sheetView showGridLines="0" topLeftCell="A27" zoomScale="85" zoomScaleNormal="85" zoomScaleSheetLayoutView="100" workbookViewId="0">
      <selection activeCell="G36" sqref="G36"/>
    </sheetView>
  </sheetViews>
  <sheetFormatPr defaultColWidth="0" defaultRowHeight="0" customHeight="1" zeroHeight="1"/>
  <cols>
    <col min="1" max="1" width="7.58203125" style="517" customWidth="1"/>
    <col min="2" max="2" width="5.83203125" style="517" customWidth="1"/>
    <col min="3" max="3" width="10.5" style="517" customWidth="1"/>
    <col min="4" max="4" width="44" style="517" customWidth="1"/>
    <col min="5" max="5" width="27.83203125" style="517" customWidth="1"/>
    <col min="6" max="6" width="24.08203125" style="517" customWidth="1"/>
    <col min="7" max="7" width="19.08203125" style="517" customWidth="1"/>
    <col min="8" max="8" width="27" style="517" customWidth="1"/>
    <col min="9" max="10" width="34.08203125" style="517" customWidth="1"/>
    <col min="11" max="11" width="13.25" style="165" customWidth="1"/>
    <col min="12" max="12" width="10.75" style="517" customWidth="1"/>
    <col min="13" max="13" width="19" style="517" customWidth="1"/>
    <col min="14" max="14" width="13" style="517" customWidth="1"/>
    <col min="15" max="15" width="9.08203125" style="517" hidden="1" customWidth="1"/>
    <col min="16" max="16" width="8.58203125" style="517" hidden="1" customWidth="1"/>
    <col min="17" max="16384" width="7.83203125" style="517" hidden="1"/>
  </cols>
  <sheetData>
    <row r="1" spans="1:16" ht="15" customHeight="1">
      <c r="B1" s="518"/>
      <c r="C1" s="518"/>
      <c r="D1" s="518"/>
      <c r="E1" s="518"/>
      <c r="F1" s="518"/>
      <c r="G1" s="518"/>
      <c r="H1" s="518"/>
      <c r="I1" s="518"/>
      <c r="J1" s="518"/>
    </row>
    <row r="2" spans="1:16" ht="15" customHeight="1">
      <c r="B2" s="465"/>
      <c r="C2" s="518"/>
      <c r="D2" s="518"/>
      <c r="E2" s="859" t="s">
        <v>143</v>
      </c>
      <c r="F2" s="860"/>
      <c r="G2" s="518"/>
      <c r="H2" s="518"/>
      <c r="I2" s="518"/>
      <c r="J2" s="518"/>
    </row>
    <row r="3" spans="1:16" ht="20.149999999999999" customHeight="1">
      <c r="B3" s="861"/>
      <c r="C3" s="861"/>
      <c r="D3" s="519"/>
      <c r="E3" s="519"/>
      <c r="F3" s="519"/>
      <c r="G3" s="519"/>
      <c r="H3" s="518"/>
      <c r="I3" s="518"/>
      <c r="J3" s="518"/>
      <c r="L3" s="520"/>
      <c r="M3" s="520"/>
      <c r="N3" s="520"/>
      <c r="O3" s="520"/>
      <c r="P3" s="520"/>
    </row>
    <row r="4" spans="1:16" ht="20.149999999999999" customHeight="1">
      <c r="B4" s="521"/>
      <c r="C4" s="521"/>
      <c r="D4" s="519"/>
      <c r="E4" s="519"/>
      <c r="F4" s="519"/>
      <c r="G4" s="519"/>
      <c r="H4" s="518"/>
      <c r="I4" s="518"/>
      <c r="J4" s="518"/>
      <c r="L4" s="520"/>
      <c r="M4" s="520"/>
      <c r="N4" s="520"/>
      <c r="O4" s="520"/>
      <c r="P4" s="520"/>
    </row>
    <row r="5" spans="1:16" ht="20.149999999999999" customHeight="1" thickBot="1">
      <c r="B5" s="404" t="s">
        <v>144</v>
      </c>
      <c r="C5" s="404"/>
      <c r="D5" s="404"/>
      <c r="E5" s="404"/>
      <c r="F5" s="404"/>
      <c r="G5" s="404"/>
      <c r="H5" s="404"/>
      <c r="I5" s="404"/>
      <c r="J5" s="404"/>
      <c r="L5" s="520"/>
      <c r="M5" s="520"/>
      <c r="N5" s="520"/>
      <c r="O5" s="520"/>
      <c r="P5" s="520"/>
    </row>
    <row r="6" spans="1:16" ht="6" customHeight="1" thickTop="1">
      <c r="B6" s="188"/>
      <c r="C6" s="188"/>
      <c r="D6" s="188"/>
      <c r="E6" s="188"/>
      <c r="F6" s="188"/>
      <c r="G6" s="188"/>
      <c r="H6" s="188"/>
      <c r="I6" s="188"/>
      <c r="J6" s="188"/>
      <c r="L6" s="520"/>
      <c r="M6" s="520"/>
      <c r="N6" s="520"/>
      <c r="O6" s="520"/>
      <c r="P6" s="520"/>
    </row>
    <row r="7" spans="1:16" s="523" customFormat="1" ht="52.15" customHeight="1">
      <c r="A7" s="165"/>
      <c r="B7" s="522">
        <v>1</v>
      </c>
      <c r="C7" s="862" t="s">
        <v>616</v>
      </c>
      <c r="D7" s="863"/>
      <c r="E7" s="863"/>
      <c r="F7" s="863"/>
      <c r="G7" s="863"/>
      <c r="H7" s="863"/>
      <c r="I7" s="863"/>
      <c r="J7" s="864"/>
      <c r="K7" s="165"/>
    </row>
    <row r="8" spans="1:16" s="523" customFormat="1" ht="20.149999999999999" customHeight="1">
      <c r="A8" s="165"/>
      <c r="B8" s="524"/>
      <c r="C8" s="844" t="s">
        <v>145</v>
      </c>
      <c r="D8" s="845"/>
      <c r="E8" s="845"/>
      <c r="F8" s="845"/>
      <c r="G8" s="845"/>
      <c r="H8" s="845"/>
      <c r="I8" s="845"/>
      <c r="J8" s="865"/>
      <c r="K8" s="165"/>
    </row>
    <row r="9" spans="1:16" s="525" customFormat="1" ht="17.149999999999999" customHeight="1">
      <c r="B9" s="526">
        <v>2</v>
      </c>
      <c r="C9" s="866" t="s">
        <v>566</v>
      </c>
      <c r="D9" s="867"/>
      <c r="E9" s="867"/>
      <c r="F9" s="867"/>
      <c r="G9" s="867"/>
      <c r="H9" s="867"/>
      <c r="I9" s="867"/>
      <c r="J9" s="868"/>
      <c r="K9" s="181"/>
    </row>
    <row r="10" spans="1:16" s="523" customFormat="1" ht="20.149999999999999" customHeight="1">
      <c r="A10" s="165"/>
      <c r="B10" s="527"/>
      <c r="C10" s="844" t="s">
        <v>146</v>
      </c>
      <c r="D10" s="845"/>
      <c r="E10" s="845"/>
      <c r="F10" s="845"/>
      <c r="G10" s="845"/>
      <c r="H10" s="845"/>
      <c r="I10" s="845"/>
      <c r="J10" s="865"/>
      <c r="K10" s="165"/>
    </row>
    <row r="11" spans="1:16" s="523" customFormat="1" ht="20.149999999999999" customHeight="1">
      <c r="A11" s="165"/>
      <c r="B11" s="526">
        <f>B9+1</f>
        <v>3</v>
      </c>
      <c r="C11" s="866" t="s">
        <v>147</v>
      </c>
      <c r="D11" s="867"/>
      <c r="E11" s="867"/>
      <c r="F11" s="867"/>
      <c r="G11" s="867"/>
      <c r="H11" s="867"/>
      <c r="I11" s="867"/>
      <c r="J11" s="868"/>
      <c r="K11" s="165"/>
    </row>
    <row r="12" spans="1:16" s="523" customFormat="1" ht="20.149999999999999" customHeight="1">
      <c r="A12" s="165"/>
      <c r="B12" s="526"/>
      <c r="C12" s="528"/>
      <c r="D12" s="529" t="s">
        <v>574</v>
      </c>
      <c r="E12" s="530" t="s">
        <v>148</v>
      </c>
      <c r="F12" s="531" t="s">
        <v>149</v>
      </c>
      <c r="G12" s="532"/>
      <c r="H12" s="532"/>
      <c r="I12" s="532"/>
      <c r="J12" s="533"/>
      <c r="K12" s="165"/>
    </row>
    <row r="13" spans="1:16" s="523" customFormat="1" ht="20.149999999999999" customHeight="1">
      <c r="A13" s="165"/>
      <c r="B13" s="526"/>
      <c r="C13" s="528"/>
      <c r="D13" s="534" t="s">
        <v>150</v>
      </c>
      <c r="E13" s="535">
        <f>IF('1.1 Summary'!C9="France",'Input Sheet'!D8,IF('1.1 Summary'!C9="Netherlands",'Input Sheet'!D9,IF('1.1 Summary'!C9="Portugal",'Input Sheet'!D10,'Input Sheet'!D11)))</f>
        <v>3</v>
      </c>
      <c r="F13" s="536" t="s">
        <v>151</v>
      </c>
      <c r="G13" s="532"/>
      <c r="H13" s="537"/>
      <c r="I13" s="537"/>
      <c r="J13" s="538"/>
      <c r="K13" s="165"/>
    </row>
    <row r="14" spans="1:16" s="523" customFormat="1" ht="20.149999999999999" customHeight="1">
      <c r="A14" s="165"/>
      <c r="B14" s="526"/>
      <c r="C14" s="528"/>
      <c r="D14" s="539" t="s">
        <v>152</v>
      </c>
      <c r="E14" s="535">
        <f>IF('1.1 Summary'!C9="France",'Input Sheet'!D12,IF('1.1 Summary'!C9="Netherlands",'Input Sheet'!D13,IF('1.1 Summary'!C9="Portugal",'Input Sheet'!D14,'Input Sheet'!D15)))</f>
        <v>8</v>
      </c>
      <c r="F14" s="540" t="s">
        <v>153</v>
      </c>
      <c r="G14" s="532"/>
      <c r="H14" s="532"/>
      <c r="I14" s="532"/>
      <c r="J14" s="533"/>
      <c r="K14" s="165"/>
    </row>
    <row r="15" spans="1:16" s="523" customFormat="1" ht="20.149999999999999" customHeight="1">
      <c r="A15" s="165"/>
      <c r="B15" s="526"/>
      <c r="C15" s="528"/>
      <c r="D15" s="539" t="s">
        <v>154</v>
      </c>
      <c r="E15" s="541">
        <f>IF('1.1 Summary'!C9="France",'Input Sheet'!D16,IF('1.1 Summary'!C9="Netherlands",'Input Sheet'!D17,IF('1.1 Summary'!C9="Portugal",'Input Sheet'!D18,'Input Sheet'!D19)))</f>
        <v>320</v>
      </c>
      <c r="F15" s="540" t="s">
        <v>155</v>
      </c>
      <c r="G15" s="542"/>
      <c r="H15" s="532"/>
      <c r="I15" s="532"/>
      <c r="J15" s="533"/>
      <c r="K15" s="165"/>
    </row>
    <row r="16" spans="1:16" s="523" customFormat="1" ht="20.149999999999999" customHeight="1">
      <c r="A16" s="165"/>
      <c r="B16" s="526"/>
      <c r="C16" s="528"/>
      <c r="D16" s="539" t="s">
        <v>575</v>
      </c>
      <c r="E16" s="543">
        <f>'Input Sheet'!D7</f>
        <v>1</v>
      </c>
      <c r="F16" s="540" t="s">
        <v>156</v>
      </c>
      <c r="G16" s="542"/>
      <c r="H16" s="532"/>
      <c r="I16" s="532"/>
      <c r="J16" s="533"/>
      <c r="K16" s="165"/>
    </row>
    <row r="17" spans="1:11" s="523" customFormat="1" ht="70.900000000000006" customHeight="1">
      <c r="A17" s="165"/>
      <c r="B17" s="526"/>
      <c r="C17" s="872" t="s">
        <v>576</v>
      </c>
      <c r="D17" s="873"/>
      <c r="E17" s="873"/>
      <c r="F17" s="873"/>
      <c r="G17" s="873"/>
      <c r="H17" s="873"/>
      <c r="I17" s="873"/>
      <c r="J17" s="874"/>
      <c r="K17" s="165"/>
    </row>
    <row r="18" spans="1:11" s="523" customFormat="1" ht="19.899999999999999" customHeight="1">
      <c r="A18" s="165"/>
      <c r="B18" s="526"/>
      <c r="C18" s="844" t="s">
        <v>146</v>
      </c>
      <c r="D18" s="845"/>
      <c r="E18" s="845"/>
      <c r="F18" s="845"/>
      <c r="G18" s="845"/>
      <c r="H18" s="845"/>
      <c r="I18" s="845"/>
      <c r="J18" s="865"/>
      <c r="K18" s="165"/>
    </row>
    <row r="19" spans="1:11" s="525" customFormat="1" ht="17.149999999999999" customHeight="1">
      <c r="B19" s="526">
        <v>4</v>
      </c>
      <c r="C19" s="869" t="s">
        <v>157</v>
      </c>
      <c r="D19" s="870"/>
      <c r="E19" s="870"/>
      <c r="F19" s="870"/>
      <c r="G19" s="870"/>
      <c r="H19" s="870"/>
      <c r="I19" s="870"/>
      <c r="J19" s="871"/>
    </row>
    <row r="20" spans="1:11" s="525" customFormat="1" ht="17.149999999999999" customHeight="1">
      <c r="B20" s="526"/>
      <c r="C20" s="544"/>
      <c r="D20" s="545" t="s">
        <v>11</v>
      </c>
      <c r="E20" s="545" t="s">
        <v>577</v>
      </c>
      <c r="F20" s="545" t="s">
        <v>578</v>
      </c>
      <c r="G20" s="546"/>
      <c r="H20" s="546"/>
      <c r="I20" s="546"/>
      <c r="J20" s="547"/>
    </row>
    <row r="21" spans="1:11" s="525" customFormat="1" ht="17.149999999999999" customHeight="1">
      <c r="B21" s="526"/>
      <c r="C21" s="544"/>
      <c r="D21" s="548" t="s">
        <v>15</v>
      </c>
      <c r="E21" s="543">
        <f>'Input Sheet'!D20</f>
        <v>1330</v>
      </c>
      <c r="F21" s="549">
        <f>'Input Sheet'!D24</f>
        <v>80</v>
      </c>
      <c r="G21" s="546"/>
      <c r="H21" s="546"/>
      <c r="I21" s="546"/>
      <c r="J21" s="547"/>
    </row>
    <row r="22" spans="1:11" s="525" customFormat="1" ht="17.149999999999999" customHeight="1">
      <c r="B22" s="526"/>
      <c r="C22" s="544"/>
      <c r="D22" s="548" t="s">
        <v>19</v>
      </c>
      <c r="E22" s="543">
        <f>'Input Sheet'!D21</f>
        <v>1220</v>
      </c>
      <c r="F22" s="549">
        <f>'Input Sheet'!D25</f>
        <v>90</v>
      </c>
      <c r="G22" s="546"/>
      <c r="H22" s="546"/>
      <c r="I22" s="546"/>
      <c r="J22" s="547"/>
    </row>
    <row r="23" spans="1:11" s="518" customFormat="1" ht="20.149999999999999" customHeight="1">
      <c r="B23" s="550"/>
      <c r="C23" s="551"/>
      <c r="D23" s="548" t="s">
        <v>526</v>
      </c>
      <c r="E23" s="543">
        <f>'Input Sheet'!D22</f>
        <v>1429</v>
      </c>
      <c r="F23" s="549">
        <f>'Input Sheet'!D26</f>
        <v>65</v>
      </c>
      <c r="G23" s="463"/>
      <c r="H23" s="12"/>
      <c r="I23" s="12"/>
      <c r="J23" s="552"/>
      <c r="K23" s="181"/>
    </row>
    <row r="24" spans="1:11" s="525" customFormat="1" ht="20.149999999999999" customHeight="1">
      <c r="B24" s="527"/>
      <c r="C24" s="551"/>
      <c r="D24" s="548" t="s">
        <v>24</v>
      </c>
      <c r="E24" s="543">
        <f>'Input Sheet'!D23</f>
        <v>1119</v>
      </c>
      <c r="F24" s="549">
        <f>'Input Sheet'!D27</f>
        <v>18</v>
      </c>
      <c r="H24" s="12"/>
      <c r="I24" s="12"/>
      <c r="J24" s="552"/>
    </row>
    <row r="25" spans="1:11" s="525" customFormat="1" ht="20.149999999999999" customHeight="1">
      <c r="B25" s="527"/>
      <c r="C25" s="551"/>
      <c r="D25" s="518"/>
      <c r="E25" s="518"/>
      <c r="F25" s="518"/>
      <c r="H25" s="12"/>
      <c r="I25" s="12"/>
      <c r="J25" s="552"/>
      <c r="K25" s="553"/>
    </row>
    <row r="26" spans="1:11" s="525" customFormat="1" ht="20.149999999999999" customHeight="1">
      <c r="B26" s="527"/>
      <c r="C26" s="551"/>
      <c r="D26" s="554" t="s">
        <v>158</v>
      </c>
      <c r="E26" s="554" t="s">
        <v>148</v>
      </c>
      <c r="F26" s="554" t="s">
        <v>149</v>
      </c>
      <c r="H26" s="12"/>
      <c r="I26" s="12"/>
      <c r="J26" s="552"/>
      <c r="K26" s="553"/>
    </row>
    <row r="27" spans="1:11" s="525" customFormat="1" ht="20.149999999999999" customHeight="1">
      <c r="B27" s="527"/>
      <c r="C27" s="551"/>
      <c r="D27" s="555" t="s">
        <v>579</v>
      </c>
      <c r="E27" s="556">
        <f>'Input Sheet'!D28</f>
        <v>15000</v>
      </c>
      <c r="F27" s="557" t="s">
        <v>159</v>
      </c>
      <c r="H27" s="12"/>
      <c r="I27" s="12"/>
      <c r="J27" s="552"/>
      <c r="K27" s="553"/>
    </row>
    <row r="28" spans="1:11" s="525" customFormat="1" ht="19.5" customHeight="1" thickBot="1">
      <c r="B28" s="527"/>
      <c r="C28" s="551"/>
      <c r="D28" s="558" t="s">
        <v>580</v>
      </c>
      <c r="E28" s="559">
        <f>E27*0.35</f>
        <v>5250</v>
      </c>
      <c r="F28" s="560" t="s">
        <v>160</v>
      </c>
      <c r="G28" s="561"/>
      <c r="H28" s="12"/>
      <c r="I28" s="12"/>
      <c r="J28" s="552"/>
      <c r="K28" s="553"/>
    </row>
    <row r="29" spans="1:11" s="525" customFormat="1" ht="19.5" customHeight="1">
      <c r="B29" s="527"/>
      <c r="C29" s="551"/>
      <c r="D29" s="562"/>
      <c r="E29" s="562"/>
      <c r="F29" s="562"/>
      <c r="H29" s="12"/>
      <c r="I29" s="12"/>
      <c r="J29" s="552"/>
      <c r="K29" s="553"/>
    </row>
    <row r="30" spans="1:11" s="525" customFormat="1" ht="19.5" customHeight="1">
      <c r="B30" s="527"/>
      <c r="C30" s="551"/>
      <c r="D30" s="875" t="s">
        <v>581</v>
      </c>
      <c r="E30" s="875"/>
      <c r="F30" s="876"/>
      <c r="G30" s="563" t="s">
        <v>161</v>
      </c>
      <c r="H30" s="12"/>
      <c r="I30" s="12"/>
      <c r="J30" s="552"/>
      <c r="K30" s="553"/>
    </row>
    <row r="31" spans="1:11" s="525" customFormat="1" ht="27" customHeight="1">
      <c r="B31" s="527"/>
      <c r="C31" s="551"/>
      <c r="D31" s="564" t="s">
        <v>162</v>
      </c>
      <c r="E31" s="564"/>
      <c r="F31" s="565"/>
      <c r="G31" s="566">
        <f>IF('1.1 Summary'!$C$9="France",E21*$E$28,IF('1.1 Summary'!$C$9="Netherlands",E22*$E$28,IF('1.1 Summary'!$C$9="Portugal",E23*$E$28,E24*$E$28)))</f>
        <v>6405000</v>
      </c>
      <c r="H31" s="12"/>
      <c r="I31" s="12"/>
      <c r="J31" s="552"/>
      <c r="K31" s="553"/>
    </row>
    <row r="32" spans="1:11" s="525" customFormat="1" ht="27" customHeight="1">
      <c r="B32" s="527"/>
      <c r="C32" s="551"/>
      <c r="D32" s="564" t="s">
        <v>163</v>
      </c>
      <c r="E32" s="564"/>
      <c r="F32" s="565"/>
      <c r="G32" s="566">
        <f>IF('1.1 Summary'!$C$9="France",F21*$E$27,IF('1.1 Summary'!$C$9="Netherlands",F22*$E$27,IF('1.1 Summary'!$C$9="Portugal",F23*$E$27,F24*$E$27)))</f>
        <v>1350000</v>
      </c>
      <c r="H32" s="12"/>
      <c r="I32" s="12"/>
      <c r="J32" s="552"/>
      <c r="K32" s="553"/>
    </row>
    <row r="33" spans="2:17" s="525" customFormat="1" ht="27" customHeight="1">
      <c r="B33" s="527"/>
      <c r="C33" s="551"/>
      <c r="D33" s="564" t="s">
        <v>164</v>
      </c>
      <c r="E33" s="567">
        <v>0.05</v>
      </c>
      <c r="F33" s="565" t="s">
        <v>165</v>
      </c>
      <c r="G33" s="566">
        <f>E33*G31</f>
        <v>320250</v>
      </c>
      <c r="H33" s="12"/>
      <c r="I33" s="12"/>
      <c r="J33" s="552"/>
      <c r="K33" s="553"/>
    </row>
    <row r="34" spans="2:17" s="525" customFormat="1" ht="27" customHeight="1">
      <c r="B34" s="527"/>
      <c r="C34" s="551"/>
      <c r="D34" s="564" t="s">
        <v>166</v>
      </c>
      <c r="E34" s="567">
        <v>0.04</v>
      </c>
      <c r="F34" s="565" t="s">
        <v>165</v>
      </c>
      <c r="G34" s="566">
        <f>E34*G31</f>
        <v>256200</v>
      </c>
      <c r="H34" s="12"/>
      <c r="I34" s="12"/>
      <c r="J34" s="552"/>
      <c r="K34" s="553"/>
    </row>
    <row r="35" spans="2:17" s="525" customFormat="1" ht="27" customHeight="1">
      <c r="B35" s="527"/>
      <c r="C35" s="551"/>
      <c r="D35" s="564" t="s">
        <v>167</v>
      </c>
      <c r="E35" s="567">
        <v>0.1</v>
      </c>
      <c r="F35" s="565" t="s">
        <v>168</v>
      </c>
      <c r="G35" s="763">
        <f>E35*((G31+G32+G33+G34)+(IF('1.2 Scenario Analysis'!H11="Semi-Automated",('Appendix - Equipment'!E14+'Appendix - Equipment'!E27),('Appendix - Equipment'!I14+'Appendix - Equipment'!I27))))</f>
        <v>931705</v>
      </c>
      <c r="H35" s="12"/>
      <c r="I35" s="12"/>
      <c r="J35" s="552"/>
      <c r="K35" s="553"/>
    </row>
    <row r="36" spans="2:17" s="525" customFormat="1" ht="19.5" customHeight="1" thickBot="1">
      <c r="B36" s="527"/>
      <c r="C36" s="551"/>
      <c r="D36" s="877" t="s">
        <v>169</v>
      </c>
      <c r="E36" s="878"/>
      <c r="F36" s="878"/>
      <c r="G36" s="568">
        <f>SUM(G31:G35)</f>
        <v>9263155</v>
      </c>
      <c r="H36" s="12"/>
      <c r="I36" s="12"/>
      <c r="J36" s="552"/>
      <c r="K36" s="553"/>
    </row>
    <row r="37" spans="2:17" s="525" customFormat="1" ht="82.15" customHeight="1">
      <c r="B37" s="524"/>
      <c r="C37" s="886" t="s">
        <v>582</v>
      </c>
      <c r="D37" s="887"/>
      <c r="E37" s="887"/>
      <c r="F37" s="887"/>
      <c r="G37" s="887"/>
      <c r="H37" s="887"/>
      <c r="I37" s="887"/>
      <c r="J37" s="888"/>
      <c r="K37" s="553"/>
      <c r="L37" s="553"/>
      <c r="M37" s="553"/>
      <c r="N37" s="553"/>
    </row>
    <row r="38" spans="2:17" s="525" customFormat="1" ht="27" customHeight="1">
      <c r="B38" s="524"/>
      <c r="C38" s="844" t="s">
        <v>170</v>
      </c>
      <c r="D38" s="845"/>
      <c r="E38" s="845"/>
      <c r="F38" s="845"/>
      <c r="G38" s="845"/>
      <c r="H38" s="845"/>
      <c r="I38" s="845"/>
      <c r="J38" s="845"/>
      <c r="K38" s="569"/>
      <c r="L38" s="569"/>
      <c r="M38" s="570"/>
      <c r="O38" s="570"/>
    </row>
    <row r="39" spans="2:17" s="525" customFormat="1" ht="159.65" customHeight="1">
      <c r="B39" s="524"/>
      <c r="C39" s="848" t="s">
        <v>171</v>
      </c>
      <c r="D39" s="849"/>
      <c r="E39" s="849"/>
      <c r="F39" s="849"/>
      <c r="G39" s="849"/>
      <c r="H39" s="849"/>
      <c r="I39" s="849"/>
      <c r="J39" s="850"/>
      <c r="K39" s="569"/>
      <c r="P39" s="571"/>
    </row>
    <row r="40" spans="2:17" s="523" customFormat="1" ht="20.25" customHeight="1">
      <c r="B40" s="527"/>
      <c r="C40" s="844" t="s">
        <v>172</v>
      </c>
      <c r="D40" s="845"/>
      <c r="E40" s="845"/>
      <c r="F40" s="845"/>
      <c r="G40" s="845"/>
      <c r="H40" s="845"/>
      <c r="I40" s="845"/>
      <c r="J40" s="845"/>
      <c r="K40" s="165"/>
    </row>
    <row r="41" spans="2:17" s="572" customFormat="1" ht="35.5" customHeight="1">
      <c r="B41" s="524">
        <v>5</v>
      </c>
      <c r="C41" s="848" t="s">
        <v>173</v>
      </c>
      <c r="D41" s="849"/>
      <c r="E41" s="849"/>
      <c r="F41" s="849"/>
      <c r="G41" s="849"/>
      <c r="H41" s="849"/>
      <c r="I41" s="849"/>
      <c r="J41" s="850"/>
      <c r="K41" s="165"/>
      <c r="L41" s="523"/>
      <c r="M41" s="523"/>
      <c r="N41" s="523"/>
      <c r="O41" s="523"/>
      <c r="P41" s="523"/>
    </row>
    <row r="42" spans="2:17" s="574" customFormat="1" ht="66.650000000000006" customHeight="1">
      <c r="B42" s="573">
        <v>6</v>
      </c>
      <c r="C42" s="848" t="s">
        <v>174</v>
      </c>
      <c r="D42" s="849"/>
      <c r="E42" s="849"/>
      <c r="F42" s="849"/>
      <c r="G42" s="849"/>
      <c r="H42" s="849"/>
      <c r="I42" s="849"/>
      <c r="J42" s="850"/>
      <c r="K42" s="165"/>
      <c r="L42" s="517"/>
      <c r="M42" s="517"/>
      <c r="N42" s="517"/>
      <c r="O42" s="517"/>
      <c r="P42" s="517"/>
      <c r="Q42" s="517"/>
    </row>
    <row r="43" spans="2:17" s="574" customFormat="1" ht="20.25" customHeight="1">
      <c r="B43" s="573"/>
      <c r="C43" s="844" t="s">
        <v>58</v>
      </c>
      <c r="D43" s="845"/>
      <c r="E43" s="845"/>
      <c r="F43" s="845"/>
      <c r="G43" s="845"/>
      <c r="H43" s="845"/>
      <c r="I43" s="845"/>
      <c r="J43" s="845"/>
      <c r="K43" s="165"/>
      <c r="L43" s="517"/>
      <c r="M43" s="517"/>
      <c r="N43" s="517"/>
      <c r="O43" s="517"/>
      <c r="P43" s="517"/>
      <c r="Q43" s="517"/>
    </row>
    <row r="44" spans="2:17" s="574" customFormat="1" ht="48.65" customHeight="1">
      <c r="B44" s="573">
        <v>7</v>
      </c>
      <c r="C44" s="848" t="s">
        <v>402</v>
      </c>
      <c r="D44" s="849"/>
      <c r="E44" s="849"/>
      <c r="F44" s="849"/>
      <c r="G44" s="849"/>
      <c r="H44" s="849"/>
      <c r="I44" s="849"/>
      <c r="J44" s="850"/>
      <c r="K44" s="165"/>
      <c r="L44" s="517"/>
      <c r="M44" s="517"/>
      <c r="N44" s="517"/>
      <c r="O44" s="517"/>
      <c r="P44" s="517"/>
      <c r="Q44" s="517"/>
    </row>
    <row r="45" spans="2:17" s="574" customFormat="1" ht="19.899999999999999" customHeight="1">
      <c r="B45" s="573"/>
      <c r="C45" s="846" t="s">
        <v>44</v>
      </c>
      <c r="D45" s="847"/>
      <c r="E45" s="847"/>
      <c r="F45" s="847"/>
      <c r="G45" s="847"/>
      <c r="H45" s="847"/>
      <c r="I45" s="847"/>
      <c r="J45" s="847"/>
      <c r="K45" s="165"/>
      <c r="L45" s="517"/>
      <c r="M45" s="517"/>
      <c r="N45" s="517"/>
      <c r="O45" s="517"/>
      <c r="P45" s="517"/>
      <c r="Q45" s="517"/>
    </row>
    <row r="46" spans="2:17" s="574" customFormat="1" ht="19.899999999999999" customHeight="1">
      <c r="B46" s="573">
        <v>8</v>
      </c>
      <c r="C46" s="848" t="s">
        <v>569</v>
      </c>
      <c r="D46" s="849"/>
      <c r="E46" s="849"/>
      <c r="F46" s="849"/>
      <c r="G46" s="849"/>
      <c r="H46" s="849"/>
      <c r="I46" s="849"/>
      <c r="J46" s="850"/>
      <c r="K46" s="165"/>
      <c r="L46" s="517"/>
      <c r="M46" s="517"/>
      <c r="N46" s="517"/>
      <c r="O46" s="517"/>
      <c r="P46" s="517"/>
      <c r="Q46" s="517"/>
    </row>
    <row r="47" spans="2:17" s="574" customFormat="1" ht="19.899999999999999" customHeight="1">
      <c r="B47" s="573"/>
      <c r="C47" s="848" t="s">
        <v>175</v>
      </c>
      <c r="D47" s="849"/>
      <c r="E47" s="849"/>
      <c r="F47" s="849"/>
      <c r="G47" s="849"/>
      <c r="H47" s="849"/>
      <c r="I47" s="849"/>
      <c r="J47" s="850"/>
      <c r="K47" s="165"/>
      <c r="L47" s="517"/>
      <c r="M47" s="517"/>
      <c r="N47" s="517"/>
      <c r="O47" s="517"/>
      <c r="P47" s="517"/>
      <c r="Q47" s="517"/>
    </row>
    <row r="48" spans="2:17" s="574" customFormat="1" ht="19.899999999999999" customHeight="1">
      <c r="B48" s="573"/>
      <c r="C48" s="575"/>
      <c r="D48" s="576" t="s">
        <v>176</v>
      </c>
      <c r="E48" s="576" t="s">
        <v>177</v>
      </c>
      <c r="F48" s="545" t="s">
        <v>178</v>
      </c>
      <c r="G48" s="851"/>
      <c r="H48" s="852"/>
      <c r="I48" s="852"/>
      <c r="J48" s="853"/>
      <c r="K48" s="165"/>
      <c r="L48" s="517"/>
      <c r="M48" s="517"/>
      <c r="N48" s="517"/>
      <c r="O48" s="517"/>
      <c r="P48" s="517"/>
      <c r="Q48" s="517"/>
    </row>
    <row r="49" spans="2:17" s="574" customFormat="1" ht="19.899999999999999" customHeight="1">
      <c r="B49" s="573"/>
      <c r="C49" s="902"/>
      <c r="D49" s="577" t="s">
        <v>179</v>
      </c>
      <c r="E49" s="578">
        <f>'Input Sheet'!D57</f>
        <v>150</v>
      </c>
      <c r="F49" s="579">
        <f>E49*$E$15</f>
        <v>48000</v>
      </c>
      <c r="G49" s="851"/>
      <c r="H49" s="852"/>
      <c r="I49" s="852"/>
      <c r="J49" s="853"/>
      <c r="K49" s="165"/>
      <c r="L49" s="517"/>
      <c r="M49" s="517"/>
      <c r="N49" s="517"/>
      <c r="O49" s="517"/>
      <c r="P49" s="517"/>
      <c r="Q49" s="517"/>
    </row>
    <row r="50" spans="2:17" s="574" customFormat="1" ht="19.899999999999999" customHeight="1">
      <c r="B50" s="573"/>
      <c r="C50" s="902"/>
      <c r="D50" s="580" t="s">
        <v>180</v>
      </c>
      <c r="E50" s="578">
        <f>'Input Sheet'!D58</f>
        <v>200</v>
      </c>
      <c r="F50" s="579">
        <f>E50*$E$15</f>
        <v>64000</v>
      </c>
      <c r="G50" s="851"/>
      <c r="H50" s="852"/>
      <c r="I50" s="852"/>
      <c r="J50" s="853"/>
      <c r="K50" s="165"/>
      <c r="L50" s="517"/>
      <c r="M50" s="517"/>
      <c r="N50" s="517"/>
      <c r="O50" s="517"/>
      <c r="P50" s="517"/>
      <c r="Q50" s="517"/>
    </row>
    <row r="51" spans="2:17" s="574" customFormat="1" ht="19.899999999999999" customHeight="1" thickBot="1">
      <c r="B51" s="573"/>
      <c r="C51" s="902"/>
      <c r="D51" s="581" t="s">
        <v>181</v>
      </c>
      <c r="E51" s="582">
        <f>'Input Sheet'!D59</f>
        <v>250</v>
      </c>
      <c r="F51" s="583">
        <f>E51*$E$15</f>
        <v>80000</v>
      </c>
      <c r="G51" s="851"/>
      <c r="H51" s="852"/>
      <c r="I51" s="852"/>
      <c r="J51" s="853"/>
      <c r="K51" s="165"/>
      <c r="L51" s="517"/>
      <c r="M51" s="517"/>
      <c r="N51" s="517"/>
      <c r="O51" s="517"/>
      <c r="P51" s="517"/>
      <c r="Q51" s="517"/>
    </row>
    <row r="52" spans="2:17" s="574" customFormat="1" ht="19.899999999999999" customHeight="1">
      <c r="B52" s="573"/>
      <c r="C52" s="575"/>
      <c r="D52" s="584"/>
      <c r="E52" s="584"/>
      <c r="F52" s="584"/>
      <c r="G52" s="584"/>
      <c r="H52" s="585"/>
      <c r="I52" s="585"/>
      <c r="J52" s="586"/>
      <c r="K52" s="165"/>
      <c r="L52" s="517"/>
      <c r="M52" s="517"/>
      <c r="N52" s="517"/>
      <c r="O52" s="517"/>
      <c r="P52" s="517"/>
      <c r="Q52" s="517"/>
    </row>
    <row r="53" spans="2:17" s="574" customFormat="1" ht="19.899999999999999" customHeight="1">
      <c r="B53" s="573"/>
      <c r="C53" s="846" t="s">
        <v>182</v>
      </c>
      <c r="D53" s="847"/>
      <c r="E53" s="847"/>
      <c r="F53" s="847"/>
      <c r="G53" s="847"/>
      <c r="H53" s="847"/>
      <c r="I53" s="847"/>
      <c r="J53" s="847"/>
      <c r="K53" s="165"/>
      <c r="L53" s="517"/>
      <c r="M53" s="517"/>
      <c r="N53" s="517"/>
      <c r="O53" s="517"/>
      <c r="P53" s="517"/>
      <c r="Q53" s="517"/>
    </row>
    <row r="54" spans="2:17" s="574" customFormat="1" ht="19.899999999999999" customHeight="1">
      <c r="B54" s="573">
        <v>9</v>
      </c>
      <c r="C54" s="848" t="s">
        <v>617</v>
      </c>
      <c r="D54" s="849"/>
      <c r="E54" s="849"/>
      <c r="F54" s="849"/>
      <c r="G54" s="849"/>
      <c r="H54" s="849"/>
      <c r="I54" s="849"/>
      <c r="J54" s="850"/>
      <c r="K54" s="165"/>
      <c r="L54" s="517"/>
      <c r="M54" s="517"/>
      <c r="N54" s="517"/>
      <c r="O54" s="517"/>
      <c r="P54" s="517"/>
      <c r="Q54" s="517"/>
    </row>
    <row r="55" spans="2:17" s="574" customFormat="1" ht="44.5" customHeight="1">
      <c r="B55" s="573"/>
      <c r="C55" s="848"/>
      <c r="D55" s="849"/>
      <c r="E55" s="849"/>
      <c r="F55" s="849"/>
      <c r="G55" s="849"/>
      <c r="H55" s="849"/>
      <c r="I55" s="849"/>
      <c r="J55" s="850"/>
      <c r="K55" s="165"/>
      <c r="L55" s="517"/>
      <c r="M55" s="517"/>
      <c r="N55" s="517"/>
      <c r="O55" s="517"/>
      <c r="P55" s="517"/>
      <c r="Q55" s="517"/>
    </row>
    <row r="56" spans="2:17" s="574" customFormat="1" ht="19.899999999999999" customHeight="1">
      <c r="B56" s="573"/>
      <c r="C56" s="575"/>
      <c r="D56" s="576" t="s">
        <v>46</v>
      </c>
      <c r="E56" s="576" t="s">
        <v>183</v>
      </c>
      <c r="F56" s="587"/>
      <c r="G56" s="584"/>
      <c r="H56" s="585"/>
      <c r="I56" s="585"/>
      <c r="J56" s="586"/>
      <c r="K56" s="165"/>
      <c r="L56" s="517"/>
      <c r="M56" s="517"/>
      <c r="N56" s="517"/>
      <c r="O56" s="517"/>
      <c r="P56" s="517"/>
      <c r="Q56" s="517"/>
    </row>
    <row r="57" spans="2:17" s="574" customFormat="1" ht="19.899999999999999" customHeight="1">
      <c r="B57" s="573"/>
      <c r="C57" s="588"/>
      <c r="D57" s="577" t="s">
        <v>47</v>
      </c>
      <c r="E57" s="589">
        <f>'Input Sheet'!D60</f>
        <v>4</v>
      </c>
      <c r="F57" s="584"/>
      <c r="G57" s="584"/>
      <c r="H57" s="585"/>
      <c r="I57" s="585"/>
      <c r="J57" s="586"/>
      <c r="K57" s="165"/>
      <c r="L57" s="517"/>
      <c r="M57" s="517"/>
      <c r="N57" s="517"/>
      <c r="O57" s="517"/>
      <c r="P57" s="517"/>
      <c r="Q57" s="517"/>
    </row>
    <row r="58" spans="2:17" s="574" customFormat="1" ht="19.899999999999999" customHeight="1">
      <c r="B58" s="573"/>
      <c r="C58" s="588"/>
      <c r="D58" s="580" t="s">
        <v>184</v>
      </c>
      <c r="E58" s="589">
        <f>'Input Sheet'!D61</f>
        <v>8</v>
      </c>
      <c r="F58" s="584"/>
      <c r="G58" s="584"/>
      <c r="H58" s="585"/>
      <c r="I58" s="585"/>
      <c r="J58" s="586"/>
      <c r="K58" s="165"/>
      <c r="L58" s="517"/>
      <c r="M58" s="517"/>
      <c r="N58" s="517"/>
      <c r="O58" s="517"/>
      <c r="P58" s="517"/>
      <c r="Q58" s="517"/>
    </row>
    <row r="59" spans="2:17" s="574" customFormat="1" ht="19.899999999999999" customHeight="1" thickBot="1">
      <c r="B59" s="573"/>
      <c r="C59" s="588"/>
      <c r="D59" s="581" t="s">
        <v>185</v>
      </c>
      <c r="E59" s="590">
        <f>'Input Sheet'!D62</f>
        <v>12</v>
      </c>
      <c r="F59" s="584"/>
      <c r="G59" s="584"/>
      <c r="H59" s="585"/>
      <c r="I59" s="585"/>
      <c r="J59" s="586"/>
      <c r="K59" s="585"/>
      <c r="L59" s="585"/>
      <c r="M59" s="585"/>
      <c r="N59" s="585"/>
      <c r="O59" s="585"/>
      <c r="P59" s="585"/>
      <c r="Q59" s="585"/>
    </row>
    <row r="60" spans="2:17" s="574" customFormat="1" ht="19.899999999999999" customHeight="1">
      <c r="B60" s="573"/>
      <c r="C60" s="848"/>
      <c r="D60" s="849"/>
      <c r="E60" s="849"/>
      <c r="F60" s="849"/>
      <c r="G60" s="849"/>
      <c r="H60" s="849"/>
      <c r="I60" s="849"/>
      <c r="J60" s="850"/>
      <c r="K60" s="585"/>
      <c r="L60" s="585"/>
      <c r="M60" s="585"/>
      <c r="N60" s="585"/>
      <c r="O60" s="585"/>
      <c r="P60" s="517"/>
      <c r="Q60" s="517"/>
    </row>
    <row r="61" spans="2:17" s="574" customFormat="1" ht="19.899999999999999" customHeight="1">
      <c r="B61" s="573"/>
      <c r="C61" s="846" t="s">
        <v>186</v>
      </c>
      <c r="D61" s="847"/>
      <c r="E61" s="847"/>
      <c r="F61" s="847"/>
      <c r="G61" s="847"/>
      <c r="H61" s="847"/>
      <c r="I61" s="847"/>
      <c r="J61" s="847"/>
      <c r="K61" s="585"/>
      <c r="L61" s="585"/>
      <c r="M61" s="585"/>
      <c r="N61" s="585"/>
      <c r="O61" s="585"/>
      <c r="P61" s="517"/>
      <c r="Q61" s="517"/>
    </row>
    <row r="62" spans="2:17" s="574" customFormat="1" ht="19.899999999999999" customHeight="1">
      <c r="B62" s="573">
        <v>10</v>
      </c>
      <c r="C62" s="900" t="s">
        <v>583</v>
      </c>
      <c r="D62" s="901"/>
      <c r="E62" s="901"/>
      <c r="F62" s="901"/>
      <c r="G62" s="901"/>
      <c r="H62" s="901"/>
      <c r="I62" s="901"/>
      <c r="J62" s="901"/>
      <c r="K62" s="585"/>
      <c r="L62" s="585"/>
      <c r="M62" s="585"/>
      <c r="N62" s="585"/>
      <c r="O62" s="585"/>
      <c r="P62" s="517"/>
      <c r="Q62" s="517"/>
    </row>
    <row r="63" spans="2:17" s="574" customFormat="1" ht="42.65" customHeight="1">
      <c r="B63" s="573"/>
      <c r="C63" s="900"/>
      <c r="D63" s="901"/>
      <c r="E63" s="901"/>
      <c r="F63" s="901"/>
      <c r="G63" s="901"/>
      <c r="H63" s="901"/>
      <c r="I63" s="901"/>
      <c r="J63" s="901"/>
      <c r="P63" s="517"/>
      <c r="Q63" s="517"/>
    </row>
    <row r="64" spans="2:17" s="572" customFormat="1" ht="31.9" customHeight="1">
      <c r="B64" s="591"/>
      <c r="C64" s="844" t="s">
        <v>187</v>
      </c>
      <c r="D64" s="845"/>
      <c r="E64" s="845"/>
      <c r="F64" s="845"/>
      <c r="G64" s="845"/>
      <c r="H64" s="845"/>
      <c r="I64" s="845"/>
      <c r="J64" s="845"/>
      <c r="K64" s="165"/>
      <c r="L64" s="523"/>
      <c r="M64" s="523"/>
      <c r="N64" s="523"/>
      <c r="O64" s="523"/>
      <c r="P64" s="523"/>
      <c r="Q64" s="523"/>
    </row>
    <row r="65" spans="2:17" s="572" customFormat="1" ht="18.649999999999999" customHeight="1">
      <c r="B65" s="573">
        <v>11</v>
      </c>
      <c r="C65" s="866" t="s">
        <v>188</v>
      </c>
      <c r="D65" s="867"/>
      <c r="E65" s="867"/>
      <c r="F65" s="867"/>
      <c r="G65" s="867"/>
      <c r="H65" s="867"/>
      <c r="I65" s="867"/>
      <c r="J65" s="868"/>
      <c r="K65" s="165"/>
      <c r="L65" s="523"/>
      <c r="M65" s="523"/>
      <c r="N65" s="523"/>
      <c r="O65" s="523"/>
      <c r="P65" s="523"/>
      <c r="Q65" s="523"/>
    </row>
    <row r="66" spans="2:17" s="572" customFormat="1" ht="18.649999999999999" customHeight="1">
      <c r="B66" s="591"/>
      <c r="C66" s="592"/>
      <c r="D66" s="903" t="s">
        <v>158</v>
      </c>
      <c r="E66" s="856" t="s">
        <v>148</v>
      </c>
      <c r="F66" s="857"/>
      <c r="G66" s="857"/>
      <c r="H66" s="858"/>
      <c r="I66" s="854" t="s">
        <v>149</v>
      </c>
      <c r="J66" s="593"/>
      <c r="K66" s="165"/>
      <c r="L66" s="523"/>
      <c r="M66" s="523"/>
      <c r="N66" s="523"/>
      <c r="O66" s="523"/>
      <c r="P66" s="523"/>
      <c r="Q66" s="523"/>
    </row>
    <row r="67" spans="2:17" s="572" customFormat="1" ht="18.649999999999999" customHeight="1">
      <c r="B67" s="591"/>
      <c r="C67" s="592"/>
      <c r="D67" s="904"/>
      <c r="E67" s="713" t="s">
        <v>15</v>
      </c>
      <c r="F67" s="713" t="s">
        <v>19</v>
      </c>
      <c r="G67" s="713" t="s">
        <v>526</v>
      </c>
      <c r="H67" s="713" t="s">
        <v>24</v>
      </c>
      <c r="I67" s="855"/>
      <c r="J67" s="593"/>
      <c r="K67" s="165"/>
      <c r="L67" s="523"/>
      <c r="M67" s="523"/>
      <c r="N67" s="523"/>
      <c r="O67" s="523"/>
      <c r="P67" s="523"/>
      <c r="Q67" s="523"/>
    </row>
    <row r="68" spans="2:17" s="572" customFormat="1" ht="18.649999999999999" customHeight="1">
      <c r="B68" s="591"/>
      <c r="C68" s="528"/>
      <c r="D68" s="594" t="s">
        <v>584</v>
      </c>
      <c r="E68" s="595">
        <f>'Input Sheet'!D29</f>
        <v>0.15825472904975524</v>
      </c>
      <c r="F68" s="595">
        <f>'Input Sheet'!D30</f>
        <v>0.1578283043648831</v>
      </c>
      <c r="G68" s="595">
        <f>'Input Sheet'!D31</f>
        <v>0.13</v>
      </c>
      <c r="H68" s="595">
        <f>'Input Sheet'!D32</f>
        <v>0.15</v>
      </c>
      <c r="I68" s="596" t="s">
        <v>189</v>
      </c>
      <c r="J68" s="597"/>
      <c r="K68" s="165"/>
      <c r="L68" s="523"/>
      <c r="M68" s="523"/>
      <c r="N68" s="523"/>
      <c r="O68" s="523"/>
      <c r="P68" s="523"/>
      <c r="Q68" s="523"/>
    </row>
    <row r="69" spans="2:17" s="572" customFormat="1" ht="18.649999999999999" customHeight="1">
      <c r="B69" s="591"/>
      <c r="C69" s="528"/>
      <c r="D69" s="594" t="s">
        <v>585</v>
      </c>
      <c r="E69" s="595">
        <f>'Input Sheet'!$D33</f>
        <v>7.6756443276988426E-2</v>
      </c>
      <c r="F69" s="595">
        <f>'Input Sheet'!$D34</f>
        <v>7.6756443276988426E-2</v>
      </c>
      <c r="G69" s="595">
        <f>'Input Sheet'!$D35</f>
        <v>0.1</v>
      </c>
      <c r="H69" s="595">
        <f>'Input Sheet'!$D36</f>
        <v>7.0000000000000007E-2</v>
      </c>
      <c r="I69" s="596" t="s">
        <v>189</v>
      </c>
      <c r="J69" s="597"/>
      <c r="K69" s="165"/>
      <c r="L69" s="523"/>
      <c r="M69" s="523"/>
      <c r="N69" s="523"/>
      <c r="O69" s="523"/>
      <c r="P69" s="523"/>
      <c r="Q69" s="523"/>
    </row>
    <row r="70" spans="2:17" s="572" customFormat="1" ht="18.649999999999999" customHeight="1">
      <c r="B70" s="591"/>
      <c r="C70" s="528"/>
      <c r="D70" s="594" t="s">
        <v>586</v>
      </c>
      <c r="E70" s="595">
        <f>'Input Sheet'!$D37</f>
        <v>68.5</v>
      </c>
      <c r="F70" s="595">
        <f>'Input Sheet'!$D38</f>
        <v>68</v>
      </c>
      <c r="G70" s="595">
        <f>'Input Sheet'!$D39</f>
        <v>39.5</v>
      </c>
      <c r="H70" s="595">
        <f>'Input Sheet'!$D40</f>
        <v>68.64</v>
      </c>
      <c r="I70" s="596" t="s">
        <v>364</v>
      </c>
      <c r="J70" s="597"/>
      <c r="K70" s="165"/>
      <c r="L70" s="523"/>
      <c r="M70" s="523"/>
      <c r="N70" s="523"/>
      <c r="O70" s="523"/>
      <c r="P70" s="523"/>
      <c r="Q70" s="523"/>
    </row>
    <row r="71" spans="2:17" s="572" customFormat="1" ht="18.649999999999999" customHeight="1">
      <c r="B71" s="591"/>
      <c r="C71" s="528"/>
      <c r="D71" s="594" t="s">
        <v>587</v>
      </c>
      <c r="E71" s="595">
        <f>'Input Sheet'!$D41</f>
        <v>30</v>
      </c>
      <c r="F71" s="595">
        <f>'Input Sheet'!$D42</f>
        <v>30</v>
      </c>
      <c r="G71" s="595">
        <f>'Input Sheet'!$D43</f>
        <v>30.5</v>
      </c>
      <c r="H71" s="595">
        <f>'Input Sheet'!$D44</f>
        <v>30.1</v>
      </c>
      <c r="I71" s="596" t="s">
        <v>364</v>
      </c>
      <c r="J71" s="597"/>
      <c r="K71" s="165"/>
      <c r="L71" s="523"/>
      <c r="M71" s="523"/>
      <c r="N71" s="523"/>
      <c r="O71" s="523"/>
      <c r="P71" s="523"/>
      <c r="Q71" s="523"/>
    </row>
    <row r="72" spans="2:17" s="572" customFormat="1" ht="18.649999999999999" customHeight="1">
      <c r="B72" s="591"/>
      <c r="C72" s="528"/>
      <c r="D72" s="598" t="s">
        <v>588</v>
      </c>
      <c r="E72" s="599">
        <f>'Input Sheet'!$D45</f>
        <v>290</v>
      </c>
      <c r="F72" s="599">
        <f>'Input Sheet'!$D46</f>
        <v>290</v>
      </c>
      <c r="G72" s="599">
        <f>'Input Sheet'!$D47</f>
        <v>290</v>
      </c>
      <c r="H72" s="599">
        <f>'Input Sheet'!$D48</f>
        <v>290</v>
      </c>
      <c r="I72" s="596" t="s">
        <v>348</v>
      </c>
      <c r="J72" s="597"/>
      <c r="K72" s="165"/>
      <c r="L72" s="523"/>
      <c r="M72" s="523"/>
      <c r="N72" s="523"/>
      <c r="O72" s="523"/>
      <c r="P72" s="523"/>
      <c r="Q72" s="523"/>
    </row>
    <row r="73" spans="2:17" s="572" customFormat="1" ht="18.649999999999999" customHeight="1" thickBot="1">
      <c r="B73" s="591"/>
      <c r="C73" s="528"/>
      <c r="D73" s="600" t="s">
        <v>589</v>
      </c>
      <c r="E73" s="601">
        <f>'Input Sheet'!$D49</f>
        <v>0.15</v>
      </c>
      <c r="F73" s="601">
        <f>'Input Sheet'!$D50</f>
        <v>0.15</v>
      </c>
      <c r="G73" s="601">
        <f>'Input Sheet'!$D51</f>
        <v>0.15</v>
      </c>
      <c r="H73" s="601">
        <f>'Input Sheet'!$D52</f>
        <v>0.15</v>
      </c>
      <c r="I73" s="602" t="s">
        <v>190</v>
      </c>
      <c r="J73" s="533"/>
      <c r="K73" s="165"/>
      <c r="L73" s="523"/>
      <c r="M73" s="523"/>
      <c r="N73" s="523"/>
      <c r="O73" s="523"/>
      <c r="P73" s="523"/>
      <c r="Q73" s="523"/>
    </row>
    <row r="74" spans="2:17" s="572" customFormat="1" ht="123.65" customHeight="1">
      <c r="B74" s="591"/>
      <c r="C74" s="893" t="s">
        <v>384</v>
      </c>
      <c r="D74" s="894"/>
      <c r="E74" s="894"/>
      <c r="F74" s="894"/>
      <c r="G74" s="894"/>
      <c r="H74" s="894"/>
      <c r="I74" s="894"/>
      <c r="J74" s="895"/>
      <c r="K74" s="165"/>
      <c r="L74" s="523"/>
      <c r="M74" s="523"/>
      <c r="N74" s="523"/>
      <c r="O74" s="523"/>
      <c r="P74" s="523"/>
      <c r="Q74" s="523"/>
    </row>
    <row r="75" spans="2:17" s="523" customFormat="1" ht="20.149999999999999" customHeight="1">
      <c r="B75" s="527"/>
      <c r="C75" s="844" t="s">
        <v>111</v>
      </c>
      <c r="D75" s="845"/>
      <c r="E75" s="845"/>
      <c r="F75" s="845"/>
      <c r="G75" s="845"/>
      <c r="H75" s="845"/>
      <c r="I75" s="845"/>
      <c r="J75" s="865"/>
      <c r="K75" s="165"/>
    </row>
    <row r="76" spans="2:17" s="523" customFormat="1" ht="19.5" customHeight="1">
      <c r="B76" s="524">
        <v>12</v>
      </c>
      <c r="C76" s="866" t="s">
        <v>191</v>
      </c>
      <c r="D76" s="867"/>
      <c r="E76" s="867"/>
      <c r="F76" s="867"/>
      <c r="G76" s="867"/>
      <c r="H76" s="867"/>
      <c r="I76" s="867"/>
      <c r="J76" s="868"/>
      <c r="K76" s="165"/>
    </row>
    <row r="77" spans="2:17" ht="20.149999999999999" customHeight="1">
      <c r="B77" s="550"/>
      <c r="C77" s="603"/>
      <c r="D77" s="604" t="s">
        <v>158</v>
      </c>
      <c r="E77" s="605" t="s">
        <v>148</v>
      </c>
      <c r="F77" s="856" t="s">
        <v>149</v>
      </c>
      <c r="G77" s="858"/>
      <c r="H77" s="606"/>
      <c r="I77" s="606"/>
      <c r="J77" s="607"/>
      <c r="K77" s="608"/>
    </row>
    <row r="78" spans="2:17" s="523" customFormat="1" ht="20.149999999999999" customHeight="1">
      <c r="B78" s="527"/>
      <c r="C78" s="603"/>
      <c r="D78" s="609" t="s">
        <v>590</v>
      </c>
      <c r="E78" s="610">
        <f>'Input Sheet'!D53</f>
        <v>0.6</v>
      </c>
      <c r="F78" s="889" t="s">
        <v>192</v>
      </c>
      <c r="G78" s="890"/>
      <c r="H78" s="611"/>
      <c r="I78" s="611"/>
      <c r="J78" s="612"/>
      <c r="K78" s="553"/>
    </row>
    <row r="79" spans="2:17" s="523" customFormat="1" ht="20.149999999999999" customHeight="1">
      <c r="B79" s="527"/>
      <c r="C79" s="603"/>
      <c r="D79" s="613" t="s">
        <v>591</v>
      </c>
      <c r="E79" s="614">
        <v>0.1</v>
      </c>
      <c r="F79" s="891" t="s">
        <v>193</v>
      </c>
      <c r="G79" s="892"/>
      <c r="H79" s="611"/>
      <c r="I79" s="615"/>
      <c r="J79" s="616"/>
      <c r="K79" s="553"/>
    </row>
    <row r="80" spans="2:17" s="523" customFormat="1" ht="20.149999999999999" customHeight="1" thickBot="1">
      <c r="B80" s="527"/>
      <c r="C80" s="603"/>
      <c r="D80" s="600" t="s">
        <v>592</v>
      </c>
      <c r="E80" s="617">
        <f>'Input Sheet'!D54</f>
        <v>3.3333333333333333E-2</v>
      </c>
      <c r="F80" s="896" t="s">
        <v>194</v>
      </c>
      <c r="G80" s="896"/>
      <c r="H80" s="611"/>
      <c r="I80" s="611"/>
      <c r="J80" s="612"/>
      <c r="K80" s="494"/>
    </row>
    <row r="81" spans="1:16" s="523" customFormat="1" ht="69.650000000000006" customHeight="1">
      <c r="B81" s="527"/>
      <c r="C81" s="897" t="s">
        <v>593</v>
      </c>
      <c r="D81" s="898"/>
      <c r="E81" s="898"/>
      <c r="F81" s="898"/>
      <c r="G81" s="898"/>
      <c r="H81" s="898"/>
      <c r="I81" s="898"/>
      <c r="J81" s="899"/>
      <c r="K81" s="618"/>
      <c r="L81" s="618"/>
    </row>
    <row r="82" spans="1:16" s="523" customFormat="1" ht="20.149999999999999" customHeight="1">
      <c r="B82" s="527"/>
      <c r="C82" s="844" t="s">
        <v>116</v>
      </c>
      <c r="D82" s="845"/>
      <c r="E82" s="845"/>
      <c r="F82" s="845"/>
      <c r="G82" s="845"/>
      <c r="H82" s="845"/>
      <c r="I82" s="845"/>
      <c r="J82" s="865"/>
      <c r="K82" s="494"/>
    </row>
    <row r="83" spans="1:16" s="523" customFormat="1" ht="19.5" customHeight="1">
      <c r="B83" s="524">
        <v>13</v>
      </c>
      <c r="C83" s="866" t="s">
        <v>195</v>
      </c>
      <c r="D83" s="867"/>
      <c r="E83" s="867"/>
      <c r="F83" s="867"/>
      <c r="G83" s="867"/>
      <c r="H83" s="867"/>
      <c r="I83" s="867"/>
      <c r="J83" s="868"/>
      <c r="K83" s="494"/>
    </row>
    <row r="84" spans="1:16" ht="19.5" customHeight="1">
      <c r="B84" s="550"/>
      <c r="C84" s="619"/>
      <c r="D84" s="604" t="s">
        <v>158</v>
      </c>
      <c r="E84" s="605" t="s">
        <v>148</v>
      </c>
      <c r="F84" s="879" t="s">
        <v>149</v>
      </c>
      <c r="G84" s="879"/>
      <c r="H84" s="620"/>
      <c r="I84" s="620"/>
      <c r="J84" s="621"/>
      <c r="K84" s="494"/>
    </row>
    <row r="85" spans="1:16" s="523" customFormat="1" ht="27" customHeight="1">
      <c r="B85" s="527"/>
      <c r="C85" s="622"/>
      <c r="D85" s="623" t="s">
        <v>594</v>
      </c>
      <c r="E85" s="764">
        <f>IF('1.2 Scenario Analysis'!H12="New",2%,IF('1.2 Scenario Analysis'!H12="Old",5%,4%))</f>
        <v>0.04</v>
      </c>
      <c r="F85" s="882" t="s">
        <v>196</v>
      </c>
      <c r="G85" s="883"/>
      <c r="H85" s="625"/>
      <c r="I85" s="625"/>
      <c r="J85" s="626"/>
      <c r="K85" s="627"/>
      <c r="L85" s="627"/>
    </row>
    <row r="86" spans="1:16" s="523" customFormat="1" ht="20.149999999999999" customHeight="1">
      <c r="B86" s="527"/>
      <c r="C86" s="628"/>
      <c r="D86" s="629" t="s">
        <v>595</v>
      </c>
      <c r="E86" s="610">
        <f>'Input Sheet'!D55</f>
        <v>3.4200000000000001E-2</v>
      </c>
      <c r="F86" s="882" t="s">
        <v>196</v>
      </c>
      <c r="G86" s="883"/>
      <c r="H86" s="630"/>
      <c r="I86" s="630"/>
      <c r="J86" s="631"/>
      <c r="K86" s="627"/>
      <c r="L86" s="627"/>
    </row>
    <row r="87" spans="1:16" s="523" customFormat="1" ht="27" customHeight="1" thickBot="1">
      <c r="B87" s="527"/>
      <c r="C87" s="622"/>
      <c r="D87" s="632" t="s">
        <v>596</v>
      </c>
      <c r="E87" s="617">
        <f>'Input Sheet'!D56</f>
        <v>0.05</v>
      </c>
      <c r="F87" s="884" t="s">
        <v>197</v>
      </c>
      <c r="G87" s="885"/>
      <c r="H87" s="633"/>
      <c r="I87" s="633"/>
      <c r="J87" s="634"/>
      <c r="K87" s="627"/>
      <c r="L87" s="627"/>
    </row>
    <row r="88" spans="1:16" s="523" customFormat="1" ht="108.65" customHeight="1">
      <c r="B88" s="527"/>
      <c r="C88" s="880" t="s">
        <v>612</v>
      </c>
      <c r="D88" s="880"/>
      <c r="E88" s="880"/>
      <c r="F88" s="880"/>
      <c r="G88" s="880"/>
      <c r="H88" s="880"/>
      <c r="I88" s="880"/>
      <c r="J88" s="881"/>
      <c r="K88" s="494"/>
      <c r="L88" s="627"/>
      <c r="M88" s="627"/>
      <c r="N88" s="627"/>
      <c r="O88" s="627"/>
    </row>
    <row r="89" spans="1:16" ht="19.5" customHeight="1">
      <c r="B89" s="635"/>
      <c r="C89" s="532"/>
      <c r="D89" s="532"/>
      <c r="E89" s="532"/>
      <c r="F89" s="532"/>
      <c r="G89" s="532"/>
      <c r="H89" s="532"/>
      <c r="I89" s="532"/>
      <c r="J89" s="532"/>
      <c r="K89" s="494"/>
      <c r="L89" s="636"/>
      <c r="M89" s="636"/>
      <c r="N89" s="636"/>
      <c r="O89" s="636"/>
    </row>
    <row r="90" spans="1:16" ht="14">
      <c r="A90" s="78" t="s">
        <v>0</v>
      </c>
      <c r="B90" s="637"/>
      <c r="C90" s="637"/>
      <c r="D90" s="637"/>
      <c r="E90" s="637"/>
      <c r="F90" s="637"/>
      <c r="G90" s="637"/>
      <c r="H90" s="637"/>
      <c r="I90" s="637"/>
      <c r="J90" s="637"/>
      <c r="L90" s="636"/>
      <c r="M90" s="636"/>
      <c r="N90" s="636"/>
      <c r="O90" s="636"/>
    </row>
    <row r="91" spans="1:16" ht="14">
      <c r="B91" s="638"/>
      <c r="C91" s="638"/>
      <c r="D91" s="636"/>
      <c r="E91" s="636"/>
      <c r="F91" s="636"/>
      <c r="G91" s="636"/>
      <c r="H91" s="636"/>
      <c r="I91" s="636"/>
      <c r="J91" s="636"/>
      <c r="L91" s="636"/>
      <c r="M91" s="636"/>
      <c r="N91" s="636"/>
      <c r="O91" s="636"/>
      <c r="P91" s="636"/>
    </row>
    <row r="92" spans="1:16" ht="14" hidden="1">
      <c r="B92" s="639"/>
      <c r="C92" s="636"/>
      <c r="D92" s="636"/>
      <c r="E92" s="636"/>
      <c r="F92" s="636"/>
      <c r="G92" s="636"/>
      <c r="H92" s="636"/>
      <c r="I92" s="636"/>
      <c r="J92" s="636"/>
      <c r="L92" s="636"/>
      <c r="M92" s="636"/>
      <c r="N92" s="636"/>
      <c r="O92" s="636"/>
      <c r="P92" s="636"/>
    </row>
    <row r="93" spans="1:16" ht="14" hidden="1">
      <c r="B93" s="639"/>
      <c r="C93" s="636"/>
      <c r="D93" s="636"/>
      <c r="E93" s="636"/>
      <c r="F93" s="636"/>
      <c r="G93" s="636"/>
      <c r="H93" s="636"/>
      <c r="I93" s="636"/>
      <c r="J93" s="636"/>
      <c r="L93" s="636"/>
      <c r="M93" s="636"/>
      <c r="N93" s="636"/>
      <c r="O93" s="636"/>
      <c r="P93" s="636"/>
    </row>
    <row r="94" spans="1:16" ht="14" hidden="1">
      <c r="B94" s="636"/>
      <c r="C94" s="636"/>
      <c r="D94" s="636"/>
      <c r="E94" s="636"/>
      <c r="F94" s="636"/>
      <c r="G94" s="636"/>
      <c r="H94" s="636"/>
      <c r="I94" s="636"/>
      <c r="J94" s="636"/>
      <c r="L94" s="636"/>
      <c r="M94" s="636"/>
      <c r="N94" s="636"/>
      <c r="O94" s="636"/>
      <c r="P94" s="636"/>
    </row>
    <row r="95" spans="1:16" ht="14" hidden="1">
      <c r="B95" s="636"/>
      <c r="C95" s="636"/>
      <c r="D95" s="636"/>
      <c r="E95" s="636"/>
      <c r="F95" s="636"/>
      <c r="G95" s="636"/>
      <c r="H95" s="636"/>
      <c r="I95" s="636"/>
      <c r="J95" s="636"/>
      <c r="L95" s="636"/>
      <c r="M95" s="636"/>
      <c r="N95" s="636"/>
      <c r="O95" s="636"/>
      <c r="P95" s="636"/>
    </row>
    <row r="96" spans="1:16" ht="14" hidden="1">
      <c r="B96" s="636"/>
      <c r="C96" s="636"/>
      <c r="D96" s="636"/>
      <c r="E96" s="636"/>
      <c r="F96" s="636"/>
      <c r="G96" s="636"/>
      <c r="H96" s="636"/>
      <c r="I96" s="636"/>
      <c r="J96" s="636"/>
      <c r="L96" s="636"/>
      <c r="M96" s="636"/>
      <c r="N96" s="636"/>
      <c r="O96" s="636"/>
      <c r="P96" s="636"/>
    </row>
    <row r="97" spans="2:16" ht="14" hidden="1">
      <c r="B97" s="636"/>
      <c r="C97" s="636"/>
      <c r="D97" s="636"/>
      <c r="E97" s="636"/>
      <c r="F97" s="636"/>
      <c r="G97" s="636"/>
      <c r="H97" s="636"/>
      <c r="I97" s="636"/>
      <c r="J97" s="636"/>
      <c r="L97" s="636"/>
      <c r="M97" s="636"/>
      <c r="N97" s="636"/>
      <c r="O97" s="636"/>
      <c r="P97" s="636"/>
    </row>
    <row r="98" spans="2:16" ht="14" hidden="1">
      <c r="B98" s="636"/>
      <c r="C98" s="636"/>
      <c r="D98" s="636"/>
      <c r="E98" s="636"/>
      <c r="F98" s="636"/>
      <c r="G98" s="636"/>
      <c r="H98" s="636"/>
      <c r="I98" s="636"/>
      <c r="J98" s="636"/>
      <c r="L98" s="636"/>
      <c r="M98" s="636"/>
      <c r="N98" s="636"/>
      <c r="O98" s="636"/>
      <c r="P98" s="636"/>
    </row>
    <row r="99" spans="2:16" ht="14" hidden="1">
      <c r="B99" s="636"/>
      <c r="C99" s="636"/>
      <c r="D99" s="636"/>
      <c r="E99" s="636"/>
      <c r="F99" s="636"/>
      <c r="G99" s="636"/>
      <c r="H99" s="636"/>
      <c r="I99" s="636"/>
      <c r="J99" s="636"/>
      <c r="L99" s="636"/>
      <c r="M99" s="636"/>
      <c r="N99" s="636"/>
      <c r="O99" s="636"/>
      <c r="P99" s="636"/>
    </row>
    <row r="100" spans="2:16" ht="14" hidden="1">
      <c r="B100" s="636"/>
      <c r="C100" s="636"/>
      <c r="D100" s="636"/>
      <c r="E100" s="636"/>
      <c r="F100" s="636"/>
      <c r="G100" s="636"/>
      <c r="H100" s="636"/>
      <c r="I100" s="636"/>
      <c r="J100" s="636"/>
      <c r="L100" s="636"/>
      <c r="M100" s="636"/>
      <c r="N100" s="636"/>
      <c r="O100" s="636"/>
      <c r="P100" s="636"/>
    </row>
    <row r="101" spans="2:16" ht="14" hidden="1">
      <c r="B101" s="636"/>
      <c r="C101" s="636"/>
      <c r="D101" s="636"/>
      <c r="E101" s="636"/>
      <c r="F101" s="636"/>
      <c r="G101" s="636"/>
      <c r="H101" s="636"/>
      <c r="I101" s="636"/>
      <c r="J101" s="636"/>
      <c r="L101" s="636"/>
      <c r="M101" s="636"/>
      <c r="N101" s="636"/>
      <c r="O101" s="636"/>
      <c r="P101" s="636"/>
    </row>
    <row r="102" spans="2:16" ht="14" hidden="1">
      <c r="B102" s="636"/>
      <c r="C102" s="636"/>
      <c r="D102" s="636"/>
      <c r="E102" s="636"/>
      <c r="F102" s="636"/>
      <c r="G102" s="636"/>
      <c r="H102" s="636"/>
      <c r="I102" s="636"/>
      <c r="J102" s="636"/>
      <c r="L102" s="636"/>
      <c r="M102" s="636"/>
      <c r="N102" s="636"/>
      <c r="O102" s="636"/>
      <c r="P102" s="636"/>
    </row>
    <row r="103" spans="2:16" ht="14" hidden="1">
      <c r="B103" s="636"/>
      <c r="C103" s="636"/>
      <c r="D103" s="636"/>
      <c r="E103" s="636"/>
      <c r="F103" s="636"/>
      <c r="G103" s="636"/>
      <c r="H103" s="636"/>
      <c r="I103" s="636"/>
      <c r="J103" s="636"/>
      <c r="L103" s="636"/>
      <c r="M103" s="636"/>
      <c r="N103" s="636"/>
      <c r="O103" s="636"/>
      <c r="P103" s="636"/>
    </row>
    <row r="104" spans="2:16" ht="14" hidden="1">
      <c r="B104" s="636"/>
      <c r="C104" s="636"/>
      <c r="D104" s="636"/>
      <c r="E104" s="636"/>
      <c r="F104" s="636"/>
      <c r="G104" s="636"/>
      <c r="H104" s="636"/>
      <c r="I104" s="636"/>
      <c r="J104" s="636"/>
      <c r="L104" s="636"/>
      <c r="M104" s="636"/>
      <c r="N104" s="636"/>
      <c r="O104" s="636"/>
      <c r="P104" s="636"/>
    </row>
    <row r="105" spans="2:16" ht="14" hidden="1">
      <c r="B105" s="636"/>
      <c r="C105" s="636"/>
      <c r="D105" s="636"/>
      <c r="E105" s="636"/>
      <c r="F105" s="636"/>
      <c r="G105" s="636"/>
      <c r="H105" s="636"/>
      <c r="I105" s="636"/>
      <c r="J105" s="636"/>
      <c r="L105" s="636"/>
      <c r="M105" s="636"/>
      <c r="N105" s="636"/>
      <c r="O105" s="636"/>
      <c r="P105" s="636"/>
    </row>
    <row r="106" spans="2:16" ht="14" hidden="1">
      <c r="B106" s="636"/>
      <c r="C106" s="636"/>
      <c r="D106" s="636"/>
      <c r="E106" s="636"/>
      <c r="F106" s="636"/>
      <c r="G106" s="636"/>
      <c r="H106" s="636"/>
      <c r="I106" s="636"/>
      <c r="J106" s="636"/>
      <c r="L106" s="636"/>
      <c r="M106" s="636"/>
      <c r="N106" s="636"/>
      <c r="O106" s="636"/>
      <c r="P106" s="636"/>
    </row>
    <row r="107" spans="2:16" ht="14" hidden="1">
      <c r="B107" s="636"/>
      <c r="C107" s="636"/>
      <c r="D107" s="636"/>
      <c r="E107" s="636"/>
      <c r="F107" s="636"/>
      <c r="G107" s="636"/>
      <c r="H107" s="636"/>
      <c r="I107" s="636"/>
      <c r="J107" s="636"/>
      <c r="L107" s="636"/>
      <c r="M107" s="636"/>
      <c r="N107" s="636"/>
      <c r="O107" s="636"/>
      <c r="P107" s="636"/>
    </row>
    <row r="108" spans="2:16" ht="14" hidden="1">
      <c r="B108" s="636"/>
      <c r="C108" s="636"/>
      <c r="D108" s="636"/>
      <c r="E108" s="636"/>
      <c r="F108" s="636"/>
      <c r="G108" s="636"/>
      <c r="H108" s="636"/>
      <c r="I108" s="636"/>
      <c r="J108" s="636"/>
      <c r="L108" s="636"/>
      <c r="M108" s="636"/>
      <c r="N108" s="636"/>
      <c r="O108" s="636"/>
      <c r="P108" s="636"/>
    </row>
    <row r="109" spans="2:16" ht="14" hidden="1">
      <c r="B109" s="636"/>
      <c r="C109" s="636"/>
      <c r="D109" s="636"/>
      <c r="E109" s="636"/>
      <c r="F109" s="636"/>
      <c r="G109" s="636"/>
      <c r="H109" s="636"/>
      <c r="I109" s="636"/>
      <c r="J109" s="636"/>
      <c r="L109" s="636"/>
      <c r="M109" s="636"/>
      <c r="N109" s="636"/>
      <c r="O109" s="636"/>
      <c r="P109" s="636"/>
    </row>
    <row r="110" spans="2:16" ht="14" hidden="1">
      <c r="B110" s="636"/>
      <c r="C110" s="636"/>
      <c r="D110" s="636"/>
      <c r="E110" s="636"/>
      <c r="F110" s="636"/>
      <c r="G110" s="636"/>
      <c r="H110" s="636"/>
      <c r="I110" s="636"/>
      <c r="J110" s="636"/>
      <c r="L110" s="636"/>
      <c r="M110" s="636"/>
      <c r="N110" s="636"/>
      <c r="O110" s="636"/>
      <c r="P110" s="636"/>
    </row>
    <row r="111" spans="2:16" ht="14" hidden="1">
      <c r="B111" s="636"/>
      <c r="C111" s="636"/>
      <c r="D111" s="636"/>
      <c r="E111" s="636"/>
      <c r="F111" s="636"/>
      <c r="G111" s="636"/>
      <c r="H111" s="636"/>
      <c r="I111" s="636"/>
      <c r="J111" s="636"/>
      <c r="L111" s="636"/>
      <c r="M111" s="636"/>
      <c r="N111" s="636"/>
      <c r="O111" s="636"/>
      <c r="P111" s="636"/>
    </row>
    <row r="112" spans="2:16" ht="14" hidden="1">
      <c r="B112" s="636"/>
      <c r="C112" s="636"/>
      <c r="D112" s="636"/>
      <c r="E112" s="636"/>
      <c r="F112" s="636"/>
      <c r="G112" s="636"/>
      <c r="H112" s="636"/>
      <c r="I112" s="636"/>
      <c r="J112" s="636"/>
      <c r="L112" s="636"/>
      <c r="M112" s="636"/>
      <c r="N112" s="636"/>
      <c r="O112" s="636"/>
      <c r="P112" s="636"/>
    </row>
    <row r="113" spans="2:16" ht="14" hidden="1">
      <c r="B113" s="636"/>
      <c r="C113" s="636"/>
      <c r="D113" s="636"/>
      <c r="E113" s="636"/>
      <c r="F113" s="636"/>
      <c r="G113" s="636"/>
      <c r="H113" s="636"/>
      <c r="I113" s="636"/>
      <c r="J113" s="636"/>
      <c r="L113" s="636"/>
      <c r="M113" s="636"/>
      <c r="N113" s="636"/>
      <c r="O113" s="636"/>
      <c r="P113" s="636"/>
    </row>
    <row r="114" spans="2:16" ht="14" hidden="1">
      <c r="B114" s="636"/>
      <c r="C114" s="636"/>
      <c r="D114" s="636"/>
      <c r="E114" s="636"/>
      <c r="F114" s="636"/>
      <c r="G114" s="636"/>
      <c r="H114" s="636"/>
      <c r="I114" s="636"/>
      <c r="J114" s="636"/>
      <c r="L114" s="636"/>
      <c r="M114" s="636"/>
      <c r="N114" s="636"/>
      <c r="O114" s="636"/>
      <c r="P114" s="636"/>
    </row>
    <row r="115" spans="2:16" ht="14" hidden="1">
      <c r="B115" s="636"/>
      <c r="C115" s="636"/>
      <c r="D115" s="636"/>
      <c r="E115" s="636"/>
      <c r="F115" s="636"/>
      <c r="G115" s="636"/>
      <c r="H115" s="636"/>
      <c r="I115" s="636"/>
      <c r="J115" s="636"/>
      <c r="L115" s="636"/>
      <c r="M115" s="636"/>
      <c r="N115" s="636"/>
      <c r="O115" s="636"/>
      <c r="P115" s="636"/>
    </row>
    <row r="116" spans="2:16" ht="14" hidden="1">
      <c r="B116" s="636"/>
      <c r="C116" s="636"/>
      <c r="D116" s="636"/>
      <c r="E116" s="636"/>
      <c r="F116" s="636"/>
      <c r="G116" s="636"/>
      <c r="H116" s="636"/>
      <c r="I116" s="636"/>
      <c r="J116" s="636"/>
      <c r="L116" s="636"/>
      <c r="M116" s="636"/>
      <c r="N116" s="636"/>
      <c r="O116" s="636"/>
      <c r="P116" s="636"/>
    </row>
    <row r="117" spans="2:16" ht="14" hidden="1">
      <c r="B117" s="636"/>
      <c r="C117" s="636"/>
      <c r="D117" s="636"/>
      <c r="E117" s="636"/>
      <c r="F117" s="636"/>
      <c r="G117" s="636"/>
      <c r="H117" s="636"/>
      <c r="I117" s="636"/>
      <c r="J117" s="636"/>
      <c r="L117" s="636"/>
      <c r="M117" s="636"/>
      <c r="N117" s="636"/>
      <c r="O117" s="636"/>
      <c r="P117" s="636"/>
    </row>
    <row r="118" spans="2:16" ht="14" hidden="1">
      <c r="B118" s="636"/>
      <c r="C118" s="636"/>
      <c r="D118" s="636"/>
      <c r="E118" s="636"/>
      <c r="F118" s="636"/>
      <c r="G118" s="636"/>
      <c r="H118" s="636"/>
      <c r="I118" s="636"/>
      <c r="J118" s="636"/>
      <c r="L118" s="636"/>
      <c r="M118" s="636"/>
      <c r="N118" s="636"/>
      <c r="O118" s="636"/>
      <c r="P118" s="636"/>
    </row>
    <row r="119" spans="2:16" ht="14" hidden="1">
      <c r="B119" s="636"/>
      <c r="C119" s="636"/>
      <c r="D119" s="636"/>
      <c r="E119" s="636"/>
      <c r="F119" s="636"/>
      <c r="G119" s="636"/>
      <c r="H119" s="636"/>
      <c r="I119" s="636"/>
      <c r="J119" s="636"/>
      <c r="L119" s="636"/>
      <c r="M119" s="636"/>
      <c r="N119" s="636"/>
      <c r="O119" s="636"/>
      <c r="P119" s="636"/>
    </row>
    <row r="120" spans="2:16" ht="14" hidden="1">
      <c r="B120" s="636"/>
      <c r="C120" s="636"/>
      <c r="D120" s="636"/>
      <c r="E120" s="636"/>
      <c r="F120" s="636"/>
      <c r="G120" s="636"/>
      <c r="H120" s="636"/>
      <c r="I120" s="636"/>
      <c r="J120" s="636"/>
      <c r="L120" s="636"/>
      <c r="M120" s="636"/>
      <c r="N120" s="636"/>
      <c r="O120" s="636"/>
      <c r="P120" s="636"/>
    </row>
    <row r="121" spans="2:16" ht="14" hidden="1">
      <c r="B121" s="636"/>
      <c r="C121" s="636"/>
      <c r="D121" s="636"/>
      <c r="E121" s="636"/>
      <c r="F121" s="636"/>
      <c r="G121" s="636"/>
      <c r="H121" s="636"/>
      <c r="I121" s="636"/>
      <c r="J121" s="636"/>
      <c r="L121" s="636"/>
      <c r="M121" s="636"/>
      <c r="N121" s="636"/>
      <c r="O121" s="636"/>
      <c r="P121" s="636"/>
    </row>
    <row r="122" spans="2:16" ht="14" hidden="1">
      <c r="B122" s="636"/>
      <c r="C122" s="636"/>
      <c r="D122" s="636"/>
      <c r="E122" s="636"/>
      <c r="F122" s="636"/>
      <c r="G122" s="636"/>
      <c r="H122" s="636"/>
      <c r="I122" s="636"/>
      <c r="J122" s="636"/>
      <c r="L122" s="636"/>
      <c r="M122" s="636"/>
      <c r="N122" s="636"/>
      <c r="O122" s="636"/>
      <c r="P122" s="636"/>
    </row>
    <row r="123" spans="2:16" ht="14" hidden="1">
      <c r="B123" s="636"/>
      <c r="C123" s="636"/>
      <c r="D123" s="636"/>
      <c r="E123" s="636"/>
      <c r="F123" s="636"/>
      <c r="G123" s="636"/>
      <c r="H123" s="636"/>
      <c r="I123" s="636"/>
      <c r="J123" s="636"/>
      <c r="L123" s="636"/>
      <c r="M123" s="636"/>
      <c r="N123" s="636"/>
      <c r="O123" s="636"/>
      <c r="P123" s="636"/>
    </row>
    <row r="124" spans="2:16" ht="14" hidden="1">
      <c r="B124" s="636"/>
      <c r="C124" s="636"/>
      <c r="D124" s="636"/>
      <c r="E124" s="636"/>
      <c r="F124" s="636"/>
      <c r="G124" s="636"/>
      <c r="H124" s="636"/>
      <c r="I124" s="636"/>
      <c r="J124" s="636"/>
      <c r="L124" s="636"/>
      <c r="M124" s="636"/>
      <c r="N124" s="636"/>
      <c r="O124" s="636"/>
      <c r="P124" s="636"/>
    </row>
    <row r="125" spans="2:16" ht="14" hidden="1">
      <c r="B125" s="636"/>
      <c r="C125" s="636"/>
      <c r="D125" s="636"/>
      <c r="E125" s="636"/>
      <c r="F125" s="636"/>
      <c r="G125" s="636"/>
      <c r="H125" s="636"/>
      <c r="I125" s="636"/>
      <c r="J125" s="636"/>
      <c r="L125" s="636"/>
      <c r="M125" s="636"/>
      <c r="N125" s="636"/>
      <c r="O125" s="636"/>
      <c r="P125" s="636"/>
    </row>
    <row r="126" spans="2:16" ht="14" hidden="1">
      <c r="B126" s="636"/>
      <c r="C126" s="636"/>
      <c r="D126" s="636"/>
      <c r="E126" s="636"/>
      <c r="F126" s="636"/>
      <c r="G126" s="636"/>
      <c r="H126" s="636"/>
      <c r="I126" s="636"/>
      <c r="J126" s="636"/>
      <c r="L126" s="636"/>
      <c r="M126" s="636"/>
      <c r="N126" s="636"/>
      <c r="O126" s="636"/>
      <c r="P126" s="636"/>
    </row>
    <row r="127" spans="2:16" ht="14" hidden="1">
      <c r="B127" s="636"/>
      <c r="C127" s="636"/>
      <c r="D127" s="636"/>
      <c r="E127" s="636"/>
      <c r="F127" s="636"/>
      <c r="G127" s="636"/>
      <c r="H127" s="636"/>
      <c r="I127" s="636"/>
      <c r="J127" s="636"/>
      <c r="L127" s="636"/>
      <c r="M127" s="636"/>
      <c r="N127" s="636"/>
      <c r="O127" s="636"/>
      <c r="P127" s="636"/>
    </row>
    <row r="128" spans="2:16" ht="14" hidden="1">
      <c r="B128" s="636"/>
      <c r="C128" s="636"/>
      <c r="D128" s="636"/>
      <c r="E128" s="636"/>
      <c r="F128" s="636"/>
      <c r="G128" s="636"/>
      <c r="H128" s="636"/>
      <c r="I128" s="636"/>
      <c r="J128" s="636"/>
      <c r="L128" s="636"/>
      <c r="M128" s="636"/>
      <c r="N128" s="636"/>
      <c r="O128" s="636"/>
      <c r="P128" s="636"/>
    </row>
    <row r="129" spans="2:16" ht="14" hidden="1">
      <c r="B129" s="636"/>
      <c r="C129" s="636"/>
      <c r="D129" s="636"/>
      <c r="E129" s="636"/>
      <c r="F129" s="636"/>
      <c r="G129" s="636"/>
      <c r="H129" s="636"/>
      <c r="I129" s="636"/>
      <c r="J129" s="636"/>
      <c r="L129" s="636"/>
      <c r="M129" s="636"/>
      <c r="N129" s="636"/>
      <c r="O129" s="636"/>
      <c r="P129" s="636"/>
    </row>
    <row r="130" spans="2:16" ht="14" hidden="1">
      <c r="B130" s="636"/>
      <c r="C130" s="636"/>
      <c r="D130" s="636"/>
      <c r="E130" s="636"/>
      <c r="F130" s="636"/>
      <c r="G130" s="636"/>
      <c r="H130" s="636"/>
      <c r="I130" s="636"/>
      <c r="J130" s="636"/>
      <c r="L130" s="636"/>
      <c r="M130" s="636"/>
      <c r="N130" s="636"/>
      <c r="O130" s="636"/>
      <c r="P130" s="636"/>
    </row>
    <row r="131" spans="2:16" ht="14" hidden="1">
      <c r="B131" s="636"/>
      <c r="C131" s="636"/>
      <c r="D131" s="636"/>
      <c r="E131" s="636"/>
      <c r="F131" s="636"/>
      <c r="G131" s="636"/>
      <c r="H131" s="636"/>
      <c r="I131" s="636"/>
      <c r="J131" s="636"/>
      <c r="L131" s="636"/>
      <c r="M131" s="636"/>
      <c r="N131" s="636"/>
      <c r="O131" s="636"/>
      <c r="P131" s="636"/>
    </row>
    <row r="132" spans="2:16" ht="14" hidden="1">
      <c r="B132" s="636"/>
      <c r="C132" s="636"/>
      <c r="D132" s="636"/>
      <c r="E132" s="636"/>
      <c r="F132" s="636"/>
      <c r="G132" s="636"/>
      <c r="H132" s="636"/>
      <c r="I132" s="636"/>
      <c r="J132" s="636"/>
      <c r="L132" s="636"/>
      <c r="M132" s="636"/>
      <c r="N132" s="636"/>
      <c r="O132" s="636"/>
      <c r="P132" s="636"/>
    </row>
    <row r="133" spans="2:16" ht="14" hidden="1">
      <c r="B133" s="636"/>
      <c r="C133" s="636"/>
      <c r="D133" s="636"/>
      <c r="E133" s="636"/>
      <c r="F133" s="636"/>
      <c r="G133" s="636"/>
      <c r="H133" s="636"/>
      <c r="I133" s="636"/>
      <c r="J133" s="636"/>
      <c r="L133" s="636"/>
      <c r="M133" s="636"/>
      <c r="N133" s="636"/>
      <c r="O133" s="636"/>
      <c r="P133" s="636"/>
    </row>
    <row r="134" spans="2:16" ht="14" hidden="1">
      <c r="B134" s="636"/>
      <c r="C134" s="636"/>
      <c r="D134" s="636"/>
      <c r="E134" s="636"/>
      <c r="F134" s="636"/>
      <c r="G134" s="636"/>
      <c r="H134" s="636"/>
      <c r="I134" s="636"/>
      <c r="J134" s="636"/>
      <c r="L134" s="636"/>
      <c r="M134" s="636"/>
      <c r="N134" s="636"/>
      <c r="O134" s="636"/>
      <c r="P134" s="636"/>
    </row>
    <row r="135" spans="2:16" ht="14" hidden="1">
      <c r="B135" s="636"/>
      <c r="C135" s="636"/>
      <c r="D135" s="636"/>
      <c r="E135" s="636"/>
      <c r="F135" s="636"/>
      <c r="G135" s="636"/>
      <c r="H135" s="636"/>
      <c r="I135" s="636"/>
      <c r="J135" s="636"/>
      <c r="L135" s="636"/>
      <c r="M135" s="636"/>
      <c r="N135" s="636"/>
      <c r="O135" s="636"/>
      <c r="P135" s="636"/>
    </row>
    <row r="136" spans="2:16" ht="14" hidden="1">
      <c r="B136" s="636"/>
      <c r="C136" s="636"/>
      <c r="D136" s="636"/>
      <c r="E136" s="636"/>
      <c r="F136" s="636"/>
      <c r="G136" s="636"/>
      <c r="H136" s="636"/>
      <c r="I136" s="636"/>
      <c r="J136" s="636"/>
      <c r="L136" s="636"/>
      <c r="M136" s="636"/>
      <c r="N136" s="636"/>
      <c r="O136" s="636"/>
      <c r="P136" s="636"/>
    </row>
    <row r="137" spans="2:16" ht="14" hidden="1">
      <c r="B137" s="636"/>
      <c r="C137" s="636"/>
      <c r="D137" s="636"/>
      <c r="E137" s="636"/>
      <c r="F137" s="636"/>
      <c r="G137" s="636"/>
      <c r="H137" s="636"/>
      <c r="I137" s="636"/>
      <c r="J137" s="636"/>
      <c r="L137" s="636"/>
      <c r="M137" s="636"/>
      <c r="N137" s="636"/>
      <c r="O137" s="636"/>
      <c r="P137" s="636"/>
    </row>
    <row r="138" spans="2:16" ht="14" hidden="1">
      <c r="B138" s="636"/>
      <c r="C138" s="636"/>
      <c r="D138" s="636"/>
      <c r="E138" s="636"/>
      <c r="F138" s="636"/>
      <c r="G138" s="636"/>
      <c r="H138" s="636"/>
      <c r="I138" s="636"/>
      <c r="J138" s="636"/>
      <c r="L138" s="636"/>
      <c r="M138" s="636"/>
      <c r="N138" s="636"/>
      <c r="O138" s="636"/>
      <c r="P138" s="636"/>
    </row>
    <row r="139" spans="2:16" ht="14" hidden="1">
      <c r="B139" s="636"/>
      <c r="C139" s="636"/>
      <c r="D139" s="636"/>
      <c r="E139" s="636"/>
      <c r="F139" s="636"/>
      <c r="G139" s="636"/>
      <c r="H139" s="636"/>
      <c r="I139" s="636"/>
      <c r="J139" s="636"/>
      <c r="L139" s="636"/>
      <c r="M139" s="636"/>
      <c r="N139" s="636"/>
      <c r="O139" s="636"/>
      <c r="P139" s="636"/>
    </row>
    <row r="140" spans="2:16" ht="14" hidden="1">
      <c r="B140" s="636"/>
      <c r="C140" s="636"/>
      <c r="D140" s="636"/>
      <c r="E140" s="636"/>
      <c r="F140" s="636"/>
      <c r="G140" s="636"/>
      <c r="H140" s="636"/>
      <c r="I140" s="636"/>
      <c r="J140" s="636"/>
      <c r="L140" s="636"/>
      <c r="M140" s="636"/>
      <c r="N140" s="636"/>
      <c r="O140" s="636"/>
      <c r="P140" s="636"/>
    </row>
    <row r="141" spans="2:16" ht="14" hidden="1">
      <c r="B141" s="636"/>
      <c r="C141" s="636"/>
      <c r="D141" s="636"/>
      <c r="E141" s="636"/>
      <c r="F141" s="636"/>
      <c r="G141" s="636"/>
      <c r="H141" s="636"/>
      <c r="I141" s="636"/>
      <c r="J141" s="636"/>
      <c r="L141" s="636"/>
      <c r="M141" s="636"/>
      <c r="N141" s="636"/>
      <c r="O141" s="636"/>
      <c r="P141" s="636"/>
    </row>
    <row r="142" spans="2:16" ht="14" hidden="1">
      <c r="B142" s="636"/>
      <c r="C142" s="636"/>
      <c r="D142" s="636"/>
      <c r="E142" s="636"/>
      <c r="F142" s="636"/>
      <c r="G142" s="636"/>
      <c r="H142" s="636"/>
      <c r="I142" s="636"/>
      <c r="J142" s="636"/>
      <c r="L142" s="636"/>
      <c r="M142" s="636"/>
      <c r="N142" s="636"/>
      <c r="O142" s="636"/>
      <c r="P142" s="636"/>
    </row>
    <row r="143" spans="2:16" ht="14" hidden="1">
      <c r="B143" s="636"/>
      <c r="C143" s="636"/>
      <c r="D143" s="636"/>
      <c r="E143" s="636"/>
      <c r="F143" s="636"/>
      <c r="G143" s="636"/>
      <c r="H143" s="636"/>
      <c r="I143" s="636"/>
      <c r="J143" s="636"/>
      <c r="L143" s="636"/>
      <c r="M143" s="636"/>
      <c r="N143" s="636"/>
      <c r="O143" s="636"/>
      <c r="P143" s="636"/>
    </row>
    <row r="144" spans="2:16" ht="14" hidden="1">
      <c r="B144" s="636"/>
      <c r="C144" s="636"/>
      <c r="D144" s="636"/>
      <c r="E144" s="636"/>
      <c r="F144" s="636"/>
      <c r="G144" s="636"/>
      <c r="H144" s="636"/>
      <c r="I144" s="636"/>
      <c r="J144" s="636"/>
      <c r="L144" s="636"/>
      <c r="M144" s="636"/>
      <c r="N144" s="636"/>
      <c r="O144" s="636"/>
      <c r="P144" s="636"/>
    </row>
    <row r="145" spans="2:16" ht="14" hidden="1">
      <c r="B145" s="636"/>
      <c r="C145" s="636"/>
      <c r="D145" s="636"/>
      <c r="E145" s="636"/>
      <c r="F145" s="636"/>
      <c r="G145" s="636"/>
      <c r="H145" s="636"/>
      <c r="I145" s="636"/>
      <c r="J145" s="636"/>
      <c r="L145" s="636"/>
      <c r="M145" s="636"/>
      <c r="N145" s="636"/>
      <c r="O145" s="636"/>
      <c r="P145" s="636"/>
    </row>
    <row r="146" spans="2:16" ht="14" hidden="1">
      <c r="B146" s="636"/>
      <c r="C146" s="636"/>
      <c r="D146" s="636"/>
      <c r="E146" s="636"/>
      <c r="F146" s="636"/>
      <c r="G146" s="636"/>
      <c r="H146" s="636"/>
      <c r="I146" s="636"/>
      <c r="J146" s="636"/>
      <c r="L146" s="636"/>
      <c r="M146" s="636"/>
      <c r="N146" s="636"/>
      <c r="O146" s="636"/>
      <c r="P146" s="636"/>
    </row>
    <row r="147" spans="2:16" ht="14" hidden="1">
      <c r="B147" s="636"/>
      <c r="C147" s="636"/>
      <c r="D147" s="636"/>
      <c r="E147" s="636"/>
      <c r="F147" s="636"/>
      <c r="G147" s="636"/>
      <c r="H147" s="636"/>
      <c r="I147" s="636"/>
      <c r="J147" s="636"/>
      <c r="L147" s="636"/>
      <c r="M147" s="636"/>
      <c r="N147" s="636"/>
      <c r="O147" s="636"/>
      <c r="P147" s="636"/>
    </row>
    <row r="148" spans="2:16" ht="14" hidden="1">
      <c r="B148" s="636"/>
      <c r="C148" s="636"/>
      <c r="D148" s="636"/>
      <c r="E148" s="636"/>
      <c r="F148" s="636"/>
      <c r="G148" s="636"/>
      <c r="H148" s="636"/>
      <c r="I148" s="636"/>
      <c r="J148" s="636"/>
      <c r="L148" s="636"/>
      <c r="M148" s="636"/>
      <c r="N148" s="636"/>
      <c r="O148" s="636"/>
      <c r="P148" s="636"/>
    </row>
    <row r="149" spans="2:16" ht="14" hidden="1">
      <c r="B149" s="636"/>
      <c r="C149" s="636"/>
      <c r="D149" s="636"/>
      <c r="E149" s="636"/>
      <c r="F149" s="636"/>
      <c r="G149" s="636"/>
      <c r="H149" s="636"/>
      <c r="I149" s="636"/>
      <c r="J149" s="636"/>
      <c r="L149" s="636"/>
      <c r="M149" s="636"/>
      <c r="N149" s="636"/>
      <c r="O149" s="636"/>
      <c r="P149" s="636"/>
    </row>
    <row r="150" spans="2:16" ht="14" hidden="1">
      <c r="B150" s="636"/>
      <c r="C150" s="636"/>
      <c r="D150" s="636"/>
      <c r="E150" s="636"/>
      <c r="F150" s="636"/>
      <c r="G150" s="636"/>
      <c r="H150" s="636"/>
      <c r="I150" s="636"/>
      <c r="J150" s="636"/>
      <c r="L150" s="636"/>
      <c r="M150" s="636"/>
      <c r="N150" s="636"/>
      <c r="O150" s="636"/>
      <c r="P150" s="636"/>
    </row>
    <row r="151" spans="2:16" ht="14" hidden="1">
      <c r="B151" s="636"/>
      <c r="C151" s="636"/>
      <c r="D151" s="636"/>
      <c r="E151" s="636"/>
      <c r="F151" s="636"/>
      <c r="G151" s="636"/>
      <c r="H151" s="636"/>
      <c r="I151" s="636"/>
      <c r="J151" s="636"/>
      <c r="L151" s="636"/>
      <c r="M151" s="636"/>
      <c r="N151" s="636"/>
      <c r="O151" s="636"/>
      <c r="P151" s="636"/>
    </row>
    <row r="152" spans="2:16" ht="14" hidden="1">
      <c r="B152" s="636"/>
      <c r="C152" s="636"/>
      <c r="D152" s="636"/>
      <c r="E152" s="636"/>
      <c r="F152" s="636"/>
      <c r="G152" s="636"/>
      <c r="H152" s="636"/>
      <c r="I152" s="636"/>
      <c r="J152" s="636"/>
      <c r="L152" s="636"/>
      <c r="M152" s="636"/>
      <c r="N152" s="636"/>
      <c r="O152" s="636"/>
      <c r="P152" s="636"/>
    </row>
    <row r="153" spans="2:16" ht="14" hidden="1">
      <c r="B153" s="636"/>
      <c r="C153" s="636"/>
      <c r="D153" s="636"/>
      <c r="E153" s="636"/>
      <c r="F153" s="636"/>
      <c r="G153" s="636"/>
      <c r="H153" s="636"/>
      <c r="I153" s="636"/>
      <c r="J153" s="636"/>
      <c r="L153" s="636"/>
      <c r="M153" s="636"/>
      <c r="N153" s="636"/>
      <c r="O153" s="636"/>
      <c r="P153" s="636"/>
    </row>
    <row r="154" spans="2:16" ht="14" hidden="1">
      <c r="B154" s="636"/>
      <c r="C154" s="636"/>
      <c r="D154" s="636"/>
      <c r="E154" s="636"/>
      <c r="F154" s="636"/>
      <c r="G154" s="636"/>
      <c r="H154" s="636"/>
      <c r="I154" s="636"/>
      <c r="J154" s="636"/>
      <c r="L154" s="636"/>
      <c r="M154" s="636"/>
      <c r="N154" s="636"/>
      <c r="O154" s="636"/>
      <c r="P154" s="636"/>
    </row>
    <row r="155" spans="2:16" ht="14" hidden="1">
      <c r="B155" s="636"/>
      <c r="C155" s="636"/>
      <c r="D155" s="636"/>
      <c r="E155" s="636"/>
      <c r="F155" s="636"/>
      <c r="G155" s="636"/>
      <c r="H155" s="636"/>
      <c r="I155" s="636"/>
      <c r="J155" s="636"/>
      <c r="L155" s="636"/>
      <c r="M155" s="636"/>
      <c r="N155" s="636"/>
      <c r="O155" s="636"/>
      <c r="P155" s="636"/>
    </row>
    <row r="156" spans="2:16" ht="14" hidden="1">
      <c r="B156" s="636"/>
      <c r="C156" s="636"/>
      <c r="D156" s="636"/>
      <c r="E156" s="636"/>
      <c r="F156" s="636"/>
      <c r="G156" s="636"/>
      <c r="H156" s="636"/>
      <c r="I156" s="636"/>
      <c r="J156" s="636"/>
      <c r="L156" s="636"/>
      <c r="M156" s="636"/>
      <c r="N156" s="636"/>
      <c r="O156" s="636"/>
      <c r="P156" s="636"/>
    </row>
    <row r="157" spans="2:16" ht="14" hidden="1">
      <c r="B157" s="636"/>
      <c r="C157" s="636"/>
      <c r="D157" s="636"/>
      <c r="E157" s="636"/>
      <c r="F157" s="636"/>
      <c r="G157" s="636"/>
      <c r="H157" s="636"/>
      <c r="I157" s="636"/>
      <c r="J157" s="636"/>
      <c r="L157" s="636"/>
      <c r="M157" s="636"/>
      <c r="N157" s="636"/>
      <c r="O157" s="636"/>
      <c r="P157" s="636"/>
    </row>
    <row r="158" spans="2:16" ht="14" hidden="1">
      <c r="B158" s="636"/>
      <c r="C158" s="636"/>
      <c r="D158" s="636"/>
      <c r="E158" s="636"/>
      <c r="F158" s="636"/>
      <c r="G158" s="636"/>
      <c r="H158" s="636"/>
      <c r="I158" s="636"/>
      <c r="J158" s="636"/>
      <c r="L158" s="636"/>
      <c r="M158" s="636"/>
      <c r="N158" s="636"/>
      <c r="O158" s="636"/>
      <c r="P158" s="636"/>
    </row>
    <row r="159" spans="2:16" ht="14" hidden="1">
      <c r="B159" s="636"/>
      <c r="C159" s="636"/>
      <c r="D159" s="636"/>
      <c r="E159" s="636"/>
      <c r="F159" s="636"/>
      <c r="G159" s="636"/>
      <c r="H159" s="636"/>
      <c r="I159" s="636"/>
      <c r="J159" s="636"/>
      <c r="L159" s="636"/>
      <c r="M159" s="636"/>
      <c r="N159" s="636"/>
      <c r="O159" s="636"/>
      <c r="P159" s="636"/>
    </row>
    <row r="160" spans="2:16" ht="14" hidden="1">
      <c r="B160" s="636"/>
      <c r="C160" s="636"/>
      <c r="D160" s="636"/>
      <c r="E160" s="636"/>
      <c r="F160" s="636"/>
      <c r="G160" s="636"/>
      <c r="H160" s="636"/>
      <c r="I160" s="636"/>
      <c r="J160" s="636"/>
      <c r="L160" s="636"/>
      <c r="M160" s="636"/>
      <c r="N160" s="636"/>
      <c r="O160" s="636"/>
      <c r="P160" s="636"/>
    </row>
    <row r="161" spans="2:16" ht="14" hidden="1">
      <c r="B161" s="636"/>
      <c r="C161" s="636"/>
      <c r="D161" s="636"/>
      <c r="E161" s="636"/>
      <c r="F161" s="636"/>
      <c r="G161" s="636"/>
      <c r="H161" s="636"/>
      <c r="I161" s="636"/>
      <c r="J161" s="636"/>
      <c r="L161" s="636"/>
      <c r="M161" s="636"/>
      <c r="N161" s="636"/>
      <c r="O161" s="636"/>
      <c r="P161" s="636"/>
    </row>
    <row r="162" spans="2:16" ht="14" hidden="1">
      <c r="B162" s="636"/>
      <c r="C162" s="636"/>
      <c r="D162" s="636"/>
      <c r="E162" s="636"/>
      <c r="F162" s="636"/>
      <c r="G162" s="636"/>
      <c r="H162" s="636"/>
      <c r="I162" s="636"/>
      <c r="J162" s="636"/>
      <c r="L162" s="636"/>
      <c r="M162" s="636"/>
      <c r="N162" s="636"/>
      <c r="O162" s="636"/>
      <c r="P162" s="636"/>
    </row>
    <row r="163" spans="2:16" ht="14" hidden="1">
      <c r="B163" s="636"/>
      <c r="C163" s="636"/>
      <c r="D163" s="636"/>
      <c r="E163" s="636"/>
      <c r="F163" s="636"/>
      <c r="G163" s="636"/>
      <c r="H163" s="636"/>
      <c r="I163" s="636"/>
      <c r="J163" s="636"/>
      <c r="L163" s="636"/>
      <c r="M163" s="636"/>
      <c r="N163" s="636"/>
      <c r="O163" s="636"/>
      <c r="P163" s="636"/>
    </row>
    <row r="164" spans="2:16" ht="14" hidden="1">
      <c r="B164" s="636"/>
      <c r="C164" s="636"/>
      <c r="D164" s="636"/>
      <c r="E164" s="636"/>
      <c r="F164" s="636"/>
      <c r="G164" s="636"/>
      <c r="H164" s="636"/>
      <c r="I164" s="636"/>
      <c r="J164" s="636"/>
      <c r="L164" s="636"/>
      <c r="M164" s="636"/>
      <c r="N164" s="636"/>
      <c r="O164" s="636"/>
      <c r="P164" s="636"/>
    </row>
    <row r="165" spans="2:16" ht="14" hidden="1">
      <c r="B165" s="636"/>
      <c r="C165" s="636"/>
      <c r="D165" s="636"/>
      <c r="E165" s="636"/>
      <c r="F165" s="636"/>
      <c r="G165" s="636"/>
      <c r="H165" s="636"/>
      <c r="I165" s="636"/>
      <c r="J165" s="636"/>
      <c r="L165" s="636"/>
      <c r="M165" s="636"/>
      <c r="N165" s="636"/>
      <c r="O165" s="636"/>
      <c r="P165" s="636"/>
    </row>
    <row r="166" spans="2:16" ht="14" hidden="1">
      <c r="B166" s="636"/>
      <c r="C166" s="636"/>
      <c r="D166" s="636"/>
      <c r="E166" s="636"/>
      <c r="F166" s="636"/>
      <c r="G166" s="636"/>
      <c r="H166" s="636"/>
      <c r="I166" s="636"/>
      <c r="J166" s="636"/>
      <c r="L166" s="636"/>
      <c r="M166" s="636"/>
      <c r="N166" s="636"/>
      <c r="O166" s="636"/>
      <c r="P166" s="636"/>
    </row>
    <row r="167" spans="2:16" ht="14" hidden="1">
      <c r="B167" s="636"/>
      <c r="C167" s="636"/>
      <c r="D167" s="636"/>
      <c r="E167" s="636"/>
      <c r="F167" s="636"/>
      <c r="G167" s="636"/>
      <c r="H167" s="636"/>
      <c r="I167" s="636"/>
      <c r="J167" s="636"/>
      <c r="L167" s="636"/>
      <c r="M167" s="636"/>
      <c r="N167" s="636"/>
      <c r="O167" s="636"/>
      <c r="P167" s="636"/>
    </row>
    <row r="168" spans="2:16" ht="14" hidden="1">
      <c r="B168" s="636"/>
      <c r="C168" s="636"/>
      <c r="D168" s="636"/>
      <c r="E168" s="636"/>
      <c r="F168" s="636"/>
      <c r="G168" s="636"/>
      <c r="H168" s="636"/>
      <c r="I168" s="636"/>
      <c r="J168" s="636"/>
      <c r="L168" s="636"/>
      <c r="M168" s="636"/>
      <c r="N168" s="636"/>
      <c r="O168" s="636"/>
      <c r="P168" s="636"/>
    </row>
    <row r="169" spans="2:16" ht="14" hidden="1">
      <c r="B169" s="636"/>
      <c r="C169" s="636"/>
      <c r="D169" s="636"/>
      <c r="E169" s="636"/>
      <c r="F169" s="636"/>
      <c r="G169" s="636"/>
      <c r="H169" s="636"/>
      <c r="I169" s="636"/>
      <c r="J169" s="636"/>
      <c r="L169" s="636"/>
      <c r="M169" s="636"/>
      <c r="N169" s="636"/>
      <c r="O169" s="636"/>
      <c r="P169" s="636"/>
    </row>
    <row r="170" spans="2:16" ht="14" hidden="1">
      <c r="B170" s="636"/>
      <c r="C170" s="636"/>
      <c r="D170" s="636"/>
      <c r="E170" s="636"/>
      <c r="F170" s="636"/>
      <c r="G170" s="636"/>
      <c r="H170" s="636"/>
      <c r="I170" s="636"/>
      <c r="J170" s="636"/>
      <c r="L170" s="636"/>
      <c r="M170" s="636"/>
      <c r="N170" s="636"/>
      <c r="O170" s="636"/>
      <c r="P170" s="636"/>
    </row>
    <row r="171" spans="2:16" ht="14" hidden="1">
      <c r="B171" s="636"/>
      <c r="C171" s="636"/>
      <c r="D171" s="636"/>
      <c r="E171" s="636"/>
      <c r="F171" s="636"/>
      <c r="G171" s="636"/>
      <c r="H171" s="636"/>
      <c r="I171" s="636"/>
      <c r="J171" s="636"/>
      <c r="L171" s="636"/>
      <c r="M171" s="636"/>
      <c r="N171" s="636"/>
      <c r="O171" s="636"/>
      <c r="P171" s="636"/>
    </row>
    <row r="172" spans="2:16" ht="14" hidden="1">
      <c r="B172" s="636"/>
      <c r="C172" s="636"/>
      <c r="D172" s="636"/>
      <c r="E172" s="636"/>
      <c r="F172" s="636"/>
      <c r="G172" s="636"/>
      <c r="H172" s="636"/>
      <c r="I172" s="636"/>
      <c r="J172" s="636"/>
      <c r="L172" s="636"/>
      <c r="M172" s="636"/>
      <c r="N172" s="636"/>
      <c r="O172" s="636"/>
      <c r="P172" s="636"/>
    </row>
    <row r="173" spans="2:16" ht="14" hidden="1">
      <c r="B173" s="636"/>
      <c r="C173" s="636"/>
      <c r="D173" s="636"/>
      <c r="E173" s="636"/>
      <c r="F173" s="636"/>
      <c r="G173" s="636"/>
      <c r="H173" s="636"/>
      <c r="I173" s="636"/>
      <c r="J173" s="636"/>
      <c r="L173" s="636"/>
      <c r="M173" s="636"/>
      <c r="N173" s="636"/>
      <c r="O173" s="636"/>
      <c r="P173" s="636"/>
    </row>
    <row r="174" spans="2:16" ht="14" hidden="1">
      <c r="B174" s="636"/>
      <c r="C174" s="636"/>
      <c r="D174" s="636"/>
      <c r="E174" s="636"/>
      <c r="F174" s="636"/>
      <c r="G174" s="636"/>
      <c r="H174" s="636"/>
      <c r="I174" s="636"/>
      <c r="J174" s="636"/>
      <c r="L174" s="636"/>
      <c r="M174" s="636"/>
      <c r="N174" s="636"/>
      <c r="O174" s="636"/>
      <c r="P174" s="636"/>
    </row>
    <row r="175" spans="2:16" ht="14" hidden="1">
      <c r="B175" s="636"/>
      <c r="C175" s="636"/>
      <c r="D175" s="636"/>
      <c r="E175" s="636"/>
      <c r="F175" s="636"/>
      <c r="G175" s="636"/>
      <c r="H175" s="636"/>
      <c r="I175" s="636"/>
      <c r="J175" s="636"/>
      <c r="L175" s="636"/>
      <c r="M175" s="636"/>
      <c r="N175" s="636"/>
      <c r="O175" s="636"/>
      <c r="P175" s="636"/>
    </row>
    <row r="176" spans="2:16" ht="14" hidden="1">
      <c r="B176" s="636"/>
      <c r="C176" s="636"/>
      <c r="D176" s="636"/>
      <c r="E176" s="636"/>
      <c r="F176" s="636"/>
      <c r="G176" s="636"/>
      <c r="H176" s="636"/>
      <c r="I176" s="636"/>
      <c r="J176" s="636"/>
      <c r="L176" s="636"/>
      <c r="M176" s="636"/>
      <c r="N176" s="636"/>
      <c r="O176" s="636"/>
      <c r="P176" s="636"/>
    </row>
    <row r="177" spans="2:16" ht="14" hidden="1">
      <c r="B177" s="636"/>
      <c r="C177" s="636"/>
      <c r="D177" s="636"/>
      <c r="E177" s="636"/>
      <c r="F177" s="636"/>
      <c r="G177" s="636"/>
      <c r="H177" s="636"/>
      <c r="I177" s="636"/>
      <c r="J177" s="636"/>
      <c r="L177" s="636"/>
      <c r="M177" s="636"/>
      <c r="N177" s="636"/>
      <c r="O177" s="636"/>
      <c r="P177" s="636"/>
    </row>
    <row r="178" spans="2:16" ht="14" hidden="1">
      <c r="B178" s="636"/>
      <c r="C178" s="636"/>
      <c r="D178" s="636"/>
      <c r="E178" s="636"/>
      <c r="F178" s="636"/>
      <c r="G178" s="636"/>
      <c r="H178" s="636"/>
      <c r="I178" s="636"/>
      <c r="J178" s="636"/>
      <c r="L178" s="636"/>
      <c r="M178" s="636"/>
      <c r="N178" s="636"/>
      <c r="O178" s="636"/>
      <c r="P178" s="636"/>
    </row>
    <row r="179" spans="2:16" ht="14" hidden="1">
      <c r="B179" s="636"/>
      <c r="C179" s="636"/>
      <c r="D179" s="636"/>
      <c r="E179" s="636"/>
      <c r="F179" s="636"/>
      <c r="G179" s="636"/>
      <c r="H179" s="636"/>
      <c r="I179" s="636"/>
      <c r="J179" s="636"/>
      <c r="L179" s="636"/>
      <c r="M179" s="636"/>
      <c r="N179" s="636"/>
      <c r="O179" s="636"/>
      <c r="P179" s="636"/>
    </row>
    <row r="180" spans="2:16" ht="14" hidden="1">
      <c r="B180" s="636"/>
      <c r="C180" s="636"/>
      <c r="D180" s="636"/>
      <c r="E180" s="636"/>
      <c r="F180" s="636"/>
      <c r="G180" s="636"/>
      <c r="H180" s="636"/>
      <c r="I180" s="636"/>
      <c r="J180" s="636"/>
      <c r="L180" s="636"/>
      <c r="M180" s="636"/>
      <c r="N180" s="636"/>
      <c r="O180" s="636"/>
      <c r="P180" s="636"/>
    </row>
    <row r="181" spans="2:16" ht="14" hidden="1">
      <c r="B181" s="636"/>
      <c r="C181" s="636"/>
      <c r="D181" s="636"/>
      <c r="E181" s="636"/>
      <c r="F181" s="636"/>
      <c r="G181" s="636"/>
      <c r="H181" s="636"/>
      <c r="I181" s="636"/>
      <c r="J181" s="636"/>
      <c r="L181" s="636"/>
      <c r="M181" s="636"/>
      <c r="N181" s="636"/>
      <c r="O181" s="636"/>
      <c r="P181" s="636"/>
    </row>
    <row r="182" spans="2:16" ht="14" hidden="1">
      <c r="B182" s="636"/>
      <c r="C182" s="636"/>
      <c r="D182" s="636"/>
      <c r="E182" s="636"/>
      <c r="F182" s="636"/>
      <c r="G182" s="636"/>
      <c r="H182" s="636"/>
      <c r="I182" s="636"/>
      <c r="J182" s="636"/>
      <c r="L182" s="636"/>
      <c r="M182" s="636"/>
      <c r="N182" s="636"/>
      <c r="O182" s="636"/>
      <c r="P182" s="636"/>
    </row>
    <row r="183" spans="2:16" ht="14" hidden="1">
      <c r="B183" s="636"/>
      <c r="C183" s="636"/>
      <c r="D183" s="636"/>
      <c r="E183" s="636"/>
      <c r="F183" s="636"/>
      <c r="G183" s="636"/>
      <c r="H183" s="636"/>
      <c r="I183" s="636"/>
      <c r="J183" s="636"/>
      <c r="L183" s="636"/>
      <c r="M183" s="636"/>
      <c r="N183" s="636"/>
      <c r="O183" s="636"/>
      <c r="P183" s="636"/>
    </row>
    <row r="184" spans="2:16" ht="14" hidden="1">
      <c r="B184" s="636"/>
      <c r="C184" s="636"/>
      <c r="D184" s="636"/>
      <c r="E184" s="636"/>
      <c r="F184" s="636"/>
      <c r="G184" s="636"/>
      <c r="H184" s="636"/>
      <c r="I184" s="636"/>
      <c r="J184" s="636"/>
      <c r="L184" s="636"/>
      <c r="M184" s="636"/>
      <c r="N184" s="636"/>
      <c r="O184" s="636"/>
      <c r="P184" s="636"/>
    </row>
    <row r="185" spans="2:16" ht="14" hidden="1">
      <c r="B185" s="636"/>
      <c r="C185" s="636"/>
      <c r="D185" s="636"/>
      <c r="E185" s="636"/>
      <c r="F185" s="636"/>
      <c r="G185" s="636"/>
      <c r="H185" s="636"/>
      <c r="I185" s="636"/>
      <c r="J185" s="636"/>
      <c r="L185" s="636"/>
      <c r="M185" s="636"/>
      <c r="N185" s="636"/>
      <c r="O185" s="636"/>
      <c r="P185" s="636"/>
    </row>
    <row r="186" spans="2:16" ht="14" hidden="1">
      <c r="B186" s="636"/>
      <c r="C186" s="636"/>
      <c r="D186" s="636"/>
      <c r="E186" s="636"/>
      <c r="F186" s="636"/>
      <c r="G186" s="636"/>
      <c r="H186" s="636"/>
      <c r="I186" s="636"/>
      <c r="J186" s="636"/>
      <c r="L186" s="636"/>
      <c r="M186" s="636"/>
      <c r="N186" s="636"/>
      <c r="O186" s="636"/>
      <c r="P186" s="636"/>
    </row>
    <row r="187" spans="2:16" ht="14" hidden="1">
      <c r="B187" s="636"/>
      <c r="C187" s="636"/>
      <c r="D187" s="636"/>
      <c r="E187" s="636"/>
      <c r="F187" s="636"/>
      <c r="G187" s="636"/>
      <c r="H187" s="636"/>
      <c r="I187" s="636"/>
      <c r="J187" s="636"/>
      <c r="L187" s="636"/>
      <c r="M187" s="636"/>
      <c r="N187" s="636"/>
      <c r="O187" s="636"/>
      <c r="P187" s="636"/>
    </row>
    <row r="188" spans="2:16" ht="14" hidden="1">
      <c r="B188" s="636"/>
      <c r="C188" s="636"/>
      <c r="D188" s="636"/>
      <c r="E188" s="636"/>
      <c r="F188" s="636"/>
      <c r="G188" s="636"/>
      <c r="H188" s="636"/>
      <c r="I188" s="636"/>
      <c r="J188" s="636"/>
      <c r="L188" s="636"/>
      <c r="M188" s="636"/>
      <c r="N188" s="636"/>
      <c r="O188" s="636"/>
      <c r="P188" s="636"/>
    </row>
    <row r="189" spans="2:16" ht="14" hidden="1">
      <c r="B189" s="636"/>
      <c r="C189" s="636"/>
      <c r="D189" s="636"/>
      <c r="E189" s="636"/>
      <c r="F189" s="636"/>
      <c r="G189" s="636"/>
      <c r="H189" s="636"/>
      <c r="I189" s="636"/>
      <c r="J189" s="636"/>
      <c r="L189" s="636"/>
      <c r="M189" s="636"/>
      <c r="N189" s="636"/>
      <c r="O189" s="636"/>
      <c r="P189" s="636"/>
    </row>
    <row r="190" spans="2:16" ht="14" hidden="1">
      <c r="B190" s="636"/>
      <c r="C190" s="636"/>
      <c r="D190" s="636"/>
      <c r="E190" s="636"/>
      <c r="F190" s="636"/>
      <c r="G190" s="636"/>
      <c r="H190" s="636"/>
      <c r="I190" s="636"/>
      <c r="J190" s="636"/>
      <c r="L190" s="636"/>
      <c r="M190" s="636"/>
      <c r="N190" s="636"/>
      <c r="O190" s="636"/>
      <c r="P190" s="636"/>
    </row>
    <row r="191" spans="2:16" ht="14" hidden="1">
      <c r="B191" s="636"/>
      <c r="C191" s="636"/>
      <c r="D191" s="636"/>
      <c r="E191" s="636"/>
      <c r="F191" s="636"/>
      <c r="G191" s="636"/>
      <c r="H191" s="636"/>
      <c r="I191" s="636"/>
      <c r="J191" s="636"/>
      <c r="L191" s="636"/>
      <c r="M191" s="636"/>
      <c r="N191" s="636"/>
      <c r="O191" s="636"/>
      <c r="P191" s="636"/>
    </row>
    <row r="192" spans="2:16" ht="14" hidden="1">
      <c r="B192" s="636"/>
      <c r="C192" s="636"/>
      <c r="D192" s="636"/>
      <c r="E192" s="636"/>
      <c r="F192" s="636"/>
      <c r="G192" s="636"/>
      <c r="H192" s="636"/>
      <c r="I192" s="636"/>
      <c r="J192" s="636"/>
      <c r="L192" s="636"/>
      <c r="M192" s="636"/>
      <c r="N192" s="636"/>
      <c r="O192" s="636"/>
      <c r="P192" s="636"/>
    </row>
    <row r="193" spans="2:16" ht="14" hidden="1">
      <c r="B193" s="636"/>
      <c r="C193" s="636"/>
      <c r="D193" s="636"/>
      <c r="E193" s="636"/>
      <c r="F193" s="636"/>
      <c r="G193" s="636"/>
      <c r="H193" s="636"/>
      <c r="I193" s="636"/>
      <c r="J193" s="636"/>
      <c r="L193" s="636"/>
      <c r="M193" s="636"/>
      <c r="N193" s="636"/>
      <c r="O193" s="636"/>
      <c r="P193" s="636"/>
    </row>
    <row r="194" spans="2:16" ht="14" hidden="1">
      <c r="B194" s="636"/>
      <c r="C194" s="636"/>
      <c r="D194" s="636"/>
      <c r="E194" s="636"/>
      <c r="F194" s="636"/>
      <c r="G194" s="636"/>
      <c r="H194" s="636"/>
      <c r="I194" s="636"/>
      <c r="J194" s="636"/>
      <c r="L194" s="636"/>
      <c r="M194" s="636"/>
      <c r="N194" s="636"/>
      <c r="O194" s="636"/>
      <c r="P194" s="636"/>
    </row>
    <row r="195" spans="2:16" ht="14" hidden="1">
      <c r="B195" s="636"/>
      <c r="C195" s="636"/>
      <c r="D195" s="636"/>
      <c r="E195" s="636"/>
      <c r="F195" s="636"/>
      <c r="G195" s="636"/>
      <c r="H195" s="636"/>
      <c r="I195" s="636"/>
      <c r="J195" s="636"/>
      <c r="L195" s="636"/>
      <c r="M195" s="636"/>
      <c r="N195" s="636"/>
      <c r="O195" s="636"/>
      <c r="P195" s="636"/>
    </row>
    <row r="196" spans="2:16" ht="14" hidden="1">
      <c r="B196" s="636"/>
      <c r="C196" s="636"/>
      <c r="D196" s="636"/>
      <c r="E196" s="636"/>
      <c r="F196" s="636"/>
      <c r="G196" s="636"/>
      <c r="H196" s="636"/>
      <c r="I196" s="636"/>
      <c r="J196" s="636"/>
      <c r="L196" s="636"/>
      <c r="M196" s="636"/>
      <c r="N196" s="636"/>
      <c r="O196" s="636"/>
      <c r="P196" s="636"/>
    </row>
    <row r="197" spans="2:16" ht="14" hidden="1">
      <c r="B197" s="636"/>
      <c r="C197" s="636"/>
      <c r="D197" s="636"/>
      <c r="E197" s="636"/>
      <c r="F197" s="636"/>
      <c r="G197" s="636"/>
      <c r="H197" s="636"/>
      <c r="I197" s="636"/>
      <c r="J197" s="636"/>
      <c r="L197" s="636"/>
      <c r="M197" s="636"/>
      <c r="N197" s="636"/>
      <c r="O197" s="636"/>
      <c r="P197" s="636"/>
    </row>
    <row r="198" spans="2:16" ht="14" hidden="1">
      <c r="B198" s="636"/>
      <c r="C198" s="636"/>
      <c r="D198" s="636"/>
      <c r="E198" s="636"/>
      <c r="F198" s="636"/>
      <c r="G198" s="636"/>
      <c r="H198" s="636"/>
      <c r="I198" s="636"/>
      <c r="J198" s="636"/>
      <c r="L198" s="636"/>
      <c r="M198" s="636"/>
      <c r="N198" s="636"/>
      <c r="O198" s="636"/>
      <c r="P198" s="636"/>
    </row>
    <row r="199" spans="2:16" ht="14" hidden="1">
      <c r="B199" s="636"/>
      <c r="C199" s="636"/>
      <c r="D199" s="636"/>
      <c r="E199" s="636"/>
      <c r="F199" s="636"/>
      <c r="G199" s="636"/>
      <c r="H199" s="636"/>
      <c r="I199" s="636"/>
      <c r="J199" s="636"/>
      <c r="L199" s="636"/>
      <c r="M199" s="636"/>
      <c r="N199" s="636"/>
      <c r="O199" s="636"/>
      <c r="P199" s="636"/>
    </row>
    <row r="200" spans="2:16" ht="14" hidden="1">
      <c r="B200" s="636"/>
      <c r="C200" s="636"/>
      <c r="D200" s="636"/>
      <c r="E200" s="636"/>
      <c r="F200" s="636"/>
      <c r="G200" s="636"/>
      <c r="H200" s="636"/>
      <c r="I200" s="636"/>
      <c r="J200" s="636"/>
      <c r="L200" s="636"/>
      <c r="M200" s="636"/>
      <c r="N200" s="636"/>
      <c r="O200" s="636"/>
      <c r="P200" s="636"/>
    </row>
    <row r="201" spans="2:16" ht="14" hidden="1">
      <c r="B201" s="636"/>
      <c r="C201" s="636"/>
      <c r="D201" s="636"/>
      <c r="E201" s="636"/>
      <c r="F201" s="636"/>
      <c r="G201" s="636"/>
      <c r="H201" s="636"/>
      <c r="I201" s="636"/>
      <c r="J201" s="636"/>
      <c r="L201" s="636"/>
      <c r="M201" s="636"/>
      <c r="N201" s="636"/>
      <c r="O201" s="636"/>
      <c r="P201" s="636"/>
    </row>
    <row r="202" spans="2:16" ht="14" hidden="1">
      <c r="B202" s="636"/>
      <c r="C202" s="636"/>
      <c r="D202" s="636"/>
      <c r="E202" s="636"/>
      <c r="F202" s="636"/>
      <c r="G202" s="636"/>
      <c r="H202" s="636"/>
      <c r="I202" s="636"/>
      <c r="J202" s="636"/>
      <c r="L202" s="636"/>
      <c r="M202" s="636"/>
      <c r="N202" s="636"/>
      <c r="O202" s="636"/>
      <c r="P202" s="636"/>
    </row>
    <row r="203" spans="2:16" ht="14" hidden="1">
      <c r="B203" s="636"/>
      <c r="C203" s="636"/>
      <c r="D203" s="636"/>
      <c r="E203" s="636"/>
      <c r="F203" s="636"/>
      <c r="G203" s="636"/>
      <c r="H203" s="636"/>
      <c r="I203" s="636"/>
      <c r="J203" s="636"/>
      <c r="L203" s="636"/>
      <c r="M203" s="636"/>
      <c r="N203" s="636"/>
      <c r="O203" s="636"/>
      <c r="P203" s="636"/>
    </row>
    <row r="204" spans="2:16" ht="14" hidden="1">
      <c r="B204" s="636"/>
      <c r="C204" s="636"/>
      <c r="D204" s="636"/>
      <c r="E204" s="636"/>
      <c r="F204" s="636"/>
      <c r="G204" s="636"/>
      <c r="H204" s="636"/>
      <c r="I204" s="636"/>
      <c r="J204" s="636"/>
      <c r="L204" s="636"/>
      <c r="M204" s="636"/>
      <c r="N204" s="636"/>
      <c r="O204" s="636"/>
      <c r="P204" s="636"/>
    </row>
    <row r="205" spans="2:16" ht="14" hidden="1">
      <c r="B205" s="636"/>
      <c r="C205" s="636"/>
      <c r="D205" s="636"/>
      <c r="E205" s="636"/>
      <c r="F205" s="636"/>
      <c r="G205" s="636"/>
      <c r="H205" s="636"/>
      <c r="I205" s="636"/>
      <c r="J205" s="636"/>
      <c r="L205" s="636"/>
      <c r="M205" s="636"/>
      <c r="N205" s="636"/>
      <c r="O205" s="636"/>
      <c r="P205" s="636"/>
    </row>
    <row r="206" spans="2:16" ht="14" hidden="1">
      <c r="B206" s="636"/>
      <c r="C206" s="636"/>
      <c r="D206" s="636"/>
      <c r="E206" s="636"/>
      <c r="F206" s="636"/>
      <c r="G206" s="636"/>
      <c r="H206" s="636"/>
      <c r="I206" s="636"/>
      <c r="J206" s="636"/>
      <c r="L206" s="636"/>
      <c r="M206" s="636"/>
      <c r="N206" s="636"/>
      <c r="O206" s="636"/>
      <c r="P206" s="636"/>
    </row>
    <row r="207" spans="2:16" ht="14" hidden="1">
      <c r="B207" s="636"/>
      <c r="C207" s="636"/>
      <c r="D207" s="636"/>
      <c r="E207" s="636"/>
      <c r="F207" s="636"/>
      <c r="G207" s="636"/>
      <c r="H207" s="636"/>
      <c r="I207" s="636"/>
      <c r="J207" s="636"/>
      <c r="L207" s="636"/>
      <c r="M207" s="636"/>
      <c r="N207" s="636"/>
      <c r="O207" s="636"/>
      <c r="P207" s="636"/>
    </row>
    <row r="208" spans="2:16" ht="14" hidden="1">
      <c r="B208" s="636"/>
      <c r="C208" s="636"/>
      <c r="D208" s="636"/>
      <c r="E208" s="636"/>
      <c r="F208" s="636"/>
      <c r="G208" s="636"/>
      <c r="H208" s="636"/>
      <c r="I208" s="636"/>
      <c r="J208" s="636"/>
      <c r="L208" s="636"/>
      <c r="M208" s="636"/>
      <c r="N208" s="636"/>
      <c r="O208" s="636"/>
      <c r="P208" s="636"/>
    </row>
    <row r="209" spans="2:16" ht="14" hidden="1">
      <c r="B209" s="636"/>
      <c r="C209" s="636"/>
      <c r="D209" s="636"/>
      <c r="E209" s="636"/>
      <c r="F209" s="636"/>
      <c r="G209" s="636"/>
      <c r="H209" s="636"/>
      <c r="I209" s="636"/>
      <c r="J209" s="636"/>
      <c r="L209" s="636"/>
      <c r="M209" s="636"/>
      <c r="N209" s="636"/>
      <c r="O209" s="636"/>
      <c r="P209" s="636"/>
    </row>
    <row r="210" spans="2:16" ht="14" hidden="1">
      <c r="B210" s="636"/>
      <c r="C210" s="636"/>
      <c r="D210" s="636"/>
      <c r="E210" s="636"/>
      <c r="F210" s="636"/>
      <c r="G210" s="636"/>
      <c r="H210" s="636"/>
      <c r="I210" s="636"/>
      <c r="J210" s="636"/>
      <c r="L210" s="636"/>
      <c r="M210" s="636"/>
      <c r="N210" s="636"/>
      <c r="O210" s="636"/>
      <c r="P210" s="636"/>
    </row>
    <row r="211" spans="2:16" ht="14" hidden="1">
      <c r="B211" s="636"/>
      <c r="C211" s="636"/>
      <c r="D211" s="636"/>
      <c r="E211" s="636"/>
      <c r="F211" s="636"/>
      <c r="G211" s="636"/>
      <c r="H211" s="636"/>
      <c r="I211" s="636"/>
      <c r="J211" s="636"/>
      <c r="L211" s="636"/>
      <c r="M211" s="636"/>
      <c r="N211" s="636"/>
      <c r="O211" s="636"/>
      <c r="P211" s="636"/>
    </row>
    <row r="212" spans="2:16" ht="14" hidden="1">
      <c r="B212" s="636"/>
      <c r="C212" s="636"/>
      <c r="D212" s="636"/>
      <c r="E212" s="636"/>
      <c r="F212" s="636"/>
      <c r="G212" s="636"/>
      <c r="H212" s="636"/>
      <c r="I212" s="636"/>
      <c r="J212" s="636"/>
      <c r="P212" s="636"/>
    </row>
    <row r="213" spans="2:16" ht="14" hidden="1">
      <c r="B213" s="636"/>
      <c r="C213" s="636"/>
      <c r="D213" s="636"/>
      <c r="E213" s="636"/>
      <c r="F213" s="636"/>
      <c r="G213" s="636"/>
      <c r="H213" s="636"/>
      <c r="I213" s="636"/>
      <c r="J213" s="636"/>
      <c r="P213" s="636"/>
    </row>
    <row r="214" spans="2:16" ht="14" hidden="1">
      <c r="B214" s="636"/>
      <c r="C214" s="636"/>
      <c r="D214" s="636"/>
      <c r="E214" s="636"/>
      <c r="F214" s="636"/>
      <c r="G214" s="636"/>
      <c r="H214" s="636"/>
      <c r="I214" s="636"/>
      <c r="J214" s="636"/>
      <c r="P214" s="636"/>
    </row>
    <row r="215" spans="2:16" ht="14" hidden="1">
      <c r="B215" s="636"/>
      <c r="C215" s="636"/>
      <c r="D215" s="636"/>
      <c r="E215" s="636"/>
      <c r="F215" s="636"/>
      <c r="G215" s="636"/>
      <c r="H215" s="636"/>
      <c r="I215" s="636"/>
      <c r="J215" s="636"/>
      <c r="P215" s="636"/>
    </row>
    <row r="216" spans="2:16" ht="14" hidden="1">
      <c r="B216" s="636"/>
      <c r="C216" s="636"/>
      <c r="D216" s="636"/>
      <c r="E216" s="636"/>
      <c r="F216" s="636"/>
      <c r="G216" s="636"/>
      <c r="H216" s="636"/>
      <c r="I216" s="636"/>
      <c r="J216" s="636"/>
      <c r="P216" s="636"/>
    </row>
    <row r="217" spans="2:16" ht="14" hidden="1">
      <c r="B217" s="636"/>
    </row>
    <row r="218" spans="2:16" ht="12.5" hidden="1">
      <c r="B218" s="636"/>
      <c r="K218" s="517"/>
    </row>
    <row r="219" spans="2:16" ht="12.5" hidden="1">
      <c r="B219" s="636"/>
      <c r="K219" s="517"/>
    </row>
    <row r="220" spans="2:16" ht="12.5" hidden="1">
      <c r="B220" s="636"/>
      <c r="K220" s="517"/>
    </row>
    <row r="221" spans="2:16" ht="12.5" hidden="1">
      <c r="K221" s="517"/>
    </row>
    <row r="222" spans="2:16" ht="12.5" hidden="1">
      <c r="K222" s="517"/>
    </row>
    <row r="223" spans="2:16" ht="12.5" hidden="1">
      <c r="K223" s="517"/>
    </row>
    <row r="224" spans="2:16" ht="12.5" hidden="1">
      <c r="K224" s="517"/>
    </row>
    <row r="225" s="517" customFormat="1" ht="12.5" hidden="1"/>
    <row r="226" s="517" customFormat="1" ht="12.5" hidden="1"/>
    <row r="227" s="517" customFormat="1" ht="12.5" hidden="1"/>
    <row r="228" s="517" customFormat="1" ht="12.5" hidden="1"/>
    <row r="229" s="517" customFormat="1" ht="12.5" hidden="1"/>
    <row r="230" s="517" customFormat="1" ht="12.5" hidden="1"/>
    <row r="231" s="517" customFormat="1" ht="12.5" hidden="1"/>
    <row r="232" s="517" customFormat="1" ht="12.5" hidden="1"/>
    <row r="233" s="517" customFormat="1" ht="12.5" hidden="1"/>
    <row r="234" s="517" customFormat="1" ht="12.5" hidden="1"/>
    <row r="235" s="517" customFormat="1" ht="12.5" hidden="1"/>
    <row r="236" s="517" customFormat="1" ht="12.5" hidden="1"/>
    <row r="237" s="517" customFormat="1" ht="12.5" hidden="1"/>
    <row r="238" s="517" customFormat="1" ht="12.5" hidden="1"/>
    <row r="239" s="517" customFormat="1" ht="12.5" hidden="1"/>
    <row r="240" s="517" customFormat="1" ht="12.5" hidden="1"/>
    <row r="241" s="517" customFormat="1" ht="12.5" hidden="1"/>
    <row r="242" s="517" customFormat="1" ht="12.5" hidden="1"/>
    <row r="243" s="517" customFormat="1" ht="12.5" hidden="1"/>
    <row r="244" s="517" customFormat="1" ht="12.5" hidden="1"/>
    <row r="245" s="517" customFormat="1" ht="12.5" hidden="1"/>
    <row r="246" s="517" customFormat="1" ht="12.5" hidden="1"/>
    <row r="247" s="517" customFormat="1" ht="12.5" hidden="1"/>
    <row r="248" s="517" customFormat="1" ht="12.5" hidden="1"/>
    <row r="249" s="517" customFormat="1" ht="12.5" hidden="1"/>
    <row r="250" s="517" customFormat="1" ht="12.5" hidden="1"/>
    <row r="251" s="517" customFormat="1" ht="12.5" hidden="1"/>
    <row r="252" s="517" customFormat="1" ht="12.5" hidden="1"/>
    <row r="253" s="517" customFormat="1" ht="12.5" hidden="1"/>
    <row r="254" s="517" customFormat="1" ht="12.5" hidden="1"/>
    <row r="255" s="517" customFormat="1" ht="12.5" hidden="1"/>
    <row r="256" s="517" customFormat="1" ht="12.5" hidden="1"/>
    <row r="257" s="517" customFormat="1" ht="12.5" hidden="1"/>
    <row r="258" s="517" customFormat="1" ht="12.5" hidden="1"/>
    <row r="259" s="517" customFormat="1" ht="12.5" hidden="1"/>
    <row r="260" s="517" customFormat="1" ht="12.5" hidden="1"/>
    <row r="261" s="517" customFormat="1" ht="12.5" hidden="1"/>
    <row r="262" s="517" customFormat="1" ht="12.5" hidden="1"/>
    <row r="263" s="517" customFormat="1" ht="12.5" hidden="1"/>
    <row r="264" s="517" customFormat="1" ht="12.5" hidden="1"/>
    <row r="265" s="517" customFormat="1" ht="12.5" hidden="1"/>
    <row r="266" s="517" customFormat="1" ht="12.5" hidden="1"/>
    <row r="267" s="517" customFormat="1" ht="12.5" hidden="1"/>
    <row r="268" s="517" customFormat="1" ht="12.5" hidden="1"/>
    <row r="269" s="517" customFormat="1" ht="12.5" hidden="1"/>
    <row r="270" s="517" customFormat="1" ht="12.5" hidden="1"/>
    <row r="271" s="517" customFormat="1" ht="12.5" hidden="1"/>
    <row r="272" s="517" customFormat="1" ht="12.5" hidden="1"/>
    <row r="273" s="517" customFormat="1" ht="12.5" hidden="1"/>
    <row r="274" s="517" customFormat="1" ht="12.5" hidden="1"/>
    <row r="275" s="517" customFormat="1" ht="12.5" hidden="1"/>
    <row r="276" s="517" customFormat="1" ht="12.5" hidden="1"/>
    <row r="277" s="517" customFormat="1" ht="12.5" hidden="1"/>
    <row r="278" s="517" customFormat="1" ht="12.5" hidden="1"/>
    <row r="279" s="517" customFormat="1" ht="12.5" hidden="1"/>
    <row r="280" s="517" customFormat="1" ht="12.5" hidden="1"/>
    <row r="281" s="517" customFormat="1" ht="12.75" hidden="1" customHeight="1"/>
    <row r="282" s="517" customFormat="1" ht="12.75" hidden="1" customHeight="1"/>
    <row r="283" s="517" customFormat="1" ht="12.75" hidden="1" customHeight="1"/>
    <row r="284" s="517" customFormat="1" ht="12.75" hidden="1" customHeight="1"/>
    <row r="285" s="517" customFormat="1" ht="12.75" hidden="1" customHeight="1"/>
    <row r="286" s="517" customFormat="1" ht="12.75" hidden="1" customHeight="1"/>
    <row r="287" s="517" customFormat="1" ht="12.75" hidden="1" customHeight="1"/>
    <row r="288" s="517" customFormat="1" ht="12.75" hidden="1" customHeight="1"/>
    <row r="289" s="517" customFormat="1" ht="12.75" hidden="1" customHeight="1"/>
    <row r="290" s="517" customFormat="1" ht="12.75" hidden="1" customHeight="1"/>
    <row r="291" s="517" customFormat="1" ht="12.75" hidden="1" customHeight="1"/>
    <row r="292" s="517" customFormat="1" ht="12.75" hidden="1" customHeight="1"/>
    <row r="293" s="517" customFormat="1" ht="12.75" hidden="1" customHeight="1"/>
    <row r="294" s="517" customFormat="1" ht="12.75" hidden="1" customHeight="1"/>
    <row r="295" s="517" customFormat="1" ht="12.75" hidden="1" customHeight="1"/>
    <row r="296" s="517" customFormat="1" ht="12.75" hidden="1" customHeight="1"/>
    <row r="297" s="517" customFormat="1" ht="12.75" hidden="1" customHeight="1"/>
    <row r="298" s="517" customFormat="1" ht="12.75" hidden="1" customHeight="1"/>
    <row r="299" s="517" customFormat="1" ht="12.75" hidden="1" customHeight="1"/>
    <row r="300" s="517" customFormat="1" ht="12.75" hidden="1" customHeight="1"/>
    <row r="301" s="517" customFormat="1" ht="12.75" hidden="1" customHeight="1"/>
    <row r="302" s="517" customFormat="1" ht="12.75" hidden="1" customHeight="1"/>
    <row r="303" s="517" customFormat="1" ht="12.75" hidden="1" customHeight="1"/>
    <row r="304" s="517" customFormat="1" ht="12.75" hidden="1" customHeight="1"/>
    <row r="305" s="517" customFormat="1" ht="12.75" hidden="1" customHeight="1"/>
    <row r="306" s="517" customFormat="1" ht="12.75" hidden="1" customHeight="1"/>
    <row r="307" s="517" customFormat="1" ht="12.75" hidden="1" customHeight="1"/>
    <row r="308" s="517" customFormat="1" ht="12.75" hidden="1" customHeight="1"/>
    <row r="309" s="517" customFormat="1" ht="12.75" hidden="1" customHeight="1"/>
    <row r="310" s="517" customFormat="1" ht="12.75" hidden="1" customHeight="1"/>
    <row r="311" s="517" customFormat="1" ht="12.75" hidden="1" customHeight="1"/>
    <row r="312" s="517" customFormat="1" ht="12.75" hidden="1" customHeight="1"/>
    <row r="313" s="517" customFormat="1" ht="12.75" hidden="1" customHeight="1"/>
    <row r="314" s="517" customFormat="1" ht="12.75" hidden="1" customHeight="1"/>
    <row r="315" s="517" customFormat="1" ht="12.75" hidden="1" customHeight="1"/>
    <row r="316" s="517" customFormat="1" ht="12.75" hidden="1" customHeight="1"/>
    <row r="317" s="517" customFormat="1" ht="12.75" hidden="1" customHeight="1"/>
    <row r="318" s="517" customFormat="1" ht="12.75" hidden="1" customHeight="1"/>
    <row r="319" s="517" customFormat="1" ht="12.75" hidden="1" customHeight="1"/>
    <row r="320" s="517" customFormat="1" ht="12.75" hidden="1" customHeight="1"/>
    <row r="321" s="517" customFormat="1" ht="12.75" hidden="1" customHeight="1"/>
    <row r="322" s="517" customFormat="1" ht="12.75" hidden="1" customHeight="1"/>
    <row r="323" s="517" customFormat="1" ht="12.75" hidden="1" customHeight="1"/>
    <row r="324" s="517" customFormat="1" ht="12.75" hidden="1" customHeight="1"/>
    <row r="325" s="517" customFormat="1" ht="12.75" hidden="1" customHeight="1"/>
    <row r="326" s="517" customFormat="1" ht="12.75" hidden="1" customHeight="1"/>
    <row r="327" s="517" customFormat="1" ht="12.75" hidden="1" customHeight="1"/>
    <row r="328" s="517" customFormat="1" ht="12.75" hidden="1" customHeight="1"/>
    <row r="329" s="517" customFormat="1" ht="12.75" hidden="1" customHeight="1"/>
    <row r="330" s="517" customFormat="1" ht="12.75" hidden="1" customHeight="1"/>
    <row r="331" s="517" customFormat="1" ht="12.75" hidden="1" customHeight="1"/>
    <row r="332" s="517" customFormat="1" ht="12.75" hidden="1" customHeight="1"/>
    <row r="333" s="517" customFormat="1" ht="12.75" hidden="1" customHeight="1"/>
    <row r="334" s="517" customFormat="1" ht="12.75" hidden="1" customHeight="1"/>
    <row r="335" s="517" customFormat="1" ht="12.75" hidden="1" customHeight="1"/>
    <row r="336" s="517" customFormat="1" ht="12.75" hidden="1" customHeight="1"/>
    <row r="337" s="517" customFormat="1" ht="12.75" hidden="1" customHeight="1"/>
    <row r="338" s="517" customFormat="1" ht="12.75" hidden="1" customHeight="1"/>
    <row r="339" s="517" customFormat="1" ht="12.75" hidden="1" customHeight="1"/>
    <row r="340" s="517" customFormat="1" ht="12.75" hidden="1" customHeight="1"/>
    <row r="341" s="517" customFormat="1" ht="12.75" hidden="1" customHeight="1"/>
    <row r="342" s="517" customFormat="1" ht="12.75" hidden="1" customHeight="1"/>
    <row r="343" s="517" customFormat="1" ht="12.75" hidden="1" customHeight="1"/>
    <row r="344" s="517" customFormat="1" ht="12.75" hidden="1" customHeight="1"/>
    <row r="345" s="517" customFormat="1" ht="12.75" hidden="1" customHeight="1"/>
    <row r="346" s="517" customFormat="1" ht="12.75" hidden="1" customHeight="1"/>
    <row r="347" s="517" customFormat="1" ht="12.75" hidden="1" customHeight="1"/>
    <row r="348" s="517" customFormat="1" ht="12.75" hidden="1" customHeight="1"/>
    <row r="349" s="517" customFormat="1" ht="12.75" hidden="1" customHeight="1"/>
    <row r="350" s="517" customFormat="1" ht="12.75" hidden="1" customHeight="1"/>
    <row r="351" s="517" customFormat="1" ht="12.75" hidden="1" customHeight="1"/>
    <row r="352" s="517" customFormat="1" ht="12.75" hidden="1" customHeight="1"/>
    <row r="353" s="517" customFormat="1" ht="12.75" hidden="1" customHeight="1"/>
    <row r="354" s="517" customFormat="1" ht="12.75" hidden="1" customHeight="1"/>
    <row r="355" s="517" customFormat="1" ht="12.75" hidden="1" customHeight="1"/>
    <row r="356" s="517" customFormat="1" ht="12.75" hidden="1" customHeight="1"/>
    <row r="357" s="517" customFormat="1" ht="12.75" hidden="1" customHeight="1"/>
    <row r="358" s="517" customFormat="1" ht="12.75" hidden="1" customHeight="1"/>
    <row r="359" s="517" customFormat="1" ht="12.75" hidden="1" customHeight="1"/>
    <row r="360" s="517" customFormat="1" ht="12.75" hidden="1" customHeight="1"/>
    <row r="361" s="517" customFormat="1" ht="12.75" hidden="1" customHeight="1"/>
    <row r="362" s="517" customFormat="1" ht="12.75" hidden="1" customHeight="1"/>
    <row r="363" s="517" customFormat="1" ht="12.75" hidden="1" customHeight="1"/>
    <row r="364" s="517" customFormat="1" ht="12.75" hidden="1" customHeight="1"/>
    <row r="365" s="517" customFormat="1" ht="12.75" hidden="1" customHeight="1"/>
    <row r="366" s="517" customFormat="1" ht="12.75" hidden="1" customHeight="1"/>
    <row r="367" s="517" customFormat="1" ht="12.75" hidden="1" customHeight="1"/>
    <row r="368" s="517" customFormat="1" ht="12.75" hidden="1" customHeight="1"/>
    <row r="369" s="517" customFormat="1" ht="12.75" hidden="1" customHeight="1"/>
    <row r="370" s="517" customFormat="1" ht="12.75" hidden="1" customHeight="1"/>
    <row r="371" s="517" customFormat="1" ht="12.75" hidden="1" customHeight="1"/>
    <row r="372" s="517" customFormat="1" ht="12.75" hidden="1" customHeight="1"/>
    <row r="373" s="517" customFormat="1" ht="12.75" hidden="1" customHeight="1"/>
    <row r="374" s="517" customFormat="1" ht="12.75" hidden="1" customHeight="1"/>
    <row r="375" s="517" customFormat="1" ht="12.75" hidden="1" customHeight="1"/>
    <row r="376" s="517" customFormat="1" ht="12.75" hidden="1" customHeight="1"/>
    <row r="377" s="517" customFormat="1" ht="12.75" hidden="1" customHeight="1"/>
    <row r="378" s="517" customFormat="1" ht="12.75" hidden="1" customHeight="1"/>
    <row r="379" s="517" customFormat="1" ht="12.75" hidden="1" customHeight="1"/>
    <row r="380" s="517" customFormat="1" ht="12.75" hidden="1" customHeight="1"/>
    <row r="381" s="517" customFormat="1" ht="12.75" hidden="1" customHeight="1"/>
    <row r="382" s="517" customFormat="1" ht="12.75" hidden="1" customHeight="1"/>
    <row r="383" s="517" customFormat="1" ht="12.75" hidden="1" customHeight="1"/>
    <row r="384" s="517" customFormat="1" ht="12.75" hidden="1" customHeight="1"/>
    <row r="385" s="517" customFormat="1" ht="12.75" hidden="1" customHeight="1"/>
    <row r="386" s="517" customFormat="1" ht="12.75" hidden="1" customHeight="1"/>
    <row r="387" s="517" customFormat="1" ht="12.75" hidden="1" customHeight="1"/>
    <row r="388" s="517" customFormat="1" ht="12.75" hidden="1" customHeight="1"/>
    <row r="389" s="517" customFormat="1" ht="12.75" hidden="1" customHeight="1"/>
    <row r="390" s="517" customFormat="1" ht="12.75" hidden="1" customHeight="1"/>
    <row r="391" s="517" customFormat="1" ht="12.75" hidden="1" customHeight="1"/>
    <row r="392" s="517" customFormat="1" ht="12.75" hidden="1" customHeight="1"/>
    <row r="393" s="517" customFormat="1" ht="12.75" hidden="1" customHeight="1"/>
    <row r="394" s="517" customFormat="1" ht="12.75" hidden="1" customHeight="1"/>
    <row r="395" s="517" customFormat="1" ht="12.75" hidden="1" customHeight="1"/>
    <row r="396" s="517" customFormat="1" ht="12.75" hidden="1" customHeight="1"/>
    <row r="397" s="517" customFormat="1" ht="12.75" hidden="1" customHeight="1"/>
    <row r="398" s="517" customFormat="1" ht="12.75" hidden="1" customHeight="1"/>
    <row r="399" s="517" customFormat="1" ht="12.75" hidden="1" customHeight="1"/>
    <row r="400" s="517" customFormat="1" ht="12.75" hidden="1" customHeight="1"/>
    <row r="401" s="517" customFormat="1" ht="12.75" hidden="1" customHeight="1"/>
    <row r="402" s="517" customFormat="1" ht="12.75" hidden="1" customHeight="1"/>
    <row r="403" s="517" customFormat="1" ht="12.75" hidden="1" customHeight="1"/>
    <row r="404" s="517" customFormat="1" ht="12.75" hidden="1" customHeight="1"/>
    <row r="405" s="517" customFormat="1" ht="12.75" hidden="1" customHeight="1"/>
    <row r="406" s="517" customFormat="1" ht="12.75" hidden="1" customHeight="1"/>
    <row r="407" s="517" customFormat="1" ht="12.75" hidden="1" customHeight="1"/>
    <row r="408" s="517" customFormat="1" ht="12.75" hidden="1" customHeight="1"/>
    <row r="409" s="517" customFormat="1" ht="12.75" hidden="1" customHeight="1"/>
    <row r="410" s="517" customFormat="1" ht="12.75" hidden="1" customHeight="1"/>
    <row r="411" s="517" customFormat="1" ht="12.75" hidden="1" customHeight="1"/>
    <row r="412" s="517" customFormat="1" ht="12.75" hidden="1" customHeight="1"/>
    <row r="413" s="517" customFormat="1" ht="12.75" hidden="1" customHeight="1"/>
    <row r="414" s="517" customFormat="1" ht="12.75" hidden="1" customHeight="1"/>
    <row r="415" s="517" customFormat="1" ht="12.75" hidden="1" customHeight="1"/>
    <row r="416" s="517" customFormat="1" ht="12.75" hidden="1" customHeight="1"/>
    <row r="417" s="517" customFormat="1" ht="12.75" hidden="1" customHeight="1"/>
    <row r="418" s="517" customFormat="1" ht="12.75" hidden="1" customHeight="1"/>
    <row r="419" s="517" customFormat="1" ht="12.75" hidden="1" customHeight="1"/>
    <row r="420" s="517" customFormat="1" ht="12.75" hidden="1" customHeight="1"/>
    <row r="421" s="517" customFormat="1" ht="12.75" hidden="1" customHeight="1"/>
    <row r="422" s="517" customFormat="1" ht="12.75" hidden="1" customHeight="1"/>
    <row r="423" s="517" customFormat="1" ht="12.75" hidden="1" customHeight="1"/>
    <row r="424" s="517" customFormat="1" ht="12.75" hidden="1" customHeight="1"/>
    <row r="425" s="517" customFormat="1" ht="12.75" hidden="1" customHeight="1"/>
    <row r="426" s="517" customFormat="1" ht="12.75" hidden="1" customHeight="1"/>
    <row r="427" s="517" customFormat="1" ht="12.75" hidden="1" customHeight="1"/>
    <row r="428" s="517" customFormat="1" ht="12.75" hidden="1" customHeight="1"/>
    <row r="429" s="517" customFormat="1" ht="12.75" hidden="1" customHeight="1"/>
    <row r="430" s="517" customFormat="1" ht="12.75" hidden="1" customHeight="1"/>
    <row r="431" s="517" customFormat="1" ht="12.75" hidden="1" customHeight="1"/>
    <row r="432" s="517" customFormat="1" ht="12.75" hidden="1" customHeight="1"/>
    <row r="433" spans="11:11" ht="12.75" hidden="1" customHeight="1">
      <c r="K433" s="517"/>
    </row>
    <row r="434" spans="11:11" ht="12.75" hidden="1" customHeight="1">
      <c r="K434" s="517"/>
    </row>
    <row r="435" spans="11:11" ht="12.75" hidden="1" customHeight="1">
      <c r="K435" s="517"/>
    </row>
    <row r="436" spans="11:11" ht="12.75" hidden="1" customHeight="1">
      <c r="K436" s="517"/>
    </row>
  </sheetData>
  <mergeCells count="51">
    <mergeCell ref="C88:J88"/>
    <mergeCell ref="C82:J82"/>
    <mergeCell ref="C83:J83"/>
    <mergeCell ref="F84:G84"/>
    <mergeCell ref="F85:G85"/>
    <mergeCell ref="F86:G86"/>
    <mergeCell ref="F87:G87"/>
    <mergeCell ref="C81:J81"/>
    <mergeCell ref="C65:J65"/>
    <mergeCell ref="D66:D67"/>
    <mergeCell ref="E66:H66"/>
    <mergeCell ref="I66:I67"/>
    <mergeCell ref="C74:J74"/>
    <mergeCell ref="C75:J75"/>
    <mergeCell ref="C76:J76"/>
    <mergeCell ref="F77:G77"/>
    <mergeCell ref="F78:G78"/>
    <mergeCell ref="F79:G79"/>
    <mergeCell ref="F80:G80"/>
    <mergeCell ref="C64:J64"/>
    <mergeCell ref="C43:J43"/>
    <mergeCell ref="C44:J44"/>
    <mergeCell ref="C45:J45"/>
    <mergeCell ref="C46:J46"/>
    <mergeCell ref="C47:J47"/>
    <mergeCell ref="G48:J49"/>
    <mergeCell ref="C49:C51"/>
    <mergeCell ref="G50:J51"/>
    <mergeCell ref="C53:J53"/>
    <mergeCell ref="C54:J55"/>
    <mergeCell ref="C60:J60"/>
    <mergeCell ref="C61:J61"/>
    <mergeCell ref="C62:J63"/>
    <mergeCell ref="C42:J42"/>
    <mergeCell ref="C11:J11"/>
    <mergeCell ref="C17:J17"/>
    <mergeCell ref="C18:J18"/>
    <mergeCell ref="C19:J19"/>
    <mergeCell ref="D30:F30"/>
    <mergeCell ref="D36:F36"/>
    <mergeCell ref="C37:J37"/>
    <mergeCell ref="C38:J38"/>
    <mergeCell ref="C39:J39"/>
    <mergeCell ref="C40:J40"/>
    <mergeCell ref="C41:J41"/>
    <mergeCell ref="C10:J10"/>
    <mergeCell ref="E2:F2"/>
    <mergeCell ref="B3:C3"/>
    <mergeCell ref="C7:J7"/>
    <mergeCell ref="C8:J8"/>
    <mergeCell ref="C9:J9"/>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8F1BE-3756-468E-88A4-92234C61D61E}">
  <sheetPr>
    <tabColor rgb="FF92D050"/>
  </sheetPr>
  <dimension ref="A1:Q436"/>
  <sheetViews>
    <sheetView showGridLines="0" topLeftCell="A81" zoomScale="85" zoomScaleNormal="85" zoomScaleSheetLayoutView="100" workbookViewId="0">
      <selection activeCell="E86" sqref="E86"/>
    </sheetView>
  </sheetViews>
  <sheetFormatPr defaultColWidth="0" defaultRowHeight="0" customHeight="1" zeroHeight="1"/>
  <cols>
    <col min="1" max="1" width="7.58203125" style="517" customWidth="1"/>
    <col min="2" max="2" width="5.83203125" style="517" customWidth="1"/>
    <col min="3" max="3" width="10.5" style="517" customWidth="1"/>
    <col min="4" max="4" width="44" style="517" customWidth="1"/>
    <col min="5" max="5" width="27.83203125" style="517" customWidth="1"/>
    <col min="6" max="6" width="24.08203125" style="517" customWidth="1"/>
    <col min="7" max="7" width="19.08203125" style="517" customWidth="1"/>
    <col min="8" max="8" width="27" style="517" customWidth="1"/>
    <col min="9" max="10" width="34.08203125" style="517" customWidth="1"/>
    <col min="11" max="11" width="13.25" style="165" customWidth="1"/>
    <col min="12" max="12" width="10.75" style="517" customWidth="1"/>
    <col min="13" max="13" width="19" style="517" customWidth="1"/>
    <col min="14" max="14" width="13" style="517" customWidth="1"/>
    <col min="15" max="15" width="9.08203125" style="517" hidden="1" customWidth="1"/>
    <col min="16" max="16" width="8.58203125" style="517" hidden="1" customWidth="1"/>
    <col min="17" max="16384" width="7.83203125" style="517" hidden="1"/>
  </cols>
  <sheetData>
    <row r="1" spans="1:16" ht="15" customHeight="1">
      <c r="B1" s="518"/>
      <c r="C1" s="518"/>
      <c r="D1" s="518"/>
      <c r="E1" s="518"/>
      <c r="F1" s="518"/>
      <c r="G1" s="518"/>
      <c r="H1" s="518"/>
      <c r="I1" s="518"/>
      <c r="J1" s="518"/>
    </row>
    <row r="2" spans="1:16" ht="15" customHeight="1">
      <c r="B2" s="465"/>
      <c r="C2" s="518"/>
      <c r="D2" s="518"/>
      <c r="E2" s="859" t="s">
        <v>143</v>
      </c>
      <c r="F2" s="860"/>
      <c r="G2" s="518"/>
      <c r="H2" s="518"/>
      <c r="I2" s="518"/>
      <c r="J2" s="518"/>
    </row>
    <row r="3" spans="1:16" ht="20.149999999999999" customHeight="1">
      <c r="B3" s="861"/>
      <c r="C3" s="861"/>
      <c r="D3" s="519"/>
      <c r="E3" s="519"/>
      <c r="F3" s="519"/>
      <c r="G3" s="519"/>
      <c r="H3" s="518"/>
      <c r="I3" s="518"/>
      <c r="J3" s="518"/>
      <c r="L3" s="520"/>
      <c r="M3" s="520"/>
      <c r="N3" s="520"/>
      <c r="O3" s="520"/>
      <c r="P3" s="520"/>
    </row>
    <row r="4" spans="1:16" ht="20.149999999999999" customHeight="1">
      <c r="B4" s="521"/>
      <c r="C4" s="521"/>
      <c r="D4" s="519"/>
      <c r="E4" s="519"/>
      <c r="F4" s="519"/>
      <c r="G4" s="519"/>
      <c r="H4" s="518"/>
      <c r="I4" s="518"/>
      <c r="J4" s="518"/>
      <c r="L4" s="520"/>
      <c r="M4" s="520"/>
      <c r="N4" s="520"/>
      <c r="O4" s="520"/>
      <c r="P4" s="520"/>
    </row>
    <row r="5" spans="1:16" ht="20.149999999999999" customHeight="1" thickBot="1">
      <c r="B5" s="404" t="s">
        <v>144</v>
      </c>
      <c r="C5" s="404"/>
      <c r="D5" s="404"/>
      <c r="E5" s="404"/>
      <c r="F5" s="404"/>
      <c r="G5" s="404"/>
      <c r="H5" s="404"/>
      <c r="I5" s="404"/>
      <c r="J5" s="404"/>
      <c r="L5" s="520"/>
      <c r="M5" s="520"/>
      <c r="N5" s="520"/>
      <c r="O5" s="520"/>
      <c r="P5" s="520"/>
    </row>
    <row r="6" spans="1:16" ht="6" customHeight="1" thickTop="1">
      <c r="B6" s="188"/>
      <c r="C6" s="188"/>
      <c r="D6" s="188"/>
      <c r="E6" s="188"/>
      <c r="F6" s="188"/>
      <c r="G6" s="188"/>
      <c r="H6" s="188"/>
      <c r="I6" s="188"/>
      <c r="J6" s="188"/>
      <c r="L6" s="520"/>
      <c r="M6" s="520"/>
      <c r="N6" s="520"/>
      <c r="O6" s="520"/>
      <c r="P6" s="520"/>
    </row>
    <row r="7" spans="1:16" s="523" customFormat="1" ht="52.15" customHeight="1">
      <c r="A7" s="165"/>
      <c r="B7" s="522">
        <v>1</v>
      </c>
      <c r="C7" s="862" t="s">
        <v>616</v>
      </c>
      <c r="D7" s="863"/>
      <c r="E7" s="863"/>
      <c r="F7" s="863"/>
      <c r="G7" s="863"/>
      <c r="H7" s="863"/>
      <c r="I7" s="863"/>
      <c r="J7" s="864"/>
      <c r="K7" s="165"/>
    </row>
    <row r="8" spans="1:16" s="523" customFormat="1" ht="20.149999999999999" customHeight="1">
      <c r="A8" s="165"/>
      <c r="B8" s="524"/>
      <c r="C8" s="844" t="s">
        <v>145</v>
      </c>
      <c r="D8" s="845"/>
      <c r="E8" s="845"/>
      <c r="F8" s="845"/>
      <c r="G8" s="845"/>
      <c r="H8" s="845"/>
      <c r="I8" s="845"/>
      <c r="J8" s="865"/>
      <c r="K8" s="165"/>
    </row>
    <row r="9" spans="1:16" s="525" customFormat="1" ht="17.149999999999999" customHeight="1">
      <c r="B9" s="526">
        <v>2</v>
      </c>
      <c r="C9" s="866" t="s">
        <v>566</v>
      </c>
      <c r="D9" s="867"/>
      <c r="E9" s="867"/>
      <c r="F9" s="867"/>
      <c r="G9" s="867"/>
      <c r="H9" s="867"/>
      <c r="I9" s="867"/>
      <c r="J9" s="868"/>
      <c r="K9" s="181"/>
    </row>
    <row r="10" spans="1:16" s="523" customFormat="1" ht="20.149999999999999" customHeight="1">
      <c r="A10" s="165"/>
      <c r="B10" s="527"/>
      <c r="C10" s="844" t="s">
        <v>146</v>
      </c>
      <c r="D10" s="845"/>
      <c r="E10" s="845"/>
      <c r="F10" s="845"/>
      <c r="G10" s="845"/>
      <c r="H10" s="845"/>
      <c r="I10" s="845"/>
      <c r="J10" s="865"/>
      <c r="K10" s="165"/>
    </row>
    <row r="11" spans="1:16" s="523" customFormat="1" ht="20.149999999999999" customHeight="1">
      <c r="A11" s="165"/>
      <c r="B11" s="526">
        <f>B9+1</f>
        <v>3</v>
      </c>
      <c r="C11" s="866" t="s">
        <v>147</v>
      </c>
      <c r="D11" s="867"/>
      <c r="E11" s="867"/>
      <c r="F11" s="867"/>
      <c r="G11" s="867"/>
      <c r="H11" s="867"/>
      <c r="I11" s="867"/>
      <c r="J11" s="868"/>
      <c r="K11" s="165"/>
    </row>
    <row r="12" spans="1:16" s="523" customFormat="1" ht="20.149999999999999" customHeight="1">
      <c r="A12" s="165"/>
      <c r="B12" s="526"/>
      <c r="C12" s="528"/>
      <c r="D12" s="529" t="s">
        <v>574</v>
      </c>
      <c r="E12" s="530" t="s">
        <v>148</v>
      </c>
      <c r="F12" s="531" t="s">
        <v>149</v>
      </c>
      <c r="G12" s="532"/>
      <c r="H12" s="532"/>
      <c r="I12" s="532"/>
      <c r="J12" s="533"/>
      <c r="K12" s="165"/>
    </row>
    <row r="13" spans="1:16" s="523" customFormat="1" ht="20.149999999999999" customHeight="1">
      <c r="A13" s="165"/>
      <c r="B13" s="526"/>
      <c r="C13" s="528"/>
      <c r="D13" s="534" t="s">
        <v>150</v>
      </c>
      <c r="E13" s="535">
        <f>IF('1.1 Summary'!C9="France",'Input Sheet'!D8,IF('1.1 Summary'!C9="Netherlands",'Input Sheet'!D9,IF('1.1 Summary'!C9="Portugal",'Input Sheet'!D10,'Input Sheet'!D11)))</f>
        <v>3</v>
      </c>
      <c r="F13" s="536" t="s">
        <v>151</v>
      </c>
      <c r="G13" s="532"/>
      <c r="H13" s="537"/>
      <c r="I13" s="537"/>
      <c r="J13" s="538"/>
      <c r="K13" s="165"/>
    </row>
    <row r="14" spans="1:16" s="523" customFormat="1" ht="20.149999999999999" customHeight="1">
      <c r="A14" s="165"/>
      <c r="B14" s="526"/>
      <c r="C14" s="528"/>
      <c r="D14" s="539" t="s">
        <v>152</v>
      </c>
      <c r="E14" s="535">
        <f>IF('1.1 Summary'!C9="France",'Input Sheet'!D12,IF('1.1 Summary'!C9="Netherlands",'Input Sheet'!D13,IF('1.1 Summary'!C9="Portugal",'Input Sheet'!D14,'Input Sheet'!D15)))</f>
        <v>8</v>
      </c>
      <c r="F14" s="540" t="s">
        <v>153</v>
      </c>
      <c r="G14" s="532"/>
      <c r="H14" s="532"/>
      <c r="I14" s="532"/>
      <c r="J14" s="533"/>
      <c r="K14" s="165"/>
    </row>
    <row r="15" spans="1:16" s="523" customFormat="1" ht="20.149999999999999" customHeight="1">
      <c r="A15" s="165"/>
      <c r="B15" s="526"/>
      <c r="C15" s="528"/>
      <c r="D15" s="539" t="s">
        <v>154</v>
      </c>
      <c r="E15" s="541">
        <f>IF('1.1 Summary'!C9="France",'Input Sheet'!D16,IF('1.1 Summary'!C9="Netherlands",'Input Sheet'!D17,IF('1.1 Summary'!C9="Portugal",'Input Sheet'!D18,'Input Sheet'!D19)))</f>
        <v>320</v>
      </c>
      <c r="F15" s="540" t="s">
        <v>155</v>
      </c>
      <c r="G15" s="542"/>
      <c r="H15" s="532"/>
      <c r="I15" s="532"/>
      <c r="J15" s="533"/>
      <c r="K15" s="165"/>
    </row>
    <row r="16" spans="1:16" s="523" customFormat="1" ht="20.149999999999999" customHeight="1">
      <c r="A16" s="165"/>
      <c r="B16" s="526"/>
      <c r="C16" s="528"/>
      <c r="D16" s="539" t="s">
        <v>575</v>
      </c>
      <c r="E16" s="543">
        <f>'Input Sheet'!D7</f>
        <v>1</v>
      </c>
      <c r="F16" s="540" t="s">
        <v>156</v>
      </c>
      <c r="G16" s="542"/>
      <c r="H16" s="532"/>
      <c r="I16" s="532"/>
      <c r="J16" s="533"/>
      <c r="K16" s="165"/>
    </row>
    <row r="17" spans="1:11" s="523" customFormat="1" ht="70.900000000000006" customHeight="1">
      <c r="A17" s="165"/>
      <c r="B17" s="526"/>
      <c r="C17" s="872" t="s">
        <v>576</v>
      </c>
      <c r="D17" s="873"/>
      <c r="E17" s="873"/>
      <c r="F17" s="873"/>
      <c r="G17" s="873"/>
      <c r="H17" s="873"/>
      <c r="I17" s="873"/>
      <c r="J17" s="874"/>
      <c r="K17" s="165"/>
    </row>
    <row r="18" spans="1:11" s="523" customFormat="1" ht="19.899999999999999" customHeight="1">
      <c r="A18" s="165"/>
      <c r="B18" s="526"/>
      <c r="C18" s="844" t="s">
        <v>146</v>
      </c>
      <c r="D18" s="845"/>
      <c r="E18" s="845"/>
      <c r="F18" s="845"/>
      <c r="G18" s="845"/>
      <c r="H18" s="845"/>
      <c r="I18" s="845"/>
      <c r="J18" s="865"/>
      <c r="K18" s="165"/>
    </row>
    <row r="19" spans="1:11" s="525" customFormat="1" ht="17.149999999999999" customHeight="1">
      <c r="B19" s="526">
        <v>4</v>
      </c>
      <c r="C19" s="869" t="s">
        <v>157</v>
      </c>
      <c r="D19" s="870"/>
      <c r="E19" s="870"/>
      <c r="F19" s="870"/>
      <c r="G19" s="870"/>
      <c r="H19" s="870"/>
      <c r="I19" s="870"/>
      <c r="J19" s="871"/>
    </row>
    <row r="20" spans="1:11" s="525" customFormat="1" ht="17.149999999999999" customHeight="1">
      <c r="B20" s="526"/>
      <c r="C20" s="544"/>
      <c r="D20" s="545" t="s">
        <v>11</v>
      </c>
      <c r="E20" s="545" t="s">
        <v>577</v>
      </c>
      <c r="F20" s="545" t="s">
        <v>578</v>
      </c>
      <c r="G20" s="546"/>
      <c r="H20" s="546"/>
      <c r="I20" s="546"/>
      <c r="J20" s="547"/>
    </row>
    <row r="21" spans="1:11" s="525" customFormat="1" ht="17.149999999999999" customHeight="1">
      <c r="B21" s="526"/>
      <c r="C21" s="544"/>
      <c r="D21" s="548" t="s">
        <v>15</v>
      </c>
      <c r="E21" s="543">
        <f>'Input Sheet'!D20</f>
        <v>1330</v>
      </c>
      <c r="F21" s="549">
        <f>'Input Sheet'!D24</f>
        <v>80</v>
      </c>
      <c r="G21" s="546"/>
      <c r="H21" s="546"/>
      <c r="I21" s="546"/>
      <c r="J21" s="547"/>
    </row>
    <row r="22" spans="1:11" s="525" customFormat="1" ht="17.149999999999999" customHeight="1">
      <c r="B22" s="526"/>
      <c r="C22" s="544"/>
      <c r="D22" s="548" t="s">
        <v>19</v>
      </c>
      <c r="E22" s="543">
        <f>'Input Sheet'!D21</f>
        <v>1220</v>
      </c>
      <c r="F22" s="549">
        <f>'Input Sheet'!D25</f>
        <v>90</v>
      </c>
      <c r="G22" s="546"/>
      <c r="H22" s="546"/>
      <c r="I22" s="546"/>
      <c r="J22" s="547"/>
    </row>
    <row r="23" spans="1:11" s="518" customFormat="1" ht="20.149999999999999" customHeight="1">
      <c r="B23" s="550"/>
      <c r="C23" s="551"/>
      <c r="D23" s="548" t="s">
        <v>526</v>
      </c>
      <c r="E23" s="543">
        <f>'Input Sheet'!D22</f>
        <v>1429</v>
      </c>
      <c r="F23" s="549">
        <f>'Input Sheet'!D26</f>
        <v>65</v>
      </c>
      <c r="G23" s="463"/>
      <c r="H23" s="12"/>
      <c r="I23" s="12"/>
      <c r="J23" s="552"/>
      <c r="K23" s="181"/>
    </row>
    <row r="24" spans="1:11" s="525" customFormat="1" ht="20.149999999999999" customHeight="1">
      <c r="B24" s="527"/>
      <c r="C24" s="551"/>
      <c r="D24" s="548" t="s">
        <v>24</v>
      </c>
      <c r="E24" s="543">
        <f>'Input Sheet'!D23</f>
        <v>1119</v>
      </c>
      <c r="F24" s="549">
        <f>'Input Sheet'!D27</f>
        <v>18</v>
      </c>
      <c r="H24" s="12"/>
      <c r="I24" s="12"/>
      <c r="J24" s="552"/>
    </row>
    <row r="25" spans="1:11" s="525" customFormat="1" ht="20.149999999999999" customHeight="1">
      <c r="B25" s="527"/>
      <c r="C25" s="551"/>
      <c r="D25" s="518"/>
      <c r="E25" s="518"/>
      <c r="F25" s="518"/>
      <c r="H25" s="12"/>
      <c r="I25" s="12"/>
      <c r="J25" s="552"/>
      <c r="K25" s="553"/>
    </row>
    <row r="26" spans="1:11" s="525" customFormat="1" ht="20.149999999999999" customHeight="1">
      <c r="B26" s="527"/>
      <c r="C26" s="551"/>
      <c r="D26" s="554" t="s">
        <v>158</v>
      </c>
      <c r="E26" s="554" t="s">
        <v>148</v>
      </c>
      <c r="F26" s="554" t="s">
        <v>149</v>
      </c>
      <c r="H26" s="12"/>
      <c r="I26" s="12"/>
      <c r="J26" s="552"/>
      <c r="K26" s="553"/>
    </row>
    <row r="27" spans="1:11" s="525" customFormat="1" ht="20.149999999999999" customHeight="1">
      <c r="B27" s="527"/>
      <c r="C27" s="551"/>
      <c r="D27" s="555" t="s">
        <v>579</v>
      </c>
      <c r="E27" s="556">
        <f>'Input Sheet'!D28</f>
        <v>15000</v>
      </c>
      <c r="F27" s="557" t="s">
        <v>159</v>
      </c>
      <c r="H27" s="12"/>
      <c r="I27" s="12"/>
      <c r="J27" s="552"/>
      <c r="K27" s="553"/>
    </row>
    <row r="28" spans="1:11" s="525" customFormat="1" ht="19.5" customHeight="1" thickBot="1">
      <c r="B28" s="527"/>
      <c r="C28" s="551"/>
      <c r="D28" s="558" t="s">
        <v>580</v>
      </c>
      <c r="E28" s="559">
        <f>E27*0.35</f>
        <v>5250</v>
      </c>
      <c r="F28" s="560" t="s">
        <v>160</v>
      </c>
      <c r="G28" s="561"/>
      <c r="H28" s="12"/>
      <c r="I28" s="12"/>
      <c r="J28" s="552"/>
      <c r="K28" s="553"/>
    </row>
    <row r="29" spans="1:11" s="525" customFormat="1" ht="19.5" customHeight="1">
      <c r="B29" s="527"/>
      <c r="C29" s="551"/>
      <c r="D29" s="562"/>
      <c r="E29" s="562"/>
      <c r="F29" s="562"/>
      <c r="H29" s="12"/>
      <c r="I29" s="12"/>
      <c r="J29" s="552"/>
      <c r="K29" s="553"/>
    </row>
    <row r="30" spans="1:11" s="525" customFormat="1" ht="19.5" customHeight="1">
      <c r="B30" s="527"/>
      <c r="C30" s="551"/>
      <c r="D30" s="875" t="s">
        <v>581</v>
      </c>
      <c r="E30" s="875"/>
      <c r="F30" s="876"/>
      <c r="G30" s="563" t="s">
        <v>161</v>
      </c>
      <c r="H30" s="12"/>
      <c r="I30" s="12"/>
      <c r="J30" s="552"/>
      <c r="K30" s="553"/>
    </row>
    <row r="31" spans="1:11" s="525" customFormat="1" ht="27" customHeight="1">
      <c r="B31" s="527"/>
      <c r="C31" s="551"/>
      <c r="D31" s="564" t="s">
        <v>162</v>
      </c>
      <c r="E31" s="564"/>
      <c r="F31" s="565"/>
      <c r="G31" s="566">
        <f>IF('1.1 Summary'!$C$9="France",E21*$E$28,IF('1.1 Summary'!$C$9="Netherlands",E22*$E$28,IF('1.1 Summary'!$C$9="Portugal",E23*$E$28,E24*$E$28)))</f>
        <v>6405000</v>
      </c>
      <c r="H31" s="12"/>
      <c r="I31" s="12"/>
      <c r="J31" s="552"/>
      <c r="K31" s="553"/>
    </row>
    <row r="32" spans="1:11" s="525" customFormat="1" ht="27" customHeight="1">
      <c r="B32" s="527"/>
      <c r="C32" s="551"/>
      <c r="D32" s="564" t="s">
        <v>163</v>
      </c>
      <c r="E32" s="564"/>
      <c r="F32" s="565"/>
      <c r="G32" s="566">
        <f>IF('1.1 Summary'!$C$9="France",F21*$E$27,IF('1.1 Summary'!$C$9="Netherlands",F22*$E$27,IF('1.1 Summary'!$C$9="Portugal",F23*$E$27,F24*$E$27)))</f>
        <v>1350000</v>
      </c>
      <c r="H32" s="12"/>
      <c r="I32" s="12"/>
      <c r="J32" s="552"/>
      <c r="K32" s="553"/>
    </row>
    <row r="33" spans="2:17" s="525" customFormat="1" ht="27" customHeight="1">
      <c r="B33" s="527"/>
      <c r="C33" s="551"/>
      <c r="D33" s="564" t="s">
        <v>164</v>
      </c>
      <c r="E33" s="567">
        <v>0.05</v>
      </c>
      <c r="F33" s="565" t="s">
        <v>165</v>
      </c>
      <c r="G33" s="566">
        <f>E33*G31</f>
        <v>320250</v>
      </c>
      <c r="H33" s="12"/>
      <c r="I33" s="12"/>
      <c r="J33" s="552"/>
      <c r="K33" s="553"/>
    </row>
    <row r="34" spans="2:17" s="525" customFormat="1" ht="27" customHeight="1">
      <c r="B34" s="527"/>
      <c r="C34" s="551"/>
      <c r="D34" s="564" t="s">
        <v>166</v>
      </c>
      <c r="E34" s="567">
        <v>0.04</v>
      </c>
      <c r="F34" s="565" t="s">
        <v>165</v>
      </c>
      <c r="G34" s="566">
        <f>E34*G31</f>
        <v>256200</v>
      </c>
      <c r="H34" s="12"/>
      <c r="I34" s="12"/>
      <c r="J34" s="552"/>
      <c r="K34" s="553"/>
    </row>
    <row r="35" spans="2:17" s="525" customFormat="1" ht="27" customHeight="1">
      <c r="B35" s="527"/>
      <c r="C35" s="551"/>
      <c r="D35" s="564" t="s">
        <v>167</v>
      </c>
      <c r="E35" s="567">
        <v>0.1</v>
      </c>
      <c r="F35" s="565" t="s">
        <v>168</v>
      </c>
      <c r="G35" s="763">
        <f>E35*((G31+G32+G33+G34)+(IF('1.2 Scenario Analysis'!M11="Semi-Automated",('Appendix - Equipment'!E14+'Appendix - Equipment'!E27),('Appendix - Equipment'!I14+'Appendix - Equipment'!I27))))</f>
        <v>909845</v>
      </c>
      <c r="H35" s="12"/>
      <c r="I35" s="12"/>
      <c r="J35" s="552"/>
      <c r="K35" s="553"/>
    </row>
    <row r="36" spans="2:17" s="525" customFormat="1" ht="19.5" customHeight="1" thickBot="1">
      <c r="B36" s="527"/>
      <c r="C36" s="551"/>
      <c r="D36" s="877" t="s">
        <v>169</v>
      </c>
      <c r="E36" s="878"/>
      <c r="F36" s="878"/>
      <c r="G36" s="568">
        <f>SUM(G31:G35)</f>
        <v>9241295</v>
      </c>
      <c r="H36" s="12"/>
      <c r="I36" s="12"/>
      <c r="J36" s="552"/>
      <c r="K36" s="553"/>
    </row>
    <row r="37" spans="2:17" s="525" customFormat="1" ht="82.15" customHeight="1">
      <c r="B37" s="524"/>
      <c r="C37" s="886" t="s">
        <v>582</v>
      </c>
      <c r="D37" s="887"/>
      <c r="E37" s="887"/>
      <c r="F37" s="887"/>
      <c r="G37" s="887"/>
      <c r="H37" s="887"/>
      <c r="I37" s="887"/>
      <c r="J37" s="888"/>
      <c r="K37" s="553"/>
      <c r="L37" s="553"/>
      <c r="M37" s="553"/>
      <c r="N37" s="553"/>
    </row>
    <row r="38" spans="2:17" s="525" customFormat="1" ht="27" customHeight="1">
      <c r="B38" s="524"/>
      <c r="C38" s="844" t="s">
        <v>170</v>
      </c>
      <c r="D38" s="845"/>
      <c r="E38" s="845"/>
      <c r="F38" s="845"/>
      <c r="G38" s="845"/>
      <c r="H38" s="845"/>
      <c r="I38" s="845"/>
      <c r="J38" s="845"/>
      <c r="K38" s="569"/>
      <c r="L38" s="569"/>
      <c r="M38" s="570"/>
      <c r="O38" s="570"/>
    </row>
    <row r="39" spans="2:17" s="525" customFormat="1" ht="159.65" customHeight="1">
      <c r="B39" s="524"/>
      <c r="C39" s="848" t="s">
        <v>171</v>
      </c>
      <c r="D39" s="849"/>
      <c r="E39" s="849"/>
      <c r="F39" s="849"/>
      <c r="G39" s="849"/>
      <c r="H39" s="849"/>
      <c r="I39" s="849"/>
      <c r="J39" s="850"/>
      <c r="K39" s="569"/>
      <c r="P39" s="571"/>
    </row>
    <row r="40" spans="2:17" s="523" customFormat="1" ht="20.25" customHeight="1">
      <c r="B40" s="527"/>
      <c r="C40" s="844" t="s">
        <v>172</v>
      </c>
      <c r="D40" s="845"/>
      <c r="E40" s="845"/>
      <c r="F40" s="845"/>
      <c r="G40" s="845"/>
      <c r="H40" s="845"/>
      <c r="I40" s="845"/>
      <c r="J40" s="845"/>
      <c r="K40" s="165"/>
    </row>
    <row r="41" spans="2:17" s="572" customFormat="1" ht="35.5" customHeight="1">
      <c r="B41" s="524">
        <v>5</v>
      </c>
      <c r="C41" s="848" t="s">
        <v>173</v>
      </c>
      <c r="D41" s="849"/>
      <c r="E41" s="849"/>
      <c r="F41" s="849"/>
      <c r="G41" s="849"/>
      <c r="H41" s="849"/>
      <c r="I41" s="849"/>
      <c r="J41" s="850"/>
      <c r="K41" s="165"/>
      <c r="L41" s="523"/>
      <c r="M41" s="523"/>
      <c r="N41" s="523"/>
      <c r="O41" s="523"/>
      <c r="P41" s="523"/>
    </row>
    <row r="42" spans="2:17" s="574" customFormat="1" ht="66.650000000000006" customHeight="1">
      <c r="B42" s="573">
        <v>6</v>
      </c>
      <c r="C42" s="848" t="s">
        <v>174</v>
      </c>
      <c r="D42" s="849"/>
      <c r="E42" s="849"/>
      <c r="F42" s="849"/>
      <c r="G42" s="849"/>
      <c r="H42" s="849"/>
      <c r="I42" s="849"/>
      <c r="J42" s="850"/>
      <c r="K42" s="165"/>
      <c r="L42" s="517"/>
      <c r="M42" s="517"/>
      <c r="N42" s="517"/>
      <c r="O42" s="517"/>
      <c r="P42" s="517"/>
      <c r="Q42" s="517"/>
    </row>
    <row r="43" spans="2:17" s="574" customFormat="1" ht="20.25" customHeight="1">
      <c r="B43" s="573"/>
      <c r="C43" s="844" t="s">
        <v>58</v>
      </c>
      <c r="D43" s="845"/>
      <c r="E43" s="845"/>
      <c r="F43" s="845"/>
      <c r="G43" s="845"/>
      <c r="H43" s="845"/>
      <c r="I43" s="845"/>
      <c r="J43" s="845"/>
      <c r="K43" s="165"/>
      <c r="L43" s="517"/>
      <c r="M43" s="517"/>
      <c r="N43" s="517"/>
      <c r="O43" s="517"/>
      <c r="P43" s="517"/>
      <c r="Q43" s="517"/>
    </row>
    <row r="44" spans="2:17" s="574" customFormat="1" ht="48.65" customHeight="1">
      <c r="B44" s="573">
        <v>7</v>
      </c>
      <c r="C44" s="848" t="s">
        <v>402</v>
      </c>
      <c r="D44" s="849"/>
      <c r="E44" s="849"/>
      <c r="F44" s="849"/>
      <c r="G44" s="849"/>
      <c r="H44" s="849"/>
      <c r="I44" s="849"/>
      <c r="J44" s="850"/>
      <c r="K44" s="165"/>
      <c r="L44" s="517"/>
      <c r="M44" s="517"/>
      <c r="N44" s="517"/>
      <c r="O44" s="517"/>
      <c r="P44" s="517"/>
      <c r="Q44" s="517"/>
    </row>
    <row r="45" spans="2:17" s="574" customFormat="1" ht="19.899999999999999" customHeight="1">
      <c r="B45" s="573"/>
      <c r="C45" s="846" t="s">
        <v>44</v>
      </c>
      <c r="D45" s="847"/>
      <c r="E45" s="847"/>
      <c r="F45" s="847"/>
      <c r="G45" s="847"/>
      <c r="H45" s="847"/>
      <c r="I45" s="847"/>
      <c r="J45" s="847"/>
      <c r="K45" s="165"/>
      <c r="L45" s="517"/>
      <c r="M45" s="517"/>
      <c r="N45" s="517"/>
      <c r="O45" s="517"/>
      <c r="P45" s="517"/>
      <c r="Q45" s="517"/>
    </row>
    <row r="46" spans="2:17" s="574" customFormat="1" ht="19.899999999999999" customHeight="1">
      <c r="B46" s="573">
        <v>8</v>
      </c>
      <c r="C46" s="848" t="s">
        <v>569</v>
      </c>
      <c r="D46" s="849"/>
      <c r="E46" s="849"/>
      <c r="F46" s="849"/>
      <c r="G46" s="849"/>
      <c r="H46" s="849"/>
      <c r="I46" s="849"/>
      <c r="J46" s="850"/>
      <c r="K46" s="165"/>
      <c r="L46" s="517"/>
      <c r="M46" s="517"/>
      <c r="N46" s="517"/>
      <c r="O46" s="517"/>
      <c r="P46" s="517"/>
      <c r="Q46" s="517"/>
    </row>
    <row r="47" spans="2:17" s="574" customFormat="1" ht="19.899999999999999" customHeight="1">
      <c r="B47" s="573"/>
      <c r="C47" s="848" t="s">
        <v>175</v>
      </c>
      <c r="D47" s="849"/>
      <c r="E47" s="849"/>
      <c r="F47" s="849"/>
      <c r="G47" s="849"/>
      <c r="H47" s="849"/>
      <c r="I47" s="849"/>
      <c r="J47" s="850"/>
      <c r="K47" s="165"/>
      <c r="L47" s="517"/>
      <c r="M47" s="517"/>
      <c r="N47" s="517"/>
      <c r="O47" s="517"/>
      <c r="P47" s="517"/>
      <c r="Q47" s="517"/>
    </row>
    <row r="48" spans="2:17" s="574" customFormat="1" ht="19.899999999999999" customHeight="1">
      <c r="B48" s="573"/>
      <c r="C48" s="575"/>
      <c r="D48" s="576" t="s">
        <v>176</v>
      </c>
      <c r="E48" s="576" t="s">
        <v>177</v>
      </c>
      <c r="F48" s="545" t="s">
        <v>178</v>
      </c>
      <c r="G48" s="851"/>
      <c r="H48" s="852"/>
      <c r="I48" s="852"/>
      <c r="J48" s="853"/>
      <c r="K48" s="165"/>
      <c r="L48" s="517"/>
      <c r="M48" s="517"/>
      <c r="N48" s="517"/>
      <c r="O48" s="517"/>
      <c r="P48" s="517"/>
      <c r="Q48" s="517"/>
    </row>
    <row r="49" spans="2:17" s="574" customFormat="1" ht="19.899999999999999" customHeight="1">
      <c r="B49" s="573"/>
      <c r="C49" s="902"/>
      <c r="D49" s="577" t="s">
        <v>179</v>
      </c>
      <c r="E49" s="578">
        <f>'Input Sheet'!D57</f>
        <v>150</v>
      </c>
      <c r="F49" s="579">
        <f>E49*$E$15</f>
        <v>48000</v>
      </c>
      <c r="G49" s="851"/>
      <c r="H49" s="852"/>
      <c r="I49" s="852"/>
      <c r="J49" s="853"/>
      <c r="K49" s="165"/>
      <c r="L49" s="517"/>
      <c r="M49" s="517"/>
      <c r="N49" s="517"/>
      <c r="O49" s="517"/>
      <c r="P49" s="517"/>
      <c r="Q49" s="517"/>
    </row>
    <row r="50" spans="2:17" s="574" customFormat="1" ht="19.899999999999999" customHeight="1">
      <c r="B50" s="573"/>
      <c r="C50" s="902"/>
      <c r="D50" s="580" t="s">
        <v>180</v>
      </c>
      <c r="E50" s="578">
        <f>'Input Sheet'!D58</f>
        <v>200</v>
      </c>
      <c r="F50" s="579">
        <f>E50*$E$15</f>
        <v>64000</v>
      </c>
      <c r="G50" s="851"/>
      <c r="H50" s="852"/>
      <c r="I50" s="852"/>
      <c r="J50" s="853"/>
      <c r="K50" s="165"/>
      <c r="L50" s="517"/>
      <c r="M50" s="517"/>
      <c r="N50" s="517"/>
      <c r="O50" s="517"/>
      <c r="P50" s="517"/>
      <c r="Q50" s="517"/>
    </row>
    <row r="51" spans="2:17" s="574" customFormat="1" ht="19.899999999999999" customHeight="1" thickBot="1">
      <c r="B51" s="573"/>
      <c r="C51" s="902"/>
      <c r="D51" s="581" t="s">
        <v>181</v>
      </c>
      <c r="E51" s="582">
        <f>'Input Sheet'!D59</f>
        <v>250</v>
      </c>
      <c r="F51" s="583">
        <f>E51*$E$15</f>
        <v>80000</v>
      </c>
      <c r="G51" s="851"/>
      <c r="H51" s="852"/>
      <c r="I51" s="852"/>
      <c r="J51" s="853"/>
      <c r="K51" s="165"/>
      <c r="L51" s="517"/>
      <c r="M51" s="517"/>
      <c r="N51" s="517"/>
      <c r="O51" s="517"/>
      <c r="P51" s="517"/>
      <c r="Q51" s="517"/>
    </row>
    <row r="52" spans="2:17" s="574" customFormat="1" ht="19.899999999999999" customHeight="1">
      <c r="B52" s="573"/>
      <c r="C52" s="575"/>
      <c r="D52" s="584"/>
      <c r="E52" s="584"/>
      <c r="F52" s="584"/>
      <c r="G52" s="584"/>
      <c r="H52" s="585"/>
      <c r="I52" s="585"/>
      <c r="J52" s="586"/>
      <c r="K52" s="165"/>
      <c r="L52" s="517"/>
      <c r="M52" s="517"/>
      <c r="N52" s="517"/>
      <c r="O52" s="517"/>
      <c r="P52" s="517"/>
      <c r="Q52" s="517"/>
    </row>
    <row r="53" spans="2:17" s="574" customFormat="1" ht="19.899999999999999" customHeight="1">
      <c r="B53" s="573"/>
      <c r="C53" s="846" t="s">
        <v>182</v>
      </c>
      <c r="D53" s="847"/>
      <c r="E53" s="847"/>
      <c r="F53" s="847"/>
      <c r="G53" s="847"/>
      <c r="H53" s="847"/>
      <c r="I53" s="847"/>
      <c r="J53" s="847"/>
      <c r="K53" s="165"/>
      <c r="L53" s="517"/>
      <c r="M53" s="517"/>
      <c r="N53" s="517"/>
      <c r="O53" s="517"/>
      <c r="P53" s="517"/>
      <c r="Q53" s="517"/>
    </row>
    <row r="54" spans="2:17" s="574" customFormat="1" ht="19.899999999999999" customHeight="1">
      <c r="B54" s="573">
        <v>9</v>
      </c>
      <c r="C54" s="848" t="s">
        <v>617</v>
      </c>
      <c r="D54" s="849"/>
      <c r="E54" s="849"/>
      <c r="F54" s="849"/>
      <c r="G54" s="849"/>
      <c r="H54" s="849"/>
      <c r="I54" s="849"/>
      <c r="J54" s="850"/>
      <c r="K54" s="165"/>
      <c r="L54" s="517"/>
      <c r="M54" s="517"/>
      <c r="N54" s="517"/>
      <c r="O54" s="517"/>
      <c r="P54" s="517"/>
      <c r="Q54" s="517"/>
    </row>
    <row r="55" spans="2:17" s="574" customFormat="1" ht="44.5" customHeight="1">
      <c r="B55" s="573"/>
      <c r="C55" s="848"/>
      <c r="D55" s="849"/>
      <c r="E55" s="849"/>
      <c r="F55" s="849"/>
      <c r="G55" s="849"/>
      <c r="H55" s="849"/>
      <c r="I55" s="849"/>
      <c r="J55" s="850"/>
      <c r="K55" s="165"/>
      <c r="L55" s="517"/>
      <c r="M55" s="517"/>
      <c r="N55" s="517"/>
      <c r="O55" s="517"/>
      <c r="P55" s="517"/>
      <c r="Q55" s="517"/>
    </row>
    <row r="56" spans="2:17" s="574" customFormat="1" ht="19.899999999999999" customHeight="1">
      <c r="B56" s="573"/>
      <c r="C56" s="575"/>
      <c r="D56" s="576" t="s">
        <v>46</v>
      </c>
      <c r="E56" s="576" t="s">
        <v>183</v>
      </c>
      <c r="F56" s="587"/>
      <c r="G56" s="584"/>
      <c r="H56" s="585"/>
      <c r="I56" s="585"/>
      <c r="J56" s="586"/>
      <c r="K56" s="165"/>
      <c r="L56" s="517"/>
      <c r="M56" s="517"/>
      <c r="N56" s="517"/>
      <c r="O56" s="517"/>
      <c r="P56" s="517"/>
      <c r="Q56" s="517"/>
    </row>
    <row r="57" spans="2:17" s="574" customFormat="1" ht="19.899999999999999" customHeight="1">
      <c r="B57" s="573"/>
      <c r="C57" s="588"/>
      <c r="D57" s="577" t="s">
        <v>47</v>
      </c>
      <c r="E57" s="589">
        <f>'Input Sheet'!D60</f>
        <v>4</v>
      </c>
      <c r="F57" s="584"/>
      <c r="G57" s="584"/>
      <c r="H57" s="585"/>
      <c r="I57" s="585"/>
      <c r="J57" s="586"/>
      <c r="K57" s="165"/>
      <c r="L57" s="517"/>
      <c r="M57" s="517"/>
      <c r="N57" s="517"/>
      <c r="O57" s="517"/>
      <c r="P57" s="517"/>
      <c r="Q57" s="517"/>
    </row>
    <row r="58" spans="2:17" s="574" customFormat="1" ht="19.899999999999999" customHeight="1">
      <c r="B58" s="573"/>
      <c r="C58" s="588"/>
      <c r="D58" s="580" t="s">
        <v>184</v>
      </c>
      <c r="E58" s="589">
        <f>'Input Sheet'!D61</f>
        <v>8</v>
      </c>
      <c r="F58" s="584"/>
      <c r="G58" s="584"/>
      <c r="H58" s="585"/>
      <c r="I58" s="585"/>
      <c r="J58" s="586"/>
      <c r="K58" s="165"/>
      <c r="L58" s="517"/>
      <c r="M58" s="517"/>
      <c r="N58" s="517"/>
      <c r="O58" s="517"/>
      <c r="P58" s="517"/>
      <c r="Q58" s="517"/>
    </row>
    <row r="59" spans="2:17" s="574" customFormat="1" ht="19.899999999999999" customHeight="1" thickBot="1">
      <c r="B59" s="573"/>
      <c r="C59" s="588"/>
      <c r="D59" s="581" t="s">
        <v>185</v>
      </c>
      <c r="E59" s="590">
        <f>'Input Sheet'!D62</f>
        <v>12</v>
      </c>
      <c r="F59" s="584"/>
      <c r="G59" s="584"/>
      <c r="H59" s="585"/>
      <c r="I59" s="585"/>
      <c r="J59" s="586"/>
      <c r="K59" s="585"/>
      <c r="L59" s="585"/>
      <c r="M59" s="585"/>
      <c r="N59" s="585"/>
      <c r="O59" s="585"/>
      <c r="P59" s="585"/>
      <c r="Q59" s="585"/>
    </row>
    <row r="60" spans="2:17" s="574" customFormat="1" ht="19.899999999999999" customHeight="1">
      <c r="B60" s="573"/>
      <c r="C60" s="848"/>
      <c r="D60" s="849"/>
      <c r="E60" s="849"/>
      <c r="F60" s="849"/>
      <c r="G60" s="849"/>
      <c r="H60" s="849"/>
      <c r="I60" s="849"/>
      <c r="J60" s="850"/>
      <c r="K60" s="585"/>
      <c r="L60" s="585"/>
      <c r="M60" s="585"/>
      <c r="N60" s="585"/>
      <c r="O60" s="585"/>
      <c r="P60" s="517"/>
      <c r="Q60" s="517"/>
    </row>
    <row r="61" spans="2:17" s="574" customFormat="1" ht="19.899999999999999" customHeight="1">
      <c r="B61" s="573"/>
      <c r="C61" s="846" t="s">
        <v>186</v>
      </c>
      <c r="D61" s="847"/>
      <c r="E61" s="847"/>
      <c r="F61" s="847"/>
      <c r="G61" s="847"/>
      <c r="H61" s="847"/>
      <c r="I61" s="847"/>
      <c r="J61" s="847"/>
      <c r="K61" s="585"/>
      <c r="L61" s="585"/>
      <c r="M61" s="585"/>
      <c r="N61" s="585"/>
      <c r="O61" s="585"/>
      <c r="P61" s="517"/>
      <c r="Q61" s="517"/>
    </row>
    <row r="62" spans="2:17" s="574" customFormat="1" ht="19.899999999999999" customHeight="1">
      <c r="B62" s="573">
        <v>10</v>
      </c>
      <c r="C62" s="900" t="s">
        <v>583</v>
      </c>
      <c r="D62" s="901"/>
      <c r="E62" s="901"/>
      <c r="F62" s="901"/>
      <c r="G62" s="901"/>
      <c r="H62" s="901"/>
      <c r="I62" s="901"/>
      <c r="J62" s="901"/>
      <c r="K62" s="585"/>
      <c r="L62" s="585"/>
      <c r="M62" s="585"/>
      <c r="N62" s="585"/>
      <c r="O62" s="585"/>
      <c r="P62" s="517"/>
      <c r="Q62" s="517"/>
    </row>
    <row r="63" spans="2:17" s="574" customFormat="1" ht="42.65" customHeight="1">
      <c r="B63" s="573"/>
      <c r="C63" s="900"/>
      <c r="D63" s="901"/>
      <c r="E63" s="901"/>
      <c r="F63" s="901"/>
      <c r="G63" s="901"/>
      <c r="H63" s="901"/>
      <c r="I63" s="901"/>
      <c r="J63" s="901"/>
      <c r="P63" s="517"/>
      <c r="Q63" s="517"/>
    </row>
    <row r="64" spans="2:17" s="572" customFormat="1" ht="31.9" customHeight="1">
      <c r="B64" s="591"/>
      <c r="C64" s="844" t="s">
        <v>187</v>
      </c>
      <c r="D64" s="845"/>
      <c r="E64" s="845"/>
      <c r="F64" s="845"/>
      <c r="G64" s="845"/>
      <c r="H64" s="845"/>
      <c r="I64" s="845"/>
      <c r="J64" s="845"/>
      <c r="K64" s="165"/>
      <c r="L64" s="523"/>
      <c r="M64" s="523"/>
      <c r="N64" s="523"/>
      <c r="O64" s="523"/>
      <c r="P64" s="523"/>
      <c r="Q64" s="523"/>
    </row>
    <row r="65" spans="2:17" s="572" customFormat="1" ht="18.649999999999999" customHeight="1">
      <c r="B65" s="573">
        <v>11</v>
      </c>
      <c r="C65" s="866" t="s">
        <v>188</v>
      </c>
      <c r="D65" s="867"/>
      <c r="E65" s="867"/>
      <c r="F65" s="867"/>
      <c r="G65" s="867"/>
      <c r="H65" s="867"/>
      <c r="I65" s="867"/>
      <c r="J65" s="868"/>
      <c r="K65" s="165"/>
      <c r="L65" s="523"/>
      <c r="M65" s="523"/>
      <c r="N65" s="523"/>
      <c r="O65" s="523"/>
      <c r="P65" s="523"/>
      <c r="Q65" s="523"/>
    </row>
    <row r="66" spans="2:17" s="572" customFormat="1" ht="18.649999999999999" customHeight="1">
      <c r="B66" s="591"/>
      <c r="C66" s="592"/>
      <c r="D66" s="903" t="s">
        <v>158</v>
      </c>
      <c r="E66" s="856" t="s">
        <v>148</v>
      </c>
      <c r="F66" s="857"/>
      <c r="G66" s="857"/>
      <c r="H66" s="858"/>
      <c r="I66" s="854" t="s">
        <v>149</v>
      </c>
      <c r="J66" s="593"/>
      <c r="K66" s="165"/>
      <c r="L66" s="523"/>
      <c r="M66" s="523"/>
      <c r="N66" s="523"/>
      <c r="O66" s="523"/>
      <c r="P66" s="523"/>
      <c r="Q66" s="523"/>
    </row>
    <row r="67" spans="2:17" s="572" customFormat="1" ht="18.649999999999999" customHeight="1">
      <c r="B67" s="591"/>
      <c r="C67" s="592"/>
      <c r="D67" s="904"/>
      <c r="E67" s="713" t="s">
        <v>15</v>
      </c>
      <c r="F67" s="713" t="s">
        <v>19</v>
      </c>
      <c r="G67" s="713" t="s">
        <v>526</v>
      </c>
      <c r="H67" s="713" t="s">
        <v>24</v>
      </c>
      <c r="I67" s="855"/>
      <c r="J67" s="593"/>
      <c r="K67" s="165"/>
      <c r="L67" s="523"/>
      <c r="M67" s="523"/>
      <c r="N67" s="523"/>
      <c r="O67" s="523"/>
      <c r="P67" s="523"/>
      <c r="Q67" s="523"/>
    </row>
    <row r="68" spans="2:17" s="572" customFormat="1" ht="18.649999999999999" customHeight="1">
      <c r="B68" s="591"/>
      <c r="C68" s="528"/>
      <c r="D68" s="594" t="s">
        <v>584</v>
      </c>
      <c r="E68" s="595">
        <f>'Input Sheet'!D29</f>
        <v>0.15825472904975524</v>
      </c>
      <c r="F68" s="595">
        <f>'Input Sheet'!D30</f>
        <v>0.1578283043648831</v>
      </c>
      <c r="G68" s="595">
        <f>'Input Sheet'!D31</f>
        <v>0.13</v>
      </c>
      <c r="H68" s="595">
        <f>'Input Sheet'!D32</f>
        <v>0.15</v>
      </c>
      <c r="I68" s="596" t="s">
        <v>189</v>
      </c>
      <c r="J68" s="597"/>
      <c r="K68" s="165"/>
      <c r="L68" s="523"/>
      <c r="M68" s="523"/>
      <c r="N68" s="523"/>
      <c r="O68" s="523"/>
      <c r="P68" s="523"/>
      <c r="Q68" s="523"/>
    </row>
    <row r="69" spans="2:17" s="572" customFormat="1" ht="18.649999999999999" customHeight="1">
      <c r="B69" s="591"/>
      <c r="C69" s="528"/>
      <c r="D69" s="594" t="s">
        <v>585</v>
      </c>
      <c r="E69" s="595">
        <f>'Input Sheet'!$D33</f>
        <v>7.6756443276988426E-2</v>
      </c>
      <c r="F69" s="595">
        <f>'Input Sheet'!$D34</f>
        <v>7.6756443276988426E-2</v>
      </c>
      <c r="G69" s="595">
        <f>'Input Sheet'!$D35</f>
        <v>0.1</v>
      </c>
      <c r="H69" s="595">
        <f>'Input Sheet'!$D36</f>
        <v>7.0000000000000007E-2</v>
      </c>
      <c r="I69" s="596" t="s">
        <v>189</v>
      </c>
      <c r="J69" s="597"/>
      <c r="K69" s="165"/>
      <c r="L69" s="523"/>
      <c r="M69" s="523"/>
      <c r="N69" s="523"/>
      <c r="O69" s="523"/>
      <c r="P69" s="523"/>
      <c r="Q69" s="523"/>
    </row>
    <row r="70" spans="2:17" s="572" customFormat="1" ht="18.649999999999999" customHeight="1">
      <c r="B70" s="591"/>
      <c r="C70" s="528"/>
      <c r="D70" s="594" t="s">
        <v>586</v>
      </c>
      <c r="E70" s="595">
        <f>'Input Sheet'!$D37</f>
        <v>68.5</v>
      </c>
      <c r="F70" s="595">
        <f>'Input Sheet'!$D38</f>
        <v>68</v>
      </c>
      <c r="G70" s="595">
        <f>'Input Sheet'!$D39</f>
        <v>39.5</v>
      </c>
      <c r="H70" s="595">
        <f>'Input Sheet'!$D40</f>
        <v>68.64</v>
      </c>
      <c r="I70" s="596" t="s">
        <v>364</v>
      </c>
      <c r="J70" s="597"/>
      <c r="K70" s="165"/>
      <c r="L70" s="523"/>
      <c r="M70" s="523"/>
      <c r="N70" s="523"/>
      <c r="O70" s="523"/>
      <c r="P70" s="523"/>
      <c r="Q70" s="523"/>
    </row>
    <row r="71" spans="2:17" s="572" customFormat="1" ht="18.649999999999999" customHeight="1">
      <c r="B71" s="591"/>
      <c r="C71" s="528"/>
      <c r="D71" s="594" t="s">
        <v>587</v>
      </c>
      <c r="E71" s="595">
        <f>'Input Sheet'!$D41</f>
        <v>30</v>
      </c>
      <c r="F71" s="595">
        <f>'Input Sheet'!$D42</f>
        <v>30</v>
      </c>
      <c r="G71" s="595">
        <f>'Input Sheet'!$D43</f>
        <v>30.5</v>
      </c>
      <c r="H71" s="595">
        <f>'Input Sheet'!$D44</f>
        <v>30.1</v>
      </c>
      <c r="I71" s="596" t="s">
        <v>364</v>
      </c>
      <c r="J71" s="597"/>
      <c r="K71" s="165"/>
      <c r="L71" s="523"/>
      <c r="M71" s="523"/>
      <c r="N71" s="523"/>
      <c r="O71" s="523"/>
      <c r="P71" s="523"/>
      <c r="Q71" s="523"/>
    </row>
    <row r="72" spans="2:17" s="572" customFormat="1" ht="18.649999999999999" customHeight="1">
      <c r="B72" s="591"/>
      <c r="C72" s="528"/>
      <c r="D72" s="598" t="s">
        <v>588</v>
      </c>
      <c r="E72" s="599">
        <f>'Input Sheet'!$D45</f>
        <v>290</v>
      </c>
      <c r="F72" s="599">
        <f>'Input Sheet'!$D46</f>
        <v>290</v>
      </c>
      <c r="G72" s="599">
        <f>'Input Sheet'!$D47</f>
        <v>290</v>
      </c>
      <c r="H72" s="599">
        <f>'Input Sheet'!$D48</f>
        <v>290</v>
      </c>
      <c r="I72" s="596" t="s">
        <v>348</v>
      </c>
      <c r="J72" s="597"/>
      <c r="K72" s="165"/>
      <c r="L72" s="523"/>
      <c r="M72" s="523"/>
      <c r="N72" s="523"/>
      <c r="O72" s="523"/>
      <c r="P72" s="523"/>
      <c r="Q72" s="523"/>
    </row>
    <row r="73" spans="2:17" s="572" customFormat="1" ht="18.649999999999999" customHeight="1" thickBot="1">
      <c r="B73" s="591"/>
      <c r="C73" s="528"/>
      <c r="D73" s="600" t="s">
        <v>589</v>
      </c>
      <c r="E73" s="601">
        <f>'Input Sheet'!$D49</f>
        <v>0.15</v>
      </c>
      <c r="F73" s="601">
        <f>'Input Sheet'!$D50</f>
        <v>0.15</v>
      </c>
      <c r="G73" s="601">
        <f>'Input Sheet'!$D51</f>
        <v>0.15</v>
      </c>
      <c r="H73" s="601">
        <f>'Input Sheet'!$D52</f>
        <v>0.15</v>
      </c>
      <c r="I73" s="602" t="s">
        <v>190</v>
      </c>
      <c r="J73" s="533"/>
      <c r="K73" s="165"/>
      <c r="L73" s="523"/>
      <c r="M73" s="523"/>
      <c r="N73" s="523"/>
      <c r="O73" s="523"/>
      <c r="P73" s="523"/>
      <c r="Q73" s="523"/>
    </row>
    <row r="74" spans="2:17" s="572" customFormat="1" ht="123.65" customHeight="1">
      <c r="B74" s="591"/>
      <c r="C74" s="893" t="s">
        <v>384</v>
      </c>
      <c r="D74" s="894"/>
      <c r="E74" s="894"/>
      <c r="F74" s="894"/>
      <c r="G74" s="894"/>
      <c r="H74" s="894"/>
      <c r="I74" s="894"/>
      <c r="J74" s="895"/>
      <c r="K74" s="165"/>
      <c r="L74" s="523"/>
      <c r="M74" s="523"/>
      <c r="N74" s="523"/>
      <c r="O74" s="523"/>
      <c r="P74" s="523"/>
      <c r="Q74" s="523"/>
    </row>
    <row r="75" spans="2:17" s="523" customFormat="1" ht="20.149999999999999" customHeight="1">
      <c r="B75" s="527"/>
      <c r="C75" s="844" t="s">
        <v>111</v>
      </c>
      <c r="D75" s="845"/>
      <c r="E75" s="845"/>
      <c r="F75" s="845"/>
      <c r="G75" s="845"/>
      <c r="H75" s="845"/>
      <c r="I75" s="845"/>
      <c r="J75" s="865"/>
      <c r="K75" s="165"/>
    </row>
    <row r="76" spans="2:17" s="523" customFormat="1" ht="19.5" customHeight="1">
      <c r="B76" s="524">
        <v>12</v>
      </c>
      <c r="C76" s="866" t="s">
        <v>191</v>
      </c>
      <c r="D76" s="867"/>
      <c r="E76" s="867"/>
      <c r="F76" s="867"/>
      <c r="G76" s="867"/>
      <c r="H76" s="867"/>
      <c r="I76" s="867"/>
      <c r="J76" s="868"/>
      <c r="K76" s="165"/>
    </row>
    <row r="77" spans="2:17" ht="20.149999999999999" customHeight="1">
      <c r="B77" s="550"/>
      <c r="C77" s="603"/>
      <c r="D77" s="604" t="s">
        <v>158</v>
      </c>
      <c r="E77" s="605" t="s">
        <v>148</v>
      </c>
      <c r="F77" s="856" t="s">
        <v>149</v>
      </c>
      <c r="G77" s="858"/>
      <c r="H77" s="606"/>
      <c r="I77" s="606"/>
      <c r="J77" s="607"/>
      <c r="K77" s="608"/>
    </row>
    <row r="78" spans="2:17" s="523" customFormat="1" ht="20.149999999999999" customHeight="1">
      <c r="B78" s="527"/>
      <c r="C78" s="603"/>
      <c r="D78" s="609" t="s">
        <v>590</v>
      </c>
      <c r="E78" s="610">
        <f>'Input Sheet'!D53</f>
        <v>0.6</v>
      </c>
      <c r="F78" s="889" t="s">
        <v>192</v>
      </c>
      <c r="G78" s="890"/>
      <c r="H78" s="611"/>
      <c r="I78" s="611"/>
      <c r="J78" s="612"/>
      <c r="K78" s="553"/>
    </row>
    <row r="79" spans="2:17" s="523" customFormat="1" ht="20.149999999999999" customHeight="1">
      <c r="B79" s="527"/>
      <c r="C79" s="603"/>
      <c r="D79" s="613" t="s">
        <v>591</v>
      </c>
      <c r="E79" s="614">
        <v>0.1</v>
      </c>
      <c r="F79" s="891" t="s">
        <v>193</v>
      </c>
      <c r="G79" s="892"/>
      <c r="H79" s="611"/>
      <c r="I79" s="615"/>
      <c r="J79" s="616"/>
      <c r="K79" s="553"/>
    </row>
    <row r="80" spans="2:17" s="523" customFormat="1" ht="20.149999999999999" customHeight="1" thickBot="1">
      <c r="B80" s="527"/>
      <c r="C80" s="603"/>
      <c r="D80" s="600" t="s">
        <v>592</v>
      </c>
      <c r="E80" s="617">
        <f>'Input Sheet'!D54</f>
        <v>3.3333333333333333E-2</v>
      </c>
      <c r="F80" s="896" t="s">
        <v>194</v>
      </c>
      <c r="G80" s="896"/>
      <c r="H80" s="611"/>
      <c r="I80" s="611"/>
      <c r="J80" s="612"/>
      <c r="K80" s="494"/>
    </row>
    <row r="81" spans="1:16" s="523" customFormat="1" ht="69.650000000000006" customHeight="1">
      <c r="B81" s="527"/>
      <c r="C81" s="897" t="s">
        <v>593</v>
      </c>
      <c r="D81" s="898"/>
      <c r="E81" s="898"/>
      <c r="F81" s="898"/>
      <c r="G81" s="898"/>
      <c r="H81" s="898"/>
      <c r="I81" s="898"/>
      <c r="J81" s="899"/>
      <c r="K81" s="618"/>
      <c r="L81" s="618"/>
    </row>
    <row r="82" spans="1:16" s="523" customFormat="1" ht="20.149999999999999" customHeight="1">
      <c r="B82" s="527"/>
      <c r="C82" s="844" t="s">
        <v>116</v>
      </c>
      <c r="D82" s="845"/>
      <c r="E82" s="845"/>
      <c r="F82" s="845"/>
      <c r="G82" s="845"/>
      <c r="H82" s="845"/>
      <c r="I82" s="845"/>
      <c r="J82" s="865"/>
      <c r="K82" s="494"/>
    </row>
    <row r="83" spans="1:16" s="523" customFormat="1" ht="19.5" customHeight="1">
      <c r="B83" s="524">
        <v>13</v>
      </c>
      <c r="C83" s="866" t="s">
        <v>195</v>
      </c>
      <c r="D83" s="867"/>
      <c r="E83" s="867"/>
      <c r="F83" s="867"/>
      <c r="G83" s="867"/>
      <c r="H83" s="867"/>
      <c r="I83" s="867"/>
      <c r="J83" s="868"/>
      <c r="K83" s="494"/>
    </row>
    <row r="84" spans="1:16" ht="19.5" customHeight="1">
      <c r="B84" s="550"/>
      <c r="C84" s="619"/>
      <c r="D84" s="604" t="s">
        <v>158</v>
      </c>
      <c r="E84" s="605" t="s">
        <v>148</v>
      </c>
      <c r="F84" s="879" t="s">
        <v>149</v>
      </c>
      <c r="G84" s="879"/>
      <c r="H84" s="620"/>
      <c r="I84" s="620"/>
      <c r="J84" s="621"/>
      <c r="K84" s="494"/>
    </row>
    <row r="85" spans="1:16" s="523" customFormat="1" ht="27" customHeight="1">
      <c r="B85" s="527"/>
      <c r="C85" s="622"/>
      <c r="D85" s="623" t="s">
        <v>594</v>
      </c>
      <c r="E85" s="764">
        <f>IF('1.2 Scenario Analysis'!M12="New",2%,IF('1.2 Scenario Analysis'!H12="Old",5%,4%))</f>
        <v>0.04</v>
      </c>
      <c r="F85" s="882" t="s">
        <v>196</v>
      </c>
      <c r="G85" s="883"/>
      <c r="H85" s="625"/>
      <c r="I85" s="625"/>
      <c r="J85" s="626"/>
      <c r="K85" s="627"/>
      <c r="L85" s="627"/>
    </row>
    <row r="86" spans="1:16" s="523" customFormat="1" ht="20.149999999999999" customHeight="1">
      <c r="B86" s="527"/>
      <c r="C86" s="628"/>
      <c r="D86" s="629" t="s">
        <v>595</v>
      </c>
      <c r="E86" s="610">
        <f>'Input Sheet'!D55</f>
        <v>3.4200000000000001E-2</v>
      </c>
      <c r="F86" s="882" t="s">
        <v>196</v>
      </c>
      <c r="G86" s="883"/>
      <c r="H86" s="630"/>
      <c r="I86" s="630"/>
      <c r="J86" s="631"/>
      <c r="K86" s="627"/>
      <c r="L86" s="627"/>
    </row>
    <row r="87" spans="1:16" s="523" customFormat="1" ht="27" customHeight="1" thickBot="1">
      <c r="B87" s="527"/>
      <c r="C87" s="622"/>
      <c r="D87" s="632" t="s">
        <v>596</v>
      </c>
      <c r="E87" s="617">
        <f>'Input Sheet'!D56</f>
        <v>0.05</v>
      </c>
      <c r="F87" s="884" t="s">
        <v>197</v>
      </c>
      <c r="G87" s="885"/>
      <c r="H87" s="633"/>
      <c r="I87" s="633"/>
      <c r="J87" s="634"/>
      <c r="K87" s="627"/>
      <c r="L87" s="627"/>
    </row>
    <row r="88" spans="1:16" s="523" customFormat="1" ht="108.65" customHeight="1">
      <c r="B88" s="527"/>
      <c r="C88" s="880" t="s">
        <v>612</v>
      </c>
      <c r="D88" s="880"/>
      <c r="E88" s="880"/>
      <c r="F88" s="880"/>
      <c r="G88" s="880"/>
      <c r="H88" s="880"/>
      <c r="I88" s="880"/>
      <c r="J88" s="881"/>
      <c r="K88" s="494"/>
      <c r="L88" s="627"/>
      <c r="M88" s="627"/>
      <c r="N88" s="627"/>
      <c r="O88" s="627"/>
    </row>
    <row r="89" spans="1:16" ht="19.5" customHeight="1">
      <c r="B89" s="635"/>
      <c r="C89" s="532"/>
      <c r="D89" s="532"/>
      <c r="E89" s="532"/>
      <c r="F89" s="532"/>
      <c r="G89" s="532"/>
      <c r="H89" s="532"/>
      <c r="I89" s="532"/>
      <c r="J89" s="532"/>
      <c r="K89" s="494"/>
      <c r="L89" s="636"/>
      <c r="M89" s="636"/>
      <c r="N89" s="636"/>
      <c r="O89" s="636"/>
    </row>
    <row r="90" spans="1:16" ht="14">
      <c r="A90" s="78" t="s">
        <v>0</v>
      </c>
      <c r="B90" s="637"/>
      <c r="C90" s="637"/>
      <c r="D90" s="637"/>
      <c r="E90" s="637"/>
      <c r="F90" s="637"/>
      <c r="G90" s="637"/>
      <c r="H90" s="637"/>
      <c r="I90" s="637"/>
      <c r="J90" s="637"/>
      <c r="L90" s="636"/>
      <c r="M90" s="636"/>
      <c r="N90" s="636"/>
      <c r="O90" s="636"/>
    </row>
    <row r="91" spans="1:16" ht="14">
      <c r="B91" s="638"/>
      <c r="C91" s="638"/>
      <c r="D91" s="636"/>
      <c r="E91" s="636"/>
      <c r="F91" s="636"/>
      <c r="G91" s="636"/>
      <c r="H91" s="636"/>
      <c r="I91" s="636"/>
      <c r="J91" s="636"/>
      <c r="L91" s="636"/>
      <c r="M91" s="636"/>
      <c r="N91" s="636"/>
      <c r="O91" s="636"/>
      <c r="P91" s="636"/>
    </row>
    <row r="92" spans="1:16" ht="14" hidden="1">
      <c r="B92" s="639"/>
      <c r="C92" s="636"/>
      <c r="D92" s="636"/>
      <c r="E92" s="636"/>
      <c r="F92" s="636"/>
      <c r="G92" s="636"/>
      <c r="H92" s="636"/>
      <c r="I92" s="636"/>
      <c r="J92" s="636"/>
      <c r="L92" s="636"/>
      <c r="M92" s="636"/>
      <c r="N92" s="636"/>
      <c r="O92" s="636"/>
      <c r="P92" s="636"/>
    </row>
    <row r="93" spans="1:16" ht="14" hidden="1">
      <c r="B93" s="639"/>
      <c r="C93" s="636"/>
      <c r="D93" s="636"/>
      <c r="E93" s="636"/>
      <c r="F93" s="636"/>
      <c r="G93" s="636"/>
      <c r="H93" s="636"/>
      <c r="I93" s="636"/>
      <c r="J93" s="636"/>
      <c r="L93" s="636"/>
      <c r="M93" s="636"/>
      <c r="N93" s="636"/>
      <c r="O93" s="636"/>
      <c r="P93" s="636"/>
    </row>
    <row r="94" spans="1:16" ht="14" hidden="1">
      <c r="B94" s="636"/>
      <c r="C94" s="636"/>
      <c r="D94" s="636"/>
      <c r="E94" s="636"/>
      <c r="F94" s="636"/>
      <c r="G94" s="636"/>
      <c r="H94" s="636"/>
      <c r="I94" s="636"/>
      <c r="J94" s="636"/>
      <c r="L94" s="636"/>
      <c r="M94" s="636"/>
      <c r="N94" s="636"/>
      <c r="O94" s="636"/>
      <c r="P94" s="636"/>
    </row>
    <row r="95" spans="1:16" ht="14" hidden="1">
      <c r="B95" s="636"/>
      <c r="C95" s="636"/>
      <c r="D95" s="636"/>
      <c r="E95" s="636"/>
      <c r="F95" s="636"/>
      <c r="G95" s="636"/>
      <c r="H95" s="636"/>
      <c r="I95" s="636"/>
      <c r="J95" s="636"/>
      <c r="L95" s="636"/>
      <c r="M95" s="636"/>
      <c r="N95" s="636"/>
      <c r="O95" s="636"/>
      <c r="P95" s="636"/>
    </row>
    <row r="96" spans="1:16" ht="14" hidden="1">
      <c r="B96" s="636"/>
      <c r="C96" s="636"/>
      <c r="D96" s="636"/>
      <c r="E96" s="636"/>
      <c r="F96" s="636"/>
      <c r="G96" s="636"/>
      <c r="H96" s="636"/>
      <c r="I96" s="636"/>
      <c r="J96" s="636"/>
      <c r="L96" s="636"/>
      <c r="M96" s="636"/>
      <c r="N96" s="636"/>
      <c r="O96" s="636"/>
      <c r="P96" s="636"/>
    </row>
    <row r="97" spans="2:16" ht="14" hidden="1">
      <c r="B97" s="636"/>
      <c r="C97" s="636"/>
      <c r="D97" s="636"/>
      <c r="E97" s="636"/>
      <c r="F97" s="636"/>
      <c r="G97" s="636"/>
      <c r="H97" s="636"/>
      <c r="I97" s="636"/>
      <c r="J97" s="636"/>
      <c r="L97" s="636"/>
      <c r="M97" s="636"/>
      <c r="N97" s="636"/>
      <c r="O97" s="636"/>
      <c r="P97" s="636"/>
    </row>
    <row r="98" spans="2:16" ht="14" hidden="1">
      <c r="B98" s="636"/>
      <c r="C98" s="636"/>
      <c r="D98" s="636"/>
      <c r="E98" s="636"/>
      <c r="F98" s="636"/>
      <c r="G98" s="636"/>
      <c r="H98" s="636"/>
      <c r="I98" s="636"/>
      <c r="J98" s="636"/>
      <c r="L98" s="636"/>
      <c r="M98" s="636"/>
      <c r="N98" s="636"/>
      <c r="O98" s="636"/>
      <c r="P98" s="636"/>
    </row>
    <row r="99" spans="2:16" ht="14" hidden="1">
      <c r="B99" s="636"/>
      <c r="C99" s="636"/>
      <c r="D99" s="636"/>
      <c r="E99" s="636"/>
      <c r="F99" s="636"/>
      <c r="G99" s="636"/>
      <c r="H99" s="636"/>
      <c r="I99" s="636"/>
      <c r="J99" s="636"/>
      <c r="L99" s="636"/>
      <c r="M99" s="636"/>
      <c r="N99" s="636"/>
      <c r="O99" s="636"/>
      <c r="P99" s="636"/>
    </row>
    <row r="100" spans="2:16" ht="14" hidden="1">
      <c r="B100" s="636"/>
      <c r="C100" s="636"/>
      <c r="D100" s="636"/>
      <c r="E100" s="636"/>
      <c r="F100" s="636"/>
      <c r="G100" s="636"/>
      <c r="H100" s="636"/>
      <c r="I100" s="636"/>
      <c r="J100" s="636"/>
      <c r="L100" s="636"/>
      <c r="M100" s="636"/>
      <c r="N100" s="636"/>
      <c r="O100" s="636"/>
      <c r="P100" s="636"/>
    </row>
    <row r="101" spans="2:16" ht="14" hidden="1">
      <c r="B101" s="636"/>
      <c r="C101" s="636"/>
      <c r="D101" s="636"/>
      <c r="E101" s="636"/>
      <c r="F101" s="636"/>
      <c r="G101" s="636"/>
      <c r="H101" s="636"/>
      <c r="I101" s="636"/>
      <c r="J101" s="636"/>
      <c r="L101" s="636"/>
      <c r="M101" s="636"/>
      <c r="N101" s="636"/>
      <c r="O101" s="636"/>
      <c r="P101" s="636"/>
    </row>
    <row r="102" spans="2:16" ht="14" hidden="1">
      <c r="B102" s="636"/>
      <c r="C102" s="636"/>
      <c r="D102" s="636"/>
      <c r="E102" s="636"/>
      <c r="F102" s="636"/>
      <c r="G102" s="636"/>
      <c r="H102" s="636"/>
      <c r="I102" s="636"/>
      <c r="J102" s="636"/>
      <c r="L102" s="636"/>
      <c r="M102" s="636"/>
      <c r="N102" s="636"/>
      <c r="O102" s="636"/>
      <c r="P102" s="636"/>
    </row>
    <row r="103" spans="2:16" ht="14" hidden="1">
      <c r="B103" s="636"/>
      <c r="C103" s="636"/>
      <c r="D103" s="636"/>
      <c r="E103" s="636"/>
      <c r="F103" s="636"/>
      <c r="G103" s="636"/>
      <c r="H103" s="636"/>
      <c r="I103" s="636"/>
      <c r="J103" s="636"/>
      <c r="L103" s="636"/>
      <c r="M103" s="636"/>
      <c r="N103" s="636"/>
      <c r="O103" s="636"/>
      <c r="P103" s="636"/>
    </row>
    <row r="104" spans="2:16" ht="14" hidden="1">
      <c r="B104" s="636"/>
      <c r="C104" s="636"/>
      <c r="D104" s="636"/>
      <c r="E104" s="636"/>
      <c r="F104" s="636"/>
      <c r="G104" s="636"/>
      <c r="H104" s="636"/>
      <c r="I104" s="636"/>
      <c r="J104" s="636"/>
      <c r="L104" s="636"/>
      <c r="M104" s="636"/>
      <c r="N104" s="636"/>
      <c r="O104" s="636"/>
      <c r="P104" s="636"/>
    </row>
    <row r="105" spans="2:16" ht="14" hidden="1">
      <c r="B105" s="636"/>
      <c r="C105" s="636"/>
      <c r="D105" s="636"/>
      <c r="E105" s="636"/>
      <c r="F105" s="636"/>
      <c r="G105" s="636"/>
      <c r="H105" s="636"/>
      <c r="I105" s="636"/>
      <c r="J105" s="636"/>
      <c r="L105" s="636"/>
      <c r="M105" s="636"/>
      <c r="N105" s="636"/>
      <c r="O105" s="636"/>
      <c r="P105" s="636"/>
    </row>
    <row r="106" spans="2:16" ht="14" hidden="1">
      <c r="B106" s="636"/>
      <c r="C106" s="636"/>
      <c r="D106" s="636"/>
      <c r="E106" s="636"/>
      <c r="F106" s="636"/>
      <c r="G106" s="636"/>
      <c r="H106" s="636"/>
      <c r="I106" s="636"/>
      <c r="J106" s="636"/>
      <c r="L106" s="636"/>
      <c r="M106" s="636"/>
      <c r="N106" s="636"/>
      <c r="O106" s="636"/>
      <c r="P106" s="636"/>
    </row>
    <row r="107" spans="2:16" ht="14" hidden="1">
      <c r="B107" s="636"/>
      <c r="C107" s="636"/>
      <c r="D107" s="636"/>
      <c r="E107" s="636"/>
      <c r="F107" s="636"/>
      <c r="G107" s="636"/>
      <c r="H107" s="636"/>
      <c r="I107" s="636"/>
      <c r="J107" s="636"/>
      <c r="L107" s="636"/>
      <c r="M107" s="636"/>
      <c r="N107" s="636"/>
      <c r="O107" s="636"/>
      <c r="P107" s="636"/>
    </row>
    <row r="108" spans="2:16" ht="14" hidden="1">
      <c r="B108" s="636"/>
      <c r="C108" s="636"/>
      <c r="D108" s="636"/>
      <c r="E108" s="636"/>
      <c r="F108" s="636"/>
      <c r="G108" s="636"/>
      <c r="H108" s="636"/>
      <c r="I108" s="636"/>
      <c r="J108" s="636"/>
      <c r="L108" s="636"/>
      <c r="M108" s="636"/>
      <c r="N108" s="636"/>
      <c r="O108" s="636"/>
      <c r="P108" s="636"/>
    </row>
    <row r="109" spans="2:16" ht="14" hidden="1">
      <c r="B109" s="636"/>
      <c r="C109" s="636"/>
      <c r="D109" s="636"/>
      <c r="E109" s="636"/>
      <c r="F109" s="636"/>
      <c r="G109" s="636"/>
      <c r="H109" s="636"/>
      <c r="I109" s="636"/>
      <c r="J109" s="636"/>
      <c r="L109" s="636"/>
      <c r="M109" s="636"/>
      <c r="N109" s="636"/>
      <c r="O109" s="636"/>
      <c r="P109" s="636"/>
    </row>
    <row r="110" spans="2:16" ht="14" hidden="1">
      <c r="B110" s="636"/>
      <c r="C110" s="636"/>
      <c r="D110" s="636"/>
      <c r="E110" s="636"/>
      <c r="F110" s="636"/>
      <c r="G110" s="636"/>
      <c r="H110" s="636"/>
      <c r="I110" s="636"/>
      <c r="J110" s="636"/>
      <c r="L110" s="636"/>
      <c r="M110" s="636"/>
      <c r="N110" s="636"/>
      <c r="O110" s="636"/>
      <c r="P110" s="636"/>
    </row>
    <row r="111" spans="2:16" ht="14" hidden="1">
      <c r="B111" s="636"/>
      <c r="C111" s="636"/>
      <c r="D111" s="636"/>
      <c r="E111" s="636"/>
      <c r="F111" s="636"/>
      <c r="G111" s="636"/>
      <c r="H111" s="636"/>
      <c r="I111" s="636"/>
      <c r="J111" s="636"/>
      <c r="L111" s="636"/>
      <c r="M111" s="636"/>
      <c r="N111" s="636"/>
      <c r="O111" s="636"/>
      <c r="P111" s="636"/>
    </row>
    <row r="112" spans="2:16" ht="14" hidden="1">
      <c r="B112" s="636"/>
      <c r="C112" s="636"/>
      <c r="D112" s="636"/>
      <c r="E112" s="636"/>
      <c r="F112" s="636"/>
      <c r="G112" s="636"/>
      <c r="H112" s="636"/>
      <c r="I112" s="636"/>
      <c r="J112" s="636"/>
      <c r="L112" s="636"/>
      <c r="M112" s="636"/>
      <c r="N112" s="636"/>
      <c r="O112" s="636"/>
      <c r="P112" s="636"/>
    </row>
    <row r="113" spans="2:16" ht="14" hidden="1">
      <c r="B113" s="636"/>
      <c r="C113" s="636"/>
      <c r="D113" s="636"/>
      <c r="E113" s="636"/>
      <c r="F113" s="636"/>
      <c r="G113" s="636"/>
      <c r="H113" s="636"/>
      <c r="I113" s="636"/>
      <c r="J113" s="636"/>
      <c r="L113" s="636"/>
      <c r="M113" s="636"/>
      <c r="N113" s="636"/>
      <c r="O113" s="636"/>
      <c r="P113" s="636"/>
    </row>
    <row r="114" spans="2:16" ht="14" hidden="1">
      <c r="B114" s="636"/>
      <c r="C114" s="636"/>
      <c r="D114" s="636"/>
      <c r="E114" s="636"/>
      <c r="F114" s="636"/>
      <c r="G114" s="636"/>
      <c r="H114" s="636"/>
      <c r="I114" s="636"/>
      <c r="J114" s="636"/>
      <c r="L114" s="636"/>
      <c r="M114" s="636"/>
      <c r="N114" s="636"/>
      <c r="O114" s="636"/>
      <c r="P114" s="636"/>
    </row>
    <row r="115" spans="2:16" ht="14" hidden="1">
      <c r="B115" s="636"/>
      <c r="C115" s="636"/>
      <c r="D115" s="636"/>
      <c r="E115" s="636"/>
      <c r="F115" s="636"/>
      <c r="G115" s="636"/>
      <c r="H115" s="636"/>
      <c r="I115" s="636"/>
      <c r="J115" s="636"/>
      <c r="L115" s="636"/>
      <c r="M115" s="636"/>
      <c r="N115" s="636"/>
      <c r="O115" s="636"/>
      <c r="P115" s="636"/>
    </row>
    <row r="116" spans="2:16" ht="14" hidden="1">
      <c r="B116" s="636"/>
      <c r="C116" s="636"/>
      <c r="D116" s="636"/>
      <c r="E116" s="636"/>
      <c r="F116" s="636"/>
      <c r="G116" s="636"/>
      <c r="H116" s="636"/>
      <c r="I116" s="636"/>
      <c r="J116" s="636"/>
      <c r="L116" s="636"/>
      <c r="M116" s="636"/>
      <c r="N116" s="636"/>
      <c r="O116" s="636"/>
      <c r="P116" s="636"/>
    </row>
    <row r="117" spans="2:16" ht="14" hidden="1">
      <c r="B117" s="636"/>
      <c r="C117" s="636"/>
      <c r="D117" s="636"/>
      <c r="E117" s="636"/>
      <c r="F117" s="636"/>
      <c r="G117" s="636"/>
      <c r="H117" s="636"/>
      <c r="I117" s="636"/>
      <c r="J117" s="636"/>
      <c r="L117" s="636"/>
      <c r="M117" s="636"/>
      <c r="N117" s="636"/>
      <c r="O117" s="636"/>
      <c r="P117" s="636"/>
    </row>
    <row r="118" spans="2:16" ht="14" hidden="1">
      <c r="B118" s="636"/>
      <c r="C118" s="636"/>
      <c r="D118" s="636"/>
      <c r="E118" s="636"/>
      <c r="F118" s="636"/>
      <c r="G118" s="636"/>
      <c r="H118" s="636"/>
      <c r="I118" s="636"/>
      <c r="J118" s="636"/>
      <c r="L118" s="636"/>
      <c r="M118" s="636"/>
      <c r="N118" s="636"/>
      <c r="O118" s="636"/>
      <c r="P118" s="636"/>
    </row>
    <row r="119" spans="2:16" ht="14" hidden="1">
      <c r="B119" s="636"/>
      <c r="C119" s="636"/>
      <c r="D119" s="636"/>
      <c r="E119" s="636"/>
      <c r="F119" s="636"/>
      <c r="G119" s="636"/>
      <c r="H119" s="636"/>
      <c r="I119" s="636"/>
      <c r="J119" s="636"/>
      <c r="L119" s="636"/>
      <c r="M119" s="636"/>
      <c r="N119" s="636"/>
      <c r="O119" s="636"/>
      <c r="P119" s="636"/>
    </row>
    <row r="120" spans="2:16" ht="14" hidden="1">
      <c r="B120" s="636"/>
      <c r="C120" s="636"/>
      <c r="D120" s="636"/>
      <c r="E120" s="636"/>
      <c r="F120" s="636"/>
      <c r="G120" s="636"/>
      <c r="H120" s="636"/>
      <c r="I120" s="636"/>
      <c r="J120" s="636"/>
      <c r="L120" s="636"/>
      <c r="M120" s="636"/>
      <c r="N120" s="636"/>
      <c r="O120" s="636"/>
      <c r="P120" s="636"/>
    </row>
    <row r="121" spans="2:16" ht="14" hidden="1">
      <c r="B121" s="636"/>
      <c r="C121" s="636"/>
      <c r="D121" s="636"/>
      <c r="E121" s="636"/>
      <c r="F121" s="636"/>
      <c r="G121" s="636"/>
      <c r="H121" s="636"/>
      <c r="I121" s="636"/>
      <c r="J121" s="636"/>
      <c r="L121" s="636"/>
      <c r="M121" s="636"/>
      <c r="N121" s="636"/>
      <c r="O121" s="636"/>
      <c r="P121" s="636"/>
    </row>
    <row r="122" spans="2:16" ht="14" hidden="1">
      <c r="B122" s="636"/>
      <c r="C122" s="636"/>
      <c r="D122" s="636"/>
      <c r="E122" s="636"/>
      <c r="F122" s="636"/>
      <c r="G122" s="636"/>
      <c r="H122" s="636"/>
      <c r="I122" s="636"/>
      <c r="J122" s="636"/>
      <c r="L122" s="636"/>
      <c r="M122" s="636"/>
      <c r="N122" s="636"/>
      <c r="O122" s="636"/>
      <c r="P122" s="636"/>
    </row>
    <row r="123" spans="2:16" ht="14" hidden="1">
      <c r="B123" s="636"/>
      <c r="C123" s="636"/>
      <c r="D123" s="636"/>
      <c r="E123" s="636"/>
      <c r="F123" s="636"/>
      <c r="G123" s="636"/>
      <c r="H123" s="636"/>
      <c r="I123" s="636"/>
      <c r="J123" s="636"/>
      <c r="L123" s="636"/>
      <c r="M123" s="636"/>
      <c r="N123" s="636"/>
      <c r="O123" s="636"/>
      <c r="P123" s="636"/>
    </row>
    <row r="124" spans="2:16" ht="14" hidden="1">
      <c r="B124" s="636"/>
      <c r="C124" s="636"/>
      <c r="D124" s="636"/>
      <c r="E124" s="636"/>
      <c r="F124" s="636"/>
      <c r="G124" s="636"/>
      <c r="H124" s="636"/>
      <c r="I124" s="636"/>
      <c r="J124" s="636"/>
      <c r="L124" s="636"/>
      <c r="M124" s="636"/>
      <c r="N124" s="636"/>
      <c r="O124" s="636"/>
      <c r="P124" s="636"/>
    </row>
    <row r="125" spans="2:16" ht="14" hidden="1">
      <c r="B125" s="636"/>
      <c r="C125" s="636"/>
      <c r="D125" s="636"/>
      <c r="E125" s="636"/>
      <c r="F125" s="636"/>
      <c r="G125" s="636"/>
      <c r="H125" s="636"/>
      <c r="I125" s="636"/>
      <c r="J125" s="636"/>
      <c r="L125" s="636"/>
      <c r="M125" s="636"/>
      <c r="N125" s="636"/>
      <c r="O125" s="636"/>
      <c r="P125" s="636"/>
    </row>
    <row r="126" spans="2:16" ht="14" hidden="1">
      <c r="B126" s="636"/>
      <c r="C126" s="636"/>
      <c r="D126" s="636"/>
      <c r="E126" s="636"/>
      <c r="F126" s="636"/>
      <c r="G126" s="636"/>
      <c r="H126" s="636"/>
      <c r="I126" s="636"/>
      <c r="J126" s="636"/>
      <c r="L126" s="636"/>
      <c r="M126" s="636"/>
      <c r="N126" s="636"/>
      <c r="O126" s="636"/>
      <c r="P126" s="636"/>
    </row>
    <row r="127" spans="2:16" ht="14" hidden="1">
      <c r="B127" s="636"/>
      <c r="C127" s="636"/>
      <c r="D127" s="636"/>
      <c r="E127" s="636"/>
      <c r="F127" s="636"/>
      <c r="G127" s="636"/>
      <c r="H127" s="636"/>
      <c r="I127" s="636"/>
      <c r="J127" s="636"/>
      <c r="L127" s="636"/>
      <c r="M127" s="636"/>
      <c r="N127" s="636"/>
      <c r="O127" s="636"/>
      <c r="P127" s="636"/>
    </row>
    <row r="128" spans="2:16" ht="14" hidden="1">
      <c r="B128" s="636"/>
      <c r="C128" s="636"/>
      <c r="D128" s="636"/>
      <c r="E128" s="636"/>
      <c r="F128" s="636"/>
      <c r="G128" s="636"/>
      <c r="H128" s="636"/>
      <c r="I128" s="636"/>
      <c r="J128" s="636"/>
      <c r="L128" s="636"/>
      <c r="M128" s="636"/>
      <c r="N128" s="636"/>
      <c r="O128" s="636"/>
      <c r="P128" s="636"/>
    </row>
    <row r="129" spans="2:16" ht="14" hidden="1">
      <c r="B129" s="636"/>
      <c r="C129" s="636"/>
      <c r="D129" s="636"/>
      <c r="E129" s="636"/>
      <c r="F129" s="636"/>
      <c r="G129" s="636"/>
      <c r="H129" s="636"/>
      <c r="I129" s="636"/>
      <c r="J129" s="636"/>
      <c r="L129" s="636"/>
      <c r="M129" s="636"/>
      <c r="N129" s="636"/>
      <c r="O129" s="636"/>
      <c r="P129" s="636"/>
    </row>
    <row r="130" spans="2:16" ht="14" hidden="1">
      <c r="B130" s="636"/>
      <c r="C130" s="636"/>
      <c r="D130" s="636"/>
      <c r="E130" s="636"/>
      <c r="F130" s="636"/>
      <c r="G130" s="636"/>
      <c r="H130" s="636"/>
      <c r="I130" s="636"/>
      <c r="J130" s="636"/>
      <c r="L130" s="636"/>
      <c r="M130" s="636"/>
      <c r="N130" s="636"/>
      <c r="O130" s="636"/>
      <c r="P130" s="636"/>
    </row>
    <row r="131" spans="2:16" ht="14" hidden="1">
      <c r="B131" s="636"/>
      <c r="C131" s="636"/>
      <c r="D131" s="636"/>
      <c r="E131" s="636"/>
      <c r="F131" s="636"/>
      <c r="G131" s="636"/>
      <c r="H131" s="636"/>
      <c r="I131" s="636"/>
      <c r="J131" s="636"/>
      <c r="L131" s="636"/>
      <c r="M131" s="636"/>
      <c r="N131" s="636"/>
      <c r="O131" s="636"/>
      <c r="P131" s="636"/>
    </row>
    <row r="132" spans="2:16" ht="14" hidden="1">
      <c r="B132" s="636"/>
      <c r="C132" s="636"/>
      <c r="D132" s="636"/>
      <c r="E132" s="636"/>
      <c r="F132" s="636"/>
      <c r="G132" s="636"/>
      <c r="H132" s="636"/>
      <c r="I132" s="636"/>
      <c r="J132" s="636"/>
      <c r="L132" s="636"/>
      <c r="M132" s="636"/>
      <c r="N132" s="636"/>
      <c r="O132" s="636"/>
      <c r="P132" s="636"/>
    </row>
    <row r="133" spans="2:16" ht="14" hidden="1">
      <c r="B133" s="636"/>
      <c r="C133" s="636"/>
      <c r="D133" s="636"/>
      <c r="E133" s="636"/>
      <c r="F133" s="636"/>
      <c r="G133" s="636"/>
      <c r="H133" s="636"/>
      <c r="I133" s="636"/>
      <c r="J133" s="636"/>
      <c r="L133" s="636"/>
      <c r="M133" s="636"/>
      <c r="N133" s="636"/>
      <c r="O133" s="636"/>
      <c r="P133" s="636"/>
    </row>
    <row r="134" spans="2:16" ht="14" hidden="1">
      <c r="B134" s="636"/>
      <c r="C134" s="636"/>
      <c r="D134" s="636"/>
      <c r="E134" s="636"/>
      <c r="F134" s="636"/>
      <c r="G134" s="636"/>
      <c r="H134" s="636"/>
      <c r="I134" s="636"/>
      <c r="J134" s="636"/>
      <c r="L134" s="636"/>
      <c r="M134" s="636"/>
      <c r="N134" s="636"/>
      <c r="O134" s="636"/>
      <c r="P134" s="636"/>
    </row>
    <row r="135" spans="2:16" ht="14" hidden="1">
      <c r="B135" s="636"/>
      <c r="C135" s="636"/>
      <c r="D135" s="636"/>
      <c r="E135" s="636"/>
      <c r="F135" s="636"/>
      <c r="G135" s="636"/>
      <c r="H135" s="636"/>
      <c r="I135" s="636"/>
      <c r="J135" s="636"/>
      <c r="L135" s="636"/>
      <c r="M135" s="636"/>
      <c r="N135" s="636"/>
      <c r="O135" s="636"/>
      <c r="P135" s="636"/>
    </row>
    <row r="136" spans="2:16" ht="14" hidden="1">
      <c r="B136" s="636"/>
      <c r="C136" s="636"/>
      <c r="D136" s="636"/>
      <c r="E136" s="636"/>
      <c r="F136" s="636"/>
      <c r="G136" s="636"/>
      <c r="H136" s="636"/>
      <c r="I136" s="636"/>
      <c r="J136" s="636"/>
      <c r="L136" s="636"/>
      <c r="M136" s="636"/>
      <c r="N136" s="636"/>
      <c r="O136" s="636"/>
      <c r="P136" s="636"/>
    </row>
    <row r="137" spans="2:16" ht="14" hidden="1">
      <c r="B137" s="636"/>
      <c r="C137" s="636"/>
      <c r="D137" s="636"/>
      <c r="E137" s="636"/>
      <c r="F137" s="636"/>
      <c r="G137" s="636"/>
      <c r="H137" s="636"/>
      <c r="I137" s="636"/>
      <c r="J137" s="636"/>
      <c r="L137" s="636"/>
      <c r="M137" s="636"/>
      <c r="N137" s="636"/>
      <c r="O137" s="636"/>
      <c r="P137" s="636"/>
    </row>
    <row r="138" spans="2:16" ht="14" hidden="1">
      <c r="B138" s="636"/>
      <c r="C138" s="636"/>
      <c r="D138" s="636"/>
      <c r="E138" s="636"/>
      <c r="F138" s="636"/>
      <c r="G138" s="636"/>
      <c r="H138" s="636"/>
      <c r="I138" s="636"/>
      <c r="J138" s="636"/>
      <c r="L138" s="636"/>
      <c r="M138" s="636"/>
      <c r="N138" s="636"/>
      <c r="O138" s="636"/>
      <c r="P138" s="636"/>
    </row>
    <row r="139" spans="2:16" ht="14" hidden="1">
      <c r="B139" s="636"/>
      <c r="C139" s="636"/>
      <c r="D139" s="636"/>
      <c r="E139" s="636"/>
      <c r="F139" s="636"/>
      <c r="G139" s="636"/>
      <c r="H139" s="636"/>
      <c r="I139" s="636"/>
      <c r="J139" s="636"/>
      <c r="L139" s="636"/>
      <c r="M139" s="636"/>
      <c r="N139" s="636"/>
      <c r="O139" s="636"/>
      <c r="P139" s="636"/>
    </row>
    <row r="140" spans="2:16" ht="14" hidden="1">
      <c r="B140" s="636"/>
      <c r="C140" s="636"/>
      <c r="D140" s="636"/>
      <c r="E140" s="636"/>
      <c r="F140" s="636"/>
      <c r="G140" s="636"/>
      <c r="H140" s="636"/>
      <c r="I140" s="636"/>
      <c r="J140" s="636"/>
      <c r="L140" s="636"/>
      <c r="M140" s="636"/>
      <c r="N140" s="636"/>
      <c r="O140" s="636"/>
      <c r="P140" s="636"/>
    </row>
    <row r="141" spans="2:16" ht="14" hidden="1">
      <c r="B141" s="636"/>
      <c r="C141" s="636"/>
      <c r="D141" s="636"/>
      <c r="E141" s="636"/>
      <c r="F141" s="636"/>
      <c r="G141" s="636"/>
      <c r="H141" s="636"/>
      <c r="I141" s="636"/>
      <c r="J141" s="636"/>
      <c r="L141" s="636"/>
      <c r="M141" s="636"/>
      <c r="N141" s="636"/>
      <c r="O141" s="636"/>
      <c r="P141" s="636"/>
    </row>
    <row r="142" spans="2:16" ht="14" hidden="1">
      <c r="B142" s="636"/>
      <c r="C142" s="636"/>
      <c r="D142" s="636"/>
      <c r="E142" s="636"/>
      <c r="F142" s="636"/>
      <c r="G142" s="636"/>
      <c r="H142" s="636"/>
      <c r="I142" s="636"/>
      <c r="J142" s="636"/>
      <c r="L142" s="636"/>
      <c r="M142" s="636"/>
      <c r="N142" s="636"/>
      <c r="O142" s="636"/>
      <c r="P142" s="636"/>
    </row>
    <row r="143" spans="2:16" ht="14" hidden="1">
      <c r="B143" s="636"/>
      <c r="C143" s="636"/>
      <c r="D143" s="636"/>
      <c r="E143" s="636"/>
      <c r="F143" s="636"/>
      <c r="G143" s="636"/>
      <c r="H143" s="636"/>
      <c r="I143" s="636"/>
      <c r="J143" s="636"/>
      <c r="L143" s="636"/>
      <c r="M143" s="636"/>
      <c r="N143" s="636"/>
      <c r="O143" s="636"/>
      <c r="P143" s="636"/>
    </row>
    <row r="144" spans="2:16" ht="14" hidden="1">
      <c r="B144" s="636"/>
      <c r="C144" s="636"/>
      <c r="D144" s="636"/>
      <c r="E144" s="636"/>
      <c r="F144" s="636"/>
      <c r="G144" s="636"/>
      <c r="H144" s="636"/>
      <c r="I144" s="636"/>
      <c r="J144" s="636"/>
      <c r="L144" s="636"/>
      <c r="M144" s="636"/>
      <c r="N144" s="636"/>
      <c r="O144" s="636"/>
      <c r="P144" s="636"/>
    </row>
    <row r="145" spans="2:16" ht="14" hidden="1">
      <c r="B145" s="636"/>
      <c r="C145" s="636"/>
      <c r="D145" s="636"/>
      <c r="E145" s="636"/>
      <c r="F145" s="636"/>
      <c r="G145" s="636"/>
      <c r="H145" s="636"/>
      <c r="I145" s="636"/>
      <c r="J145" s="636"/>
      <c r="L145" s="636"/>
      <c r="M145" s="636"/>
      <c r="N145" s="636"/>
      <c r="O145" s="636"/>
      <c r="P145" s="636"/>
    </row>
    <row r="146" spans="2:16" ht="14" hidden="1">
      <c r="B146" s="636"/>
      <c r="C146" s="636"/>
      <c r="D146" s="636"/>
      <c r="E146" s="636"/>
      <c r="F146" s="636"/>
      <c r="G146" s="636"/>
      <c r="H146" s="636"/>
      <c r="I146" s="636"/>
      <c r="J146" s="636"/>
      <c r="L146" s="636"/>
      <c r="M146" s="636"/>
      <c r="N146" s="636"/>
      <c r="O146" s="636"/>
      <c r="P146" s="636"/>
    </row>
    <row r="147" spans="2:16" ht="14" hidden="1">
      <c r="B147" s="636"/>
      <c r="C147" s="636"/>
      <c r="D147" s="636"/>
      <c r="E147" s="636"/>
      <c r="F147" s="636"/>
      <c r="G147" s="636"/>
      <c r="H147" s="636"/>
      <c r="I147" s="636"/>
      <c r="J147" s="636"/>
      <c r="L147" s="636"/>
      <c r="M147" s="636"/>
      <c r="N147" s="636"/>
      <c r="O147" s="636"/>
      <c r="P147" s="636"/>
    </row>
    <row r="148" spans="2:16" ht="14" hidden="1">
      <c r="B148" s="636"/>
      <c r="C148" s="636"/>
      <c r="D148" s="636"/>
      <c r="E148" s="636"/>
      <c r="F148" s="636"/>
      <c r="G148" s="636"/>
      <c r="H148" s="636"/>
      <c r="I148" s="636"/>
      <c r="J148" s="636"/>
      <c r="L148" s="636"/>
      <c r="M148" s="636"/>
      <c r="N148" s="636"/>
      <c r="O148" s="636"/>
      <c r="P148" s="636"/>
    </row>
    <row r="149" spans="2:16" ht="14" hidden="1">
      <c r="B149" s="636"/>
      <c r="C149" s="636"/>
      <c r="D149" s="636"/>
      <c r="E149" s="636"/>
      <c r="F149" s="636"/>
      <c r="G149" s="636"/>
      <c r="H149" s="636"/>
      <c r="I149" s="636"/>
      <c r="J149" s="636"/>
      <c r="L149" s="636"/>
      <c r="M149" s="636"/>
      <c r="N149" s="636"/>
      <c r="O149" s="636"/>
      <c r="P149" s="636"/>
    </row>
    <row r="150" spans="2:16" ht="14" hidden="1">
      <c r="B150" s="636"/>
      <c r="C150" s="636"/>
      <c r="D150" s="636"/>
      <c r="E150" s="636"/>
      <c r="F150" s="636"/>
      <c r="G150" s="636"/>
      <c r="H150" s="636"/>
      <c r="I150" s="636"/>
      <c r="J150" s="636"/>
      <c r="L150" s="636"/>
      <c r="M150" s="636"/>
      <c r="N150" s="636"/>
      <c r="O150" s="636"/>
      <c r="P150" s="636"/>
    </row>
    <row r="151" spans="2:16" ht="14" hidden="1">
      <c r="B151" s="636"/>
      <c r="C151" s="636"/>
      <c r="D151" s="636"/>
      <c r="E151" s="636"/>
      <c r="F151" s="636"/>
      <c r="G151" s="636"/>
      <c r="H151" s="636"/>
      <c r="I151" s="636"/>
      <c r="J151" s="636"/>
      <c r="L151" s="636"/>
      <c r="M151" s="636"/>
      <c r="N151" s="636"/>
      <c r="O151" s="636"/>
      <c r="P151" s="636"/>
    </row>
    <row r="152" spans="2:16" ht="14" hidden="1">
      <c r="B152" s="636"/>
      <c r="C152" s="636"/>
      <c r="D152" s="636"/>
      <c r="E152" s="636"/>
      <c r="F152" s="636"/>
      <c r="G152" s="636"/>
      <c r="H152" s="636"/>
      <c r="I152" s="636"/>
      <c r="J152" s="636"/>
      <c r="L152" s="636"/>
      <c r="M152" s="636"/>
      <c r="N152" s="636"/>
      <c r="O152" s="636"/>
      <c r="P152" s="636"/>
    </row>
    <row r="153" spans="2:16" ht="14" hidden="1">
      <c r="B153" s="636"/>
      <c r="C153" s="636"/>
      <c r="D153" s="636"/>
      <c r="E153" s="636"/>
      <c r="F153" s="636"/>
      <c r="G153" s="636"/>
      <c r="H153" s="636"/>
      <c r="I153" s="636"/>
      <c r="J153" s="636"/>
      <c r="L153" s="636"/>
      <c r="M153" s="636"/>
      <c r="N153" s="636"/>
      <c r="O153" s="636"/>
      <c r="P153" s="636"/>
    </row>
    <row r="154" spans="2:16" ht="14" hidden="1">
      <c r="B154" s="636"/>
      <c r="C154" s="636"/>
      <c r="D154" s="636"/>
      <c r="E154" s="636"/>
      <c r="F154" s="636"/>
      <c r="G154" s="636"/>
      <c r="H154" s="636"/>
      <c r="I154" s="636"/>
      <c r="J154" s="636"/>
      <c r="L154" s="636"/>
      <c r="M154" s="636"/>
      <c r="N154" s="636"/>
      <c r="O154" s="636"/>
      <c r="P154" s="636"/>
    </row>
    <row r="155" spans="2:16" ht="14" hidden="1">
      <c r="B155" s="636"/>
      <c r="C155" s="636"/>
      <c r="D155" s="636"/>
      <c r="E155" s="636"/>
      <c r="F155" s="636"/>
      <c r="G155" s="636"/>
      <c r="H155" s="636"/>
      <c r="I155" s="636"/>
      <c r="J155" s="636"/>
      <c r="L155" s="636"/>
      <c r="M155" s="636"/>
      <c r="N155" s="636"/>
      <c r="O155" s="636"/>
      <c r="P155" s="636"/>
    </row>
    <row r="156" spans="2:16" ht="14" hidden="1">
      <c r="B156" s="636"/>
      <c r="C156" s="636"/>
      <c r="D156" s="636"/>
      <c r="E156" s="636"/>
      <c r="F156" s="636"/>
      <c r="G156" s="636"/>
      <c r="H156" s="636"/>
      <c r="I156" s="636"/>
      <c r="J156" s="636"/>
      <c r="L156" s="636"/>
      <c r="M156" s="636"/>
      <c r="N156" s="636"/>
      <c r="O156" s="636"/>
      <c r="P156" s="636"/>
    </row>
    <row r="157" spans="2:16" ht="14" hidden="1">
      <c r="B157" s="636"/>
      <c r="C157" s="636"/>
      <c r="D157" s="636"/>
      <c r="E157" s="636"/>
      <c r="F157" s="636"/>
      <c r="G157" s="636"/>
      <c r="H157" s="636"/>
      <c r="I157" s="636"/>
      <c r="J157" s="636"/>
      <c r="L157" s="636"/>
      <c r="M157" s="636"/>
      <c r="N157" s="636"/>
      <c r="O157" s="636"/>
      <c r="P157" s="636"/>
    </row>
    <row r="158" spans="2:16" ht="14" hidden="1">
      <c r="B158" s="636"/>
      <c r="C158" s="636"/>
      <c r="D158" s="636"/>
      <c r="E158" s="636"/>
      <c r="F158" s="636"/>
      <c r="G158" s="636"/>
      <c r="H158" s="636"/>
      <c r="I158" s="636"/>
      <c r="J158" s="636"/>
      <c r="L158" s="636"/>
      <c r="M158" s="636"/>
      <c r="N158" s="636"/>
      <c r="O158" s="636"/>
      <c r="P158" s="636"/>
    </row>
    <row r="159" spans="2:16" ht="14" hidden="1">
      <c r="B159" s="636"/>
      <c r="C159" s="636"/>
      <c r="D159" s="636"/>
      <c r="E159" s="636"/>
      <c r="F159" s="636"/>
      <c r="G159" s="636"/>
      <c r="H159" s="636"/>
      <c r="I159" s="636"/>
      <c r="J159" s="636"/>
      <c r="L159" s="636"/>
      <c r="M159" s="636"/>
      <c r="N159" s="636"/>
      <c r="O159" s="636"/>
      <c r="P159" s="636"/>
    </row>
    <row r="160" spans="2:16" ht="14" hidden="1">
      <c r="B160" s="636"/>
      <c r="C160" s="636"/>
      <c r="D160" s="636"/>
      <c r="E160" s="636"/>
      <c r="F160" s="636"/>
      <c r="G160" s="636"/>
      <c r="H160" s="636"/>
      <c r="I160" s="636"/>
      <c r="J160" s="636"/>
      <c r="L160" s="636"/>
      <c r="M160" s="636"/>
      <c r="N160" s="636"/>
      <c r="O160" s="636"/>
      <c r="P160" s="636"/>
    </row>
    <row r="161" spans="2:16" ht="14" hidden="1">
      <c r="B161" s="636"/>
      <c r="C161" s="636"/>
      <c r="D161" s="636"/>
      <c r="E161" s="636"/>
      <c r="F161" s="636"/>
      <c r="G161" s="636"/>
      <c r="H161" s="636"/>
      <c r="I161" s="636"/>
      <c r="J161" s="636"/>
      <c r="L161" s="636"/>
      <c r="M161" s="636"/>
      <c r="N161" s="636"/>
      <c r="O161" s="636"/>
      <c r="P161" s="636"/>
    </row>
    <row r="162" spans="2:16" ht="14" hidden="1">
      <c r="B162" s="636"/>
      <c r="C162" s="636"/>
      <c r="D162" s="636"/>
      <c r="E162" s="636"/>
      <c r="F162" s="636"/>
      <c r="G162" s="636"/>
      <c r="H162" s="636"/>
      <c r="I162" s="636"/>
      <c r="J162" s="636"/>
      <c r="L162" s="636"/>
      <c r="M162" s="636"/>
      <c r="N162" s="636"/>
      <c r="O162" s="636"/>
      <c r="P162" s="636"/>
    </row>
    <row r="163" spans="2:16" ht="14" hidden="1">
      <c r="B163" s="636"/>
      <c r="C163" s="636"/>
      <c r="D163" s="636"/>
      <c r="E163" s="636"/>
      <c r="F163" s="636"/>
      <c r="G163" s="636"/>
      <c r="H163" s="636"/>
      <c r="I163" s="636"/>
      <c r="J163" s="636"/>
      <c r="L163" s="636"/>
      <c r="M163" s="636"/>
      <c r="N163" s="636"/>
      <c r="O163" s="636"/>
      <c r="P163" s="636"/>
    </row>
    <row r="164" spans="2:16" ht="14" hidden="1">
      <c r="B164" s="636"/>
      <c r="C164" s="636"/>
      <c r="D164" s="636"/>
      <c r="E164" s="636"/>
      <c r="F164" s="636"/>
      <c r="G164" s="636"/>
      <c r="H164" s="636"/>
      <c r="I164" s="636"/>
      <c r="J164" s="636"/>
      <c r="L164" s="636"/>
      <c r="M164" s="636"/>
      <c r="N164" s="636"/>
      <c r="O164" s="636"/>
      <c r="P164" s="636"/>
    </row>
    <row r="165" spans="2:16" ht="14" hidden="1">
      <c r="B165" s="636"/>
      <c r="C165" s="636"/>
      <c r="D165" s="636"/>
      <c r="E165" s="636"/>
      <c r="F165" s="636"/>
      <c r="G165" s="636"/>
      <c r="H165" s="636"/>
      <c r="I165" s="636"/>
      <c r="J165" s="636"/>
      <c r="L165" s="636"/>
      <c r="M165" s="636"/>
      <c r="N165" s="636"/>
      <c r="O165" s="636"/>
      <c r="P165" s="636"/>
    </row>
    <row r="166" spans="2:16" ht="14" hidden="1">
      <c r="B166" s="636"/>
      <c r="C166" s="636"/>
      <c r="D166" s="636"/>
      <c r="E166" s="636"/>
      <c r="F166" s="636"/>
      <c r="G166" s="636"/>
      <c r="H166" s="636"/>
      <c r="I166" s="636"/>
      <c r="J166" s="636"/>
      <c r="L166" s="636"/>
      <c r="M166" s="636"/>
      <c r="N166" s="636"/>
      <c r="O166" s="636"/>
      <c r="P166" s="636"/>
    </row>
    <row r="167" spans="2:16" ht="14" hidden="1">
      <c r="B167" s="636"/>
      <c r="C167" s="636"/>
      <c r="D167" s="636"/>
      <c r="E167" s="636"/>
      <c r="F167" s="636"/>
      <c r="G167" s="636"/>
      <c r="H167" s="636"/>
      <c r="I167" s="636"/>
      <c r="J167" s="636"/>
      <c r="L167" s="636"/>
      <c r="M167" s="636"/>
      <c r="N167" s="636"/>
      <c r="O167" s="636"/>
      <c r="P167" s="636"/>
    </row>
    <row r="168" spans="2:16" ht="14" hidden="1">
      <c r="B168" s="636"/>
      <c r="C168" s="636"/>
      <c r="D168" s="636"/>
      <c r="E168" s="636"/>
      <c r="F168" s="636"/>
      <c r="G168" s="636"/>
      <c r="H168" s="636"/>
      <c r="I168" s="636"/>
      <c r="J168" s="636"/>
      <c r="L168" s="636"/>
      <c r="M168" s="636"/>
      <c r="N168" s="636"/>
      <c r="O168" s="636"/>
      <c r="P168" s="636"/>
    </row>
    <row r="169" spans="2:16" ht="14" hidden="1">
      <c r="B169" s="636"/>
      <c r="C169" s="636"/>
      <c r="D169" s="636"/>
      <c r="E169" s="636"/>
      <c r="F169" s="636"/>
      <c r="G169" s="636"/>
      <c r="H169" s="636"/>
      <c r="I169" s="636"/>
      <c r="J169" s="636"/>
      <c r="L169" s="636"/>
      <c r="M169" s="636"/>
      <c r="N169" s="636"/>
      <c r="O169" s="636"/>
      <c r="P169" s="636"/>
    </row>
    <row r="170" spans="2:16" ht="14" hidden="1">
      <c r="B170" s="636"/>
      <c r="C170" s="636"/>
      <c r="D170" s="636"/>
      <c r="E170" s="636"/>
      <c r="F170" s="636"/>
      <c r="G170" s="636"/>
      <c r="H170" s="636"/>
      <c r="I170" s="636"/>
      <c r="J170" s="636"/>
      <c r="L170" s="636"/>
      <c r="M170" s="636"/>
      <c r="N170" s="636"/>
      <c r="O170" s="636"/>
      <c r="P170" s="636"/>
    </row>
    <row r="171" spans="2:16" ht="14" hidden="1">
      <c r="B171" s="636"/>
      <c r="C171" s="636"/>
      <c r="D171" s="636"/>
      <c r="E171" s="636"/>
      <c r="F171" s="636"/>
      <c r="G171" s="636"/>
      <c r="H171" s="636"/>
      <c r="I171" s="636"/>
      <c r="J171" s="636"/>
      <c r="L171" s="636"/>
      <c r="M171" s="636"/>
      <c r="N171" s="636"/>
      <c r="O171" s="636"/>
      <c r="P171" s="636"/>
    </row>
    <row r="172" spans="2:16" ht="14" hidden="1">
      <c r="B172" s="636"/>
      <c r="C172" s="636"/>
      <c r="D172" s="636"/>
      <c r="E172" s="636"/>
      <c r="F172" s="636"/>
      <c r="G172" s="636"/>
      <c r="H172" s="636"/>
      <c r="I172" s="636"/>
      <c r="J172" s="636"/>
      <c r="L172" s="636"/>
      <c r="M172" s="636"/>
      <c r="N172" s="636"/>
      <c r="O172" s="636"/>
      <c r="P172" s="636"/>
    </row>
    <row r="173" spans="2:16" ht="14" hidden="1">
      <c r="B173" s="636"/>
      <c r="C173" s="636"/>
      <c r="D173" s="636"/>
      <c r="E173" s="636"/>
      <c r="F173" s="636"/>
      <c r="G173" s="636"/>
      <c r="H173" s="636"/>
      <c r="I173" s="636"/>
      <c r="J173" s="636"/>
      <c r="L173" s="636"/>
      <c r="M173" s="636"/>
      <c r="N173" s="636"/>
      <c r="O173" s="636"/>
      <c r="P173" s="636"/>
    </row>
    <row r="174" spans="2:16" ht="14" hidden="1">
      <c r="B174" s="636"/>
      <c r="C174" s="636"/>
      <c r="D174" s="636"/>
      <c r="E174" s="636"/>
      <c r="F174" s="636"/>
      <c r="G174" s="636"/>
      <c r="H174" s="636"/>
      <c r="I174" s="636"/>
      <c r="J174" s="636"/>
      <c r="L174" s="636"/>
      <c r="M174" s="636"/>
      <c r="N174" s="636"/>
      <c r="O174" s="636"/>
      <c r="P174" s="636"/>
    </row>
    <row r="175" spans="2:16" ht="14" hidden="1">
      <c r="B175" s="636"/>
      <c r="C175" s="636"/>
      <c r="D175" s="636"/>
      <c r="E175" s="636"/>
      <c r="F175" s="636"/>
      <c r="G175" s="636"/>
      <c r="H175" s="636"/>
      <c r="I175" s="636"/>
      <c r="J175" s="636"/>
      <c r="L175" s="636"/>
      <c r="M175" s="636"/>
      <c r="N175" s="636"/>
      <c r="O175" s="636"/>
      <c r="P175" s="636"/>
    </row>
    <row r="176" spans="2:16" ht="14" hidden="1">
      <c r="B176" s="636"/>
      <c r="C176" s="636"/>
      <c r="D176" s="636"/>
      <c r="E176" s="636"/>
      <c r="F176" s="636"/>
      <c r="G176" s="636"/>
      <c r="H176" s="636"/>
      <c r="I176" s="636"/>
      <c r="J176" s="636"/>
      <c r="L176" s="636"/>
      <c r="M176" s="636"/>
      <c r="N176" s="636"/>
      <c r="O176" s="636"/>
      <c r="P176" s="636"/>
    </row>
    <row r="177" spans="2:16" ht="14" hidden="1">
      <c r="B177" s="636"/>
      <c r="C177" s="636"/>
      <c r="D177" s="636"/>
      <c r="E177" s="636"/>
      <c r="F177" s="636"/>
      <c r="G177" s="636"/>
      <c r="H177" s="636"/>
      <c r="I177" s="636"/>
      <c r="J177" s="636"/>
      <c r="L177" s="636"/>
      <c r="M177" s="636"/>
      <c r="N177" s="636"/>
      <c r="O177" s="636"/>
      <c r="P177" s="636"/>
    </row>
    <row r="178" spans="2:16" ht="14" hidden="1">
      <c r="B178" s="636"/>
      <c r="C178" s="636"/>
      <c r="D178" s="636"/>
      <c r="E178" s="636"/>
      <c r="F178" s="636"/>
      <c r="G178" s="636"/>
      <c r="H178" s="636"/>
      <c r="I178" s="636"/>
      <c r="J178" s="636"/>
      <c r="L178" s="636"/>
      <c r="M178" s="636"/>
      <c r="N178" s="636"/>
      <c r="O178" s="636"/>
      <c r="P178" s="636"/>
    </row>
    <row r="179" spans="2:16" ht="14" hidden="1">
      <c r="B179" s="636"/>
      <c r="C179" s="636"/>
      <c r="D179" s="636"/>
      <c r="E179" s="636"/>
      <c r="F179" s="636"/>
      <c r="G179" s="636"/>
      <c r="H179" s="636"/>
      <c r="I179" s="636"/>
      <c r="J179" s="636"/>
      <c r="L179" s="636"/>
      <c r="M179" s="636"/>
      <c r="N179" s="636"/>
      <c r="O179" s="636"/>
      <c r="P179" s="636"/>
    </row>
    <row r="180" spans="2:16" ht="14" hidden="1">
      <c r="B180" s="636"/>
      <c r="C180" s="636"/>
      <c r="D180" s="636"/>
      <c r="E180" s="636"/>
      <c r="F180" s="636"/>
      <c r="G180" s="636"/>
      <c r="H180" s="636"/>
      <c r="I180" s="636"/>
      <c r="J180" s="636"/>
      <c r="L180" s="636"/>
      <c r="M180" s="636"/>
      <c r="N180" s="636"/>
      <c r="O180" s="636"/>
      <c r="P180" s="636"/>
    </row>
    <row r="181" spans="2:16" ht="14" hidden="1">
      <c r="B181" s="636"/>
      <c r="C181" s="636"/>
      <c r="D181" s="636"/>
      <c r="E181" s="636"/>
      <c r="F181" s="636"/>
      <c r="G181" s="636"/>
      <c r="H181" s="636"/>
      <c r="I181" s="636"/>
      <c r="J181" s="636"/>
      <c r="L181" s="636"/>
      <c r="M181" s="636"/>
      <c r="N181" s="636"/>
      <c r="O181" s="636"/>
      <c r="P181" s="636"/>
    </row>
    <row r="182" spans="2:16" ht="14" hidden="1">
      <c r="B182" s="636"/>
      <c r="C182" s="636"/>
      <c r="D182" s="636"/>
      <c r="E182" s="636"/>
      <c r="F182" s="636"/>
      <c r="G182" s="636"/>
      <c r="H182" s="636"/>
      <c r="I182" s="636"/>
      <c r="J182" s="636"/>
      <c r="L182" s="636"/>
      <c r="M182" s="636"/>
      <c r="N182" s="636"/>
      <c r="O182" s="636"/>
      <c r="P182" s="636"/>
    </row>
    <row r="183" spans="2:16" ht="14" hidden="1">
      <c r="B183" s="636"/>
      <c r="C183" s="636"/>
      <c r="D183" s="636"/>
      <c r="E183" s="636"/>
      <c r="F183" s="636"/>
      <c r="G183" s="636"/>
      <c r="H183" s="636"/>
      <c r="I183" s="636"/>
      <c r="J183" s="636"/>
      <c r="L183" s="636"/>
      <c r="M183" s="636"/>
      <c r="N183" s="636"/>
      <c r="O183" s="636"/>
      <c r="P183" s="636"/>
    </row>
    <row r="184" spans="2:16" ht="14" hidden="1">
      <c r="B184" s="636"/>
      <c r="C184" s="636"/>
      <c r="D184" s="636"/>
      <c r="E184" s="636"/>
      <c r="F184" s="636"/>
      <c r="G184" s="636"/>
      <c r="H184" s="636"/>
      <c r="I184" s="636"/>
      <c r="J184" s="636"/>
      <c r="L184" s="636"/>
      <c r="M184" s="636"/>
      <c r="N184" s="636"/>
      <c r="O184" s="636"/>
      <c r="P184" s="636"/>
    </row>
    <row r="185" spans="2:16" ht="14" hidden="1">
      <c r="B185" s="636"/>
      <c r="C185" s="636"/>
      <c r="D185" s="636"/>
      <c r="E185" s="636"/>
      <c r="F185" s="636"/>
      <c r="G185" s="636"/>
      <c r="H185" s="636"/>
      <c r="I185" s="636"/>
      <c r="J185" s="636"/>
      <c r="L185" s="636"/>
      <c r="M185" s="636"/>
      <c r="N185" s="636"/>
      <c r="O185" s="636"/>
      <c r="P185" s="636"/>
    </row>
    <row r="186" spans="2:16" ht="14" hidden="1">
      <c r="B186" s="636"/>
      <c r="C186" s="636"/>
      <c r="D186" s="636"/>
      <c r="E186" s="636"/>
      <c r="F186" s="636"/>
      <c r="G186" s="636"/>
      <c r="H186" s="636"/>
      <c r="I186" s="636"/>
      <c r="J186" s="636"/>
      <c r="L186" s="636"/>
      <c r="M186" s="636"/>
      <c r="N186" s="636"/>
      <c r="O186" s="636"/>
      <c r="P186" s="636"/>
    </row>
    <row r="187" spans="2:16" ht="14" hidden="1">
      <c r="B187" s="636"/>
      <c r="C187" s="636"/>
      <c r="D187" s="636"/>
      <c r="E187" s="636"/>
      <c r="F187" s="636"/>
      <c r="G187" s="636"/>
      <c r="H187" s="636"/>
      <c r="I187" s="636"/>
      <c r="J187" s="636"/>
      <c r="L187" s="636"/>
      <c r="M187" s="636"/>
      <c r="N187" s="636"/>
      <c r="O187" s="636"/>
      <c r="P187" s="636"/>
    </row>
    <row r="188" spans="2:16" ht="14" hidden="1">
      <c r="B188" s="636"/>
      <c r="C188" s="636"/>
      <c r="D188" s="636"/>
      <c r="E188" s="636"/>
      <c r="F188" s="636"/>
      <c r="G188" s="636"/>
      <c r="H188" s="636"/>
      <c r="I188" s="636"/>
      <c r="J188" s="636"/>
      <c r="L188" s="636"/>
      <c r="M188" s="636"/>
      <c r="N188" s="636"/>
      <c r="O188" s="636"/>
      <c r="P188" s="636"/>
    </row>
    <row r="189" spans="2:16" ht="14" hidden="1">
      <c r="B189" s="636"/>
      <c r="C189" s="636"/>
      <c r="D189" s="636"/>
      <c r="E189" s="636"/>
      <c r="F189" s="636"/>
      <c r="G189" s="636"/>
      <c r="H189" s="636"/>
      <c r="I189" s="636"/>
      <c r="J189" s="636"/>
      <c r="L189" s="636"/>
      <c r="M189" s="636"/>
      <c r="N189" s="636"/>
      <c r="O189" s="636"/>
      <c r="P189" s="636"/>
    </row>
    <row r="190" spans="2:16" ht="14" hidden="1">
      <c r="B190" s="636"/>
      <c r="C190" s="636"/>
      <c r="D190" s="636"/>
      <c r="E190" s="636"/>
      <c r="F190" s="636"/>
      <c r="G190" s="636"/>
      <c r="H190" s="636"/>
      <c r="I190" s="636"/>
      <c r="J190" s="636"/>
      <c r="L190" s="636"/>
      <c r="M190" s="636"/>
      <c r="N190" s="636"/>
      <c r="O190" s="636"/>
      <c r="P190" s="636"/>
    </row>
    <row r="191" spans="2:16" ht="14" hidden="1">
      <c r="B191" s="636"/>
      <c r="C191" s="636"/>
      <c r="D191" s="636"/>
      <c r="E191" s="636"/>
      <c r="F191" s="636"/>
      <c r="G191" s="636"/>
      <c r="H191" s="636"/>
      <c r="I191" s="636"/>
      <c r="J191" s="636"/>
      <c r="L191" s="636"/>
      <c r="M191" s="636"/>
      <c r="N191" s="636"/>
      <c r="O191" s="636"/>
      <c r="P191" s="636"/>
    </row>
    <row r="192" spans="2:16" ht="14" hidden="1">
      <c r="B192" s="636"/>
      <c r="C192" s="636"/>
      <c r="D192" s="636"/>
      <c r="E192" s="636"/>
      <c r="F192" s="636"/>
      <c r="G192" s="636"/>
      <c r="H192" s="636"/>
      <c r="I192" s="636"/>
      <c r="J192" s="636"/>
      <c r="L192" s="636"/>
      <c r="M192" s="636"/>
      <c r="N192" s="636"/>
      <c r="O192" s="636"/>
      <c r="P192" s="636"/>
    </row>
    <row r="193" spans="2:16" ht="14" hidden="1">
      <c r="B193" s="636"/>
      <c r="C193" s="636"/>
      <c r="D193" s="636"/>
      <c r="E193" s="636"/>
      <c r="F193" s="636"/>
      <c r="G193" s="636"/>
      <c r="H193" s="636"/>
      <c r="I193" s="636"/>
      <c r="J193" s="636"/>
      <c r="L193" s="636"/>
      <c r="M193" s="636"/>
      <c r="N193" s="636"/>
      <c r="O193" s="636"/>
      <c r="P193" s="636"/>
    </row>
    <row r="194" spans="2:16" ht="14" hidden="1">
      <c r="B194" s="636"/>
      <c r="C194" s="636"/>
      <c r="D194" s="636"/>
      <c r="E194" s="636"/>
      <c r="F194" s="636"/>
      <c r="G194" s="636"/>
      <c r="H194" s="636"/>
      <c r="I194" s="636"/>
      <c r="J194" s="636"/>
      <c r="L194" s="636"/>
      <c r="M194" s="636"/>
      <c r="N194" s="636"/>
      <c r="O194" s="636"/>
      <c r="P194" s="636"/>
    </row>
    <row r="195" spans="2:16" ht="14" hidden="1">
      <c r="B195" s="636"/>
      <c r="C195" s="636"/>
      <c r="D195" s="636"/>
      <c r="E195" s="636"/>
      <c r="F195" s="636"/>
      <c r="G195" s="636"/>
      <c r="H195" s="636"/>
      <c r="I195" s="636"/>
      <c r="J195" s="636"/>
      <c r="L195" s="636"/>
      <c r="M195" s="636"/>
      <c r="N195" s="636"/>
      <c r="O195" s="636"/>
      <c r="P195" s="636"/>
    </row>
    <row r="196" spans="2:16" ht="14" hidden="1">
      <c r="B196" s="636"/>
      <c r="C196" s="636"/>
      <c r="D196" s="636"/>
      <c r="E196" s="636"/>
      <c r="F196" s="636"/>
      <c r="G196" s="636"/>
      <c r="H196" s="636"/>
      <c r="I196" s="636"/>
      <c r="J196" s="636"/>
      <c r="L196" s="636"/>
      <c r="M196" s="636"/>
      <c r="N196" s="636"/>
      <c r="O196" s="636"/>
      <c r="P196" s="636"/>
    </row>
    <row r="197" spans="2:16" ht="14" hidden="1">
      <c r="B197" s="636"/>
      <c r="C197" s="636"/>
      <c r="D197" s="636"/>
      <c r="E197" s="636"/>
      <c r="F197" s="636"/>
      <c r="G197" s="636"/>
      <c r="H197" s="636"/>
      <c r="I197" s="636"/>
      <c r="J197" s="636"/>
      <c r="L197" s="636"/>
      <c r="M197" s="636"/>
      <c r="N197" s="636"/>
      <c r="O197" s="636"/>
      <c r="P197" s="636"/>
    </row>
    <row r="198" spans="2:16" ht="14" hidden="1">
      <c r="B198" s="636"/>
      <c r="C198" s="636"/>
      <c r="D198" s="636"/>
      <c r="E198" s="636"/>
      <c r="F198" s="636"/>
      <c r="G198" s="636"/>
      <c r="H198" s="636"/>
      <c r="I198" s="636"/>
      <c r="J198" s="636"/>
      <c r="L198" s="636"/>
      <c r="M198" s="636"/>
      <c r="N198" s="636"/>
      <c r="O198" s="636"/>
      <c r="P198" s="636"/>
    </row>
    <row r="199" spans="2:16" ht="14" hidden="1">
      <c r="B199" s="636"/>
      <c r="C199" s="636"/>
      <c r="D199" s="636"/>
      <c r="E199" s="636"/>
      <c r="F199" s="636"/>
      <c r="G199" s="636"/>
      <c r="H199" s="636"/>
      <c r="I199" s="636"/>
      <c r="J199" s="636"/>
      <c r="L199" s="636"/>
      <c r="M199" s="636"/>
      <c r="N199" s="636"/>
      <c r="O199" s="636"/>
      <c r="P199" s="636"/>
    </row>
    <row r="200" spans="2:16" ht="14" hidden="1">
      <c r="B200" s="636"/>
      <c r="C200" s="636"/>
      <c r="D200" s="636"/>
      <c r="E200" s="636"/>
      <c r="F200" s="636"/>
      <c r="G200" s="636"/>
      <c r="H200" s="636"/>
      <c r="I200" s="636"/>
      <c r="J200" s="636"/>
      <c r="L200" s="636"/>
      <c r="M200" s="636"/>
      <c r="N200" s="636"/>
      <c r="O200" s="636"/>
      <c r="P200" s="636"/>
    </row>
    <row r="201" spans="2:16" ht="14" hidden="1">
      <c r="B201" s="636"/>
      <c r="C201" s="636"/>
      <c r="D201" s="636"/>
      <c r="E201" s="636"/>
      <c r="F201" s="636"/>
      <c r="G201" s="636"/>
      <c r="H201" s="636"/>
      <c r="I201" s="636"/>
      <c r="J201" s="636"/>
      <c r="L201" s="636"/>
      <c r="M201" s="636"/>
      <c r="N201" s="636"/>
      <c r="O201" s="636"/>
      <c r="P201" s="636"/>
    </row>
    <row r="202" spans="2:16" ht="14" hidden="1">
      <c r="B202" s="636"/>
      <c r="C202" s="636"/>
      <c r="D202" s="636"/>
      <c r="E202" s="636"/>
      <c r="F202" s="636"/>
      <c r="G202" s="636"/>
      <c r="H202" s="636"/>
      <c r="I202" s="636"/>
      <c r="J202" s="636"/>
      <c r="L202" s="636"/>
      <c r="M202" s="636"/>
      <c r="N202" s="636"/>
      <c r="O202" s="636"/>
      <c r="P202" s="636"/>
    </row>
    <row r="203" spans="2:16" ht="14" hidden="1">
      <c r="B203" s="636"/>
      <c r="C203" s="636"/>
      <c r="D203" s="636"/>
      <c r="E203" s="636"/>
      <c r="F203" s="636"/>
      <c r="G203" s="636"/>
      <c r="H203" s="636"/>
      <c r="I203" s="636"/>
      <c r="J203" s="636"/>
      <c r="L203" s="636"/>
      <c r="M203" s="636"/>
      <c r="N203" s="636"/>
      <c r="O203" s="636"/>
      <c r="P203" s="636"/>
    </row>
    <row r="204" spans="2:16" ht="14" hidden="1">
      <c r="B204" s="636"/>
      <c r="C204" s="636"/>
      <c r="D204" s="636"/>
      <c r="E204" s="636"/>
      <c r="F204" s="636"/>
      <c r="G204" s="636"/>
      <c r="H204" s="636"/>
      <c r="I204" s="636"/>
      <c r="J204" s="636"/>
      <c r="L204" s="636"/>
      <c r="M204" s="636"/>
      <c r="N204" s="636"/>
      <c r="O204" s="636"/>
      <c r="P204" s="636"/>
    </row>
    <row r="205" spans="2:16" ht="14" hidden="1">
      <c r="B205" s="636"/>
      <c r="C205" s="636"/>
      <c r="D205" s="636"/>
      <c r="E205" s="636"/>
      <c r="F205" s="636"/>
      <c r="G205" s="636"/>
      <c r="H205" s="636"/>
      <c r="I205" s="636"/>
      <c r="J205" s="636"/>
      <c r="L205" s="636"/>
      <c r="M205" s="636"/>
      <c r="N205" s="636"/>
      <c r="O205" s="636"/>
      <c r="P205" s="636"/>
    </row>
    <row r="206" spans="2:16" ht="14" hidden="1">
      <c r="B206" s="636"/>
      <c r="C206" s="636"/>
      <c r="D206" s="636"/>
      <c r="E206" s="636"/>
      <c r="F206" s="636"/>
      <c r="G206" s="636"/>
      <c r="H206" s="636"/>
      <c r="I206" s="636"/>
      <c r="J206" s="636"/>
      <c r="L206" s="636"/>
      <c r="M206" s="636"/>
      <c r="N206" s="636"/>
      <c r="O206" s="636"/>
      <c r="P206" s="636"/>
    </row>
    <row r="207" spans="2:16" ht="14" hidden="1">
      <c r="B207" s="636"/>
      <c r="C207" s="636"/>
      <c r="D207" s="636"/>
      <c r="E207" s="636"/>
      <c r="F207" s="636"/>
      <c r="G207" s="636"/>
      <c r="H207" s="636"/>
      <c r="I207" s="636"/>
      <c r="J207" s="636"/>
      <c r="L207" s="636"/>
      <c r="M207" s="636"/>
      <c r="N207" s="636"/>
      <c r="O207" s="636"/>
      <c r="P207" s="636"/>
    </row>
    <row r="208" spans="2:16" ht="14" hidden="1">
      <c r="B208" s="636"/>
      <c r="C208" s="636"/>
      <c r="D208" s="636"/>
      <c r="E208" s="636"/>
      <c r="F208" s="636"/>
      <c r="G208" s="636"/>
      <c r="H208" s="636"/>
      <c r="I208" s="636"/>
      <c r="J208" s="636"/>
      <c r="L208" s="636"/>
      <c r="M208" s="636"/>
      <c r="N208" s="636"/>
      <c r="O208" s="636"/>
      <c r="P208" s="636"/>
    </row>
    <row r="209" spans="2:16" ht="14" hidden="1">
      <c r="B209" s="636"/>
      <c r="C209" s="636"/>
      <c r="D209" s="636"/>
      <c r="E209" s="636"/>
      <c r="F209" s="636"/>
      <c r="G209" s="636"/>
      <c r="H209" s="636"/>
      <c r="I209" s="636"/>
      <c r="J209" s="636"/>
      <c r="L209" s="636"/>
      <c r="M209" s="636"/>
      <c r="N209" s="636"/>
      <c r="O209" s="636"/>
      <c r="P209" s="636"/>
    </row>
    <row r="210" spans="2:16" ht="14" hidden="1">
      <c r="B210" s="636"/>
      <c r="C210" s="636"/>
      <c r="D210" s="636"/>
      <c r="E210" s="636"/>
      <c r="F210" s="636"/>
      <c r="G210" s="636"/>
      <c r="H210" s="636"/>
      <c r="I210" s="636"/>
      <c r="J210" s="636"/>
      <c r="L210" s="636"/>
      <c r="M210" s="636"/>
      <c r="N210" s="636"/>
      <c r="O210" s="636"/>
      <c r="P210" s="636"/>
    </row>
    <row r="211" spans="2:16" ht="14" hidden="1">
      <c r="B211" s="636"/>
      <c r="C211" s="636"/>
      <c r="D211" s="636"/>
      <c r="E211" s="636"/>
      <c r="F211" s="636"/>
      <c r="G211" s="636"/>
      <c r="H211" s="636"/>
      <c r="I211" s="636"/>
      <c r="J211" s="636"/>
      <c r="L211" s="636"/>
      <c r="M211" s="636"/>
      <c r="N211" s="636"/>
      <c r="O211" s="636"/>
      <c r="P211" s="636"/>
    </row>
    <row r="212" spans="2:16" ht="14" hidden="1">
      <c r="B212" s="636"/>
      <c r="C212" s="636"/>
      <c r="D212" s="636"/>
      <c r="E212" s="636"/>
      <c r="F212" s="636"/>
      <c r="G212" s="636"/>
      <c r="H212" s="636"/>
      <c r="I212" s="636"/>
      <c r="J212" s="636"/>
      <c r="P212" s="636"/>
    </row>
    <row r="213" spans="2:16" ht="14" hidden="1">
      <c r="B213" s="636"/>
      <c r="C213" s="636"/>
      <c r="D213" s="636"/>
      <c r="E213" s="636"/>
      <c r="F213" s="636"/>
      <c r="G213" s="636"/>
      <c r="H213" s="636"/>
      <c r="I213" s="636"/>
      <c r="J213" s="636"/>
      <c r="P213" s="636"/>
    </row>
    <row r="214" spans="2:16" ht="14" hidden="1">
      <c r="B214" s="636"/>
      <c r="C214" s="636"/>
      <c r="D214" s="636"/>
      <c r="E214" s="636"/>
      <c r="F214" s="636"/>
      <c r="G214" s="636"/>
      <c r="H214" s="636"/>
      <c r="I214" s="636"/>
      <c r="J214" s="636"/>
      <c r="P214" s="636"/>
    </row>
    <row r="215" spans="2:16" ht="14" hidden="1">
      <c r="B215" s="636"/>
      <c r="C215" s="636"/>
      <c r="D215" s="636"/>
      <c r="E215" s="636"/>
      <c r="F215" s="636"/>
      <c r="G215" s="636"/>
      <c r="H215" s="636"/>
      <c r="I215" s="636"/>
      <c r="J215" s="636"/>
      <c r="P215" s="636"/>
    </row>
    <row r="216" spans="2:16" ht="14" hidden="1">
      <c r="B216" s="636"/>
      <c r="C216" s="636"/>
      <c r="D216" s="636"/>
      <c r="E216" s="636"/>
      <c r="F216" s="636"/>
      <c r="G216" s="636"/>
      <c r="H216" s="636"/>
      <c r="I216" s="636"/>
      <c r="J216" s="636"/>
      <c r="P216" s="636"/>
    </row>
    <row r="217" spans="2:16" ht="14" hidden="1">
      <c r="B217" s="636"/>
    </row>
    <row r="218" spans="2:16" ht="12.5" hidden="1">
      <c r="B218" s="636"/>
      <c r="K218" s="517"/>
    </row>
    <row r="219" spans="2:16" ht="12.5" hidden="1">
      <c r="B219" s="636"/>
      <c r="K219" s="517"/>
    </row>
    <row r="220" spans="2:16" ht="12.5" hidden="1">
      <c r="B220" s="636"/>
      <c r="K220" s="517"/>
    </row>
    <row r="221" spans="2:16" ht="12.5" hidden="1">
      <c r="K221" s="517"/>
    </row>
    <row r="222" spans="2:16" ht="12.5" hidden="1">
      <c r="K222" s="517"/>
    </row>
    <row r="223" spans="2:16" ht="12.5" hidden="1">
      <c r="K223" s="517"/>
    </row>
    <row r="224" spans="2:16" ht="12.5" hidden="1">
      <c r="K224" s="517"/>
    </row>
    <row r="225" s="517" customFormat="1" ht="12.5" hidden="1"/>
    <row r="226" s="517" customFormat="1" ht="12.5" hidden="1"/>
    <row r="227" s="517" customFormat="1" ht="12.5" hidden="1"/>
    <row r="228" s="517" customFormat="1" ht="12.5" hidden="1"/>
    <row r="229" s="517" customFormat="1" ht="12.5" hidden="1"/>
    <row r="230" s="517" customFormat="1" ht="12.5" hidden="1"/>
    <row r="231" s="517" customFormat="1" ht="12.5" hidden="1"/>
    <row r="232" s="517" customFormat="1" ht="12.5" hidden="1"/>
    <row r="233" s="517" customFormat="1" ht="12.5" hidden="1"/>
    <row r="234" s="517" customFormat="1" ht="12.5" hidden="1"/>
    <row r="235" s="517" customFormat="1" ht="12.5" hidden="1"/>
    <row r="236" s="517" customFormat="1" ht="12.5" hidden="1"/>
    <row r="237" s="517" customFormat="1" ht="12.5" hidden="1"/>
    <row r="238" s="517" customFormat="1" ht="12.5" hidden="1"/>
    <row r="239" s="517" customFormat="1" ht="12.5" hidden="1"/>
    <row r="240" s="517" customFormat="1" ht="12.5" hidden="1"/>
    <row r="241" s="517" customFormat="1" ht="12.5" hidden="1"/>
    <row r="242" s="517" customFormat="1" ht="12.5" hidden="1"/>
    <row r="243" s="517" customFormat="1" ht="12.5" hidden="1"/>
    <row r="244" s="517" customFormat="1" ht="12.5" hidden="1"/>
    <row r="245" s="517" customFormat="1" ht="12.5" hidden="1"/>
    <row r="246" s="517" customFormat="1" ht="12.5" hidden="1"/>
    <row r="247" s="517" customFormat="1" ht="12.5" hidden="1"/>
    <row r="248" s="517" customFormat="1" ht="12.5" hidden="1"/>
    <row r="249" s="517" customFormat="1" ht="12.5" hidden="1"/>
    <row r="250" s="517" customFormat="1" ht="12.5" hidden="1"/>
    <row r="251" s="517" customFormat="1" ht="12.5" hidden="1"/>
    <row r="252" s="517" customFormat="1" ht="12.5" hidden="1"/>
    <row r="253" s="517" customFormat="1" ht="12.5" hidden="1"/>
    <row r="254" s="517" customFormat="1" ht="12.5" hidden="1"/>
    <row r="255" s="517" customFormat="1" ht="12.5" hidden="1"/>
    <row r="256" s="517" customFormat="1" ht="12.5" hidden="1"/>
    <row r="257" s="517" customFormat="1" ht="12.5" hidden="1"/>
    <row r="258" s="517" customFormat="1" ht="12.5" hidden="1"/>
    <row r="259" s="517" customFormat="1" ht="12.5" hidden="1"/>
    <row r="260" s="517" customFormat="1" ht="12.5" hidden="1"/>
    <row r="261" s="517" customFormat="1" ht="12.5" hidden="1"/>
    <row r="262" s="517" customFormat="1" ht="12.5" hidden="1"/>
    <row r="263" s="517" customFormat="1" ht="12.5" hidden="1"/>
    <row r="264" s="517" customFormat="1" ht="12.5" hidden="1"/>
    <row r="265" s="517" customFormat="1" ht="12.5" hidden="1"/>
    <row r="266" s="517" customFormat="1" ht="12.5" hidden="1"/>
    <row r="267" s="517" customFormat="1" ht="12.5" hidden="1"/>
    <row r="268" s="517" customFormat="1" ht="12.5" hidden="1"/>
    <row r="269" s="517" customFormat="1" ht="12.5" hidden="1"/>
    <row r="270" s="517" customFormat="1" ht="12.5" hidden="1"/>
    <row r="271" s="517" customFormat="1" ht="12.5" hidden="1"/>
    <row r="272" s="517" customFormat="1" ht="12.5" hidden="1"/>
    <row r="273" s="517" customFormat="1" ht="12.5" hidden="1"/>
    <row r="274" s="517" customFormat="1" ht="12.5" hidden="1"/>
    <row r="275" s="517" customFormat="1" ht="12.5" hidden="1"/>
    <row r="276" s="517" customFormat="1" ht="12.5" hidden="1"/>
    <row r="277" s="517" customFormat="1" ht="12.5" hidden="1"/>
    <row r="278" s="517" customFormat="1" ht="12.5" hidden="1"/>
    <row r="279" s="517" customFormat="1" ht="12.5" hidden="1"/>
    <row r="280" s="517" customFormat="1" ht="12.5" hidden="1"/>
    <row r="281" s="517" customFormat="1" ht="12.75" hidden="1" customHeight="1"/>
    <row r="282" s="517" customFormat="1" ht="12.75" hidden="1" customHeight="1"/>
    <row r="283" s="517" customFormat="1" ht="12.75" hidden="1" customHeight="1"/>
    <row r="284" s="517" customFormat="1" ht="12.75" hidden="1" customHeight="1"/>
    <row r="285" s="517" customFormat="1" ht="12.75" hidden="1" customHeight="1"/>
    <row r="286" s="517" customFormat="1" ht="12.75" hidden="1" customHeight="1"/>
    <row r="287" s="517" customFormat="1" ht="12.75" hidden="1" customHeight="1"/>
    <row r="288" s="517" customFormat="1" ht="12.75" hidden="1" customHeight="1"/>
    <row r="289" s="517" customFormat="1" ht="12.75" hidden="1" customHeight="1"/>
    <row r="290" s="517" customFormat="1" ht="12.75" hidden="1" customHeight="1"/>
    <row r="291" s="517" customFormat="1" ht="12.75" hidden="1" customHeight="1"/>
    <row r="292" s="517" customFormat="1" ht="12.75" hidden="1" customHeight="1"/>
    <row r="293" s="517" customFormat="1" ht="12.75" hidden="1" customHeight="1"/>
    <row r="294" s="517" customFormat="1" ht="12.75" hidden="1" customHeight="1"/>
    <row r="295" s="517" customFormat="1" ht="12.75" hidden="1" customHeight="1"/>
    <row r="296" s="517" customFormat="1" ht="12.75" hidden="1" customHeight="1"/>
    <row r="297" s="517" customFormat="1" ht="12.75" hidden="1" customHeight="1"/>
    <row r="298" s="517" customFormat="1" ht="12.75" hidden="1" customHeight="1"/>
    <row r="299" s="517" customFormat="1" ht="12.75" hidden="1" customHeight="1"/>
    <row r="300" s="517" customFormat="1" ht="12.75" hidden="1" customHeight="1"/>
    <row r="301" s="517" customFormat="1" ht="12.75" hidden="1" customHeight="1"/>
    <row r="302" s="517" customFormat="1" ht="12.75" hidden="1" customHeight="1"/>
    <row r="303" s="517" customFormat="1" ht="12.75" hidden="1" customHeight="1"/>
    <row r="304" s="517" customFormat="1" ht="12.75" hidden="1" customHeight="1"/>
    <row r="305" s="517" customFormat="1" ht="12.75" hidden="1" customHeight="1"/>
    <row r="306" s="517" customFormat="1" ht="12.75" hidden="1" customHeight="1"/>
    <row r="307" s="517" customFormat="1" ht="12.75" hidden="1" customHeight="1"/>
    <row r="308" s="517" customFormat="1" ht="12.75" hidden="1" customHeight="1"/>
    <row r="309" s="517" customFormat="1" ht="12.75" hidden="1" customHeight="1"/>
    <row r="310" s="517" customFormat="1" ht="12.75" hidden="1" customHeight="1"/>
    <row r="311" s="517" customFormat="1" ht="12.75" hidden="1" customHeight="1"/>
    <row r="312" s="517" customFormat="1" ht="12.75" hidden="1" customHeight="1"/>
    <row r="313" s="517" customFormat="1" ht="12.75" hidden="1" customHeight="1"/>
    <row r="314" s="517" customFormat="1" ht="12.75" hidden="1" customHeight="1"/>
    <row r="315" s="517" customFormat="1" ht="12.75" hidden="1" customHeight="1"/>
    <row r="316" s="517" customFormat="1" ht="12.75" hidden="1" customHeight="1"/>
    <row r="317" s="517" customFormat="1" ht="12.75" hidden="1" customHeight="1"/>
    <row r="318" s="517" customFormat="1" ht="12.75" hidden="1" customHeight="1"/>
    <row r="319" s="517" customFormat="1" ht="12.75" hidden="1" customHeight="1"/>
    <row r="320" s="517" customFormat="1" ht="12.75" hidden="1" customHeight="1"/>
    <row r="321" s="517" customFormat="1" ht="12.75" hidden="1" customHeight="1"/>
    <row r="322" s="517" customFormat="1" ht="12.75" hidden="1" customHeight="1"/>
    <row r="323" s="517" customFormat="1" ht="12.75" hidden="1" customHeight="1"/>
    <row r="324" s="517" customFormat="1" ht="12.75" hidden="1" customHeight="1"/>
    <row r="325" s="517" customFormat="1" ht="12.75" hidden="1" customHeight="1"/>
    <row r="326" s="517" customFormat="1" ht="12.75" hidden="1" customHeight="1"/>
    <row r="327" s="517" customFormat="1" ht="12.75" hidden="1" customHeight="1"/>
    <row r="328" s="517" customFormat="1" ht="12.75" hidden="1" customHeight="1"/>
    <row r="329" s="517" customFormat="1" ht="12.75" hidden="1" customHeight="1"/>
    <row r="330" s="517" customFormat="1" ht="12.75" hidden="1" customHeight="1"/>
    <row r="331" s="517" customFormat="1" ht="12.75" hidden="1" customHeight="1"/>
    <row r="332" s="517" customFormat="1" ht="12.75" hidden="1" customHeight="1"/>
    <row r="333" s="517" customFormat="1" ht="12.75" hidden="1" customHeight="1"/>
    <row r="334" s="517" customFormat="1" ht="12.75" hidden="1" customHeight="1"/>
    <row r="335" s="517" customFormat="1" ht="12.75" hidden="1" customHeight="1"/>
    <row r="336" s="517" customFormat="1" ht="12.75" hidden="1" customHeight="1"/>
    <row r="337" s="517" customFormat="1" ht="12.75" hidden="1" customHeight="1"/>
    <row r="338" s="517" customFormat="1" ht="12.75" hidden="1" customHeight="1"/>
    <row r="339" s="517" customFormat="1" ht="12.75" hidden="1" customHeight="1"/>
    <row r="340" s="517" customFormat="1" ht="12.75" hidden="1" customHeight="1"/>
    <row r="341" s="517" customFormat="1" ht="12.75" hidden="1" customHeight="1"/>
    <row r="342" s="517" customFormat="1" ht="12.75" hidden="1" customHeight="1"/>
    <row r="343" s="517" customFormat="1" ht="12.75" hidden="1" customHeight="1"/>
    <row r="344" s="517" customFormat="1" ht="12.75" hidden="1" customHeight="1"/>
    <row r="345" s="517" customFormat="1" ht="12.75" hidden="1" customHeight="1"/>
    <row r="346" s="517" customFormat="1" ht="12.75" hidden="1" customHeight="1"/>
    <row r="347" s="517" customFormat="1" ht="12.75" hidden="1" customHeight="1"/>
    <row r="348" s="517" customFormat="1" ht="12.75" hidden="1" customHeight="1"/>
    <row r="349" s="517" customFormat="1" ht="12.75" hidden="1" customHeight="1"/>
    <row r="350" s="517" customFormat="1" ht="12.75" hidden="1" customHeight="1"/>
    <row r="351" s="517" customFormat="1" ht="12.75" hidden="1" customHeight="1"/>
    <row r="352" s="517" customFormat="1" ht="12.75" hidden="1" customHeight="1"/>
    <row r="353" s="517" customFormat="1" ht="12.75" hidden="1" customHeight="1"/>
    <row r="354" s="517" customFormat="1" ht="12.75" hidden="1" customHeight="1"/>
    <row r="355" s="517" customFormat="1" ht="12.75" hidden="1" customHeight="1"/>
    <row r="356" s="517" customFormat="1" ht="12.75" hidden="1" customHeight="1"/>
    <row r="357" s="517" customFormat="1" ht="12.75" hidden="1" customHeight="1"/>
    <row r="358" s="517" customFormat="1" ht="12.75" hidden="1" customHeight="1"/>
    <row r="359" s="517" customFormat="1" ht="12.75" hidden="1" customHeight="1"/>
    <row r="360" s="517" customFormat="1" ht="12.75" hidden="1" customHeight="1"/>
    <row r="361" s="517" customFormat="1" ht="12.75" hidden="1" customHeight="1"/>
    <row r="362" s="517" customFormat="1" ht="12.75" hidden="1" customHeight="1"/>
    <row r="363" s="517" customFormat="1" ht="12.75" hidden="1" customHeight="1"/>
    <row r="364" s="517" customFormat="1" ht="12.75" hidden="1" customHeight="1"/>
    <row r="365" s="517" customFormat="1" ht="12.75" hidden="1" customHeight="1"/>
    <row r="366" s="517" customFormat="1" ht="12.75" hidden="1" customHeight="1"/>
    <row r="367" s="517" customFormat="1" ht="12.75" hidden="1" customHeight="1"/>
    <row r="368" s="517" customFormat="1" ht="12.75" hidden="1" customHeight="1"/>
    <row r="369" s="517" customFormat="1" ht="12.75" hidden="1" customHeight="1"/>
    <row r="370" s="517" customFormat="1" ht="12.75" hidden="1" customHeight="1"/>
    <row r="371" s="517" customFormat="1" ht="12.75" hidden="1" customHeight="1"/>
    <row r="372" s="517" customFormat="1" ht="12.75" hidden="1" customHeight="1"/>
    <row r="373" s="517" customFormat="1" ht="12.75" hidden="1" customHeight="1"/>
    <row r="374" s="517" customFormat="1" ht="12.75" hidden="1" customHeight="1"/>
    <row r="375" s="517" customFormat="1" ht="12.75" hidden="1" customHeight="1"/>
    <row r="376" s="517" customFormat="1" ht="12.75" hidden="1" customHeight="1"/>
    <row r="377" s="517" customFormat="1" ht="12.75" hidden="1" customHeight="1"/>
    <row r="378" s="517" customFormat="1" ht="12.75" hidden="1" customHeight="1"/>
    <row r="379" s="517" customFormat="1" ht="12.75" hidden="1" customHeight="1"/>
    <row r="380" s="517" customFormat="1" ht="12.75" hidden="1" customHeight="1"/>
    <row r="381" s="517" customFormat="1" ht="12.75" hidden="1" customHeight="1"/>
    <row r="382" s="517" customFormat="1" ht="12.75" hidden="1" customHeight="1"/>
    <row r="383" s="517" customFormat="1" ht="12.75" hidden="1" customHeight="1"/>
    <row r="384" s="517" customFormat="1" ht="12.75" hidden="1" customHeight="1"/>
    <row r="385" s="517" customFormat="1" ht="12.75" hidden="1" customHeight="1"/>
    <row r="386" s="517" customFormat="1" ht="12.75" hidden="1" customHeight="1"/>
    <row r="387" s="517" customFormat="1" ht="12.75" hidden="1" customHeight="1"/>
    <row r="388" s="517" customFormat="1" ht="12.75" hidden="1" customHeight="1"/>
    <row r="389" s="517" customFormat="1" ht="12.75" hidden="1" customHeight="1"/>
    <row r="390" s="517" customFormat="1" ht="12.75" hidden="1" customHeight="1"/>
    <row r="391" s="517" customFormat="1" ht="12.75" hidden="1" customHeight="1"/>
    <row r="392" s="517" customFormat="1" ht="12.75" hidden="1" customHeight="1"/>
    <row r="393" s="517" customFormat="1" ht="12.75" hidden="1" customHeight="1"/>
    <row r="394" s="517" customFormat="1" ht="12.75" hidden="1" customHeight="1"/>
    <row r="395" s="517" customFormat="1" ht="12.75" hidden="1" customHeight="1"/>
    <row r="396" s="517" customFormat="1" ht="12.75" hidden="1" customHeight="1"/>
    <row r="397" s="517" customFormat="1" ht="12.75" hidden="1" customHeight="1"/>
    <row r="398" s="517" customFormat="1" ht="12.75" hidden="1" customHeight="1"/>
    <row r="399" s="517" customFormat="1" ht="12.75" hidden="1" customHeight="1"/>
    <row r="400" s="517" customFormat="1" ht="12.75" hidden="1" customHeight="1"/>
    <row r="401" s="517" customFormat="1" ht="12.75" hidden="1" customHeight="1"/>
    <row r="402" s="517" customFormat="1" ht="12.75" hidden="1" customHeight="1"/>
    <row r="403" s="517" customFormat="1" ht="12.75" hidden="1" customHeight="1"/>
    <row r="404" s="517" customFormat="1" ht="12.75" hidden="1" customHeight="1"/>
    <row r="405" s="517" customFormat="1" ht="12.75" hidden="1" customHeight="1"/>
    <row r="406" s="517" customFormat="1" ht="12.75" hidden="1" customHeight="1"/>
    <row r="407" s="517" customFormat="1" ht="12.75" hidden="1" customHeight="1"/>
    <row r="408" s="517" customFormat="1" ht="12.75" hidden="1" customHeight="1"/>
    <row r="409" s="517" customFormat="1" ht="12.75" hidden="1" customHeight="1"/>
    <row r="410" s="517" customFormat="1" ht="12.75" hidden="1" customHeight="1"/>
    <row r="411" s="517" customFormat="1" ht="12.75" hidden="1" customHeight="1"/>
    <row r="412" s="517" customFormat="1" ht="12.75" hidden="1" customHeight="1"/>
    <row r="413" s="517" customFormat="1" ht="12.75" hidden="1" customHeight="1"/>
    <row r="414" s="517" customFormat="1" ht="12.75" hidden="1" customHeight="1"/>
    <row r="415" s="517" customFormat="1" ht="12.75" hidden="1" customHeight="1"/>
    <row r="416" s="517" customFormat="1" ht="12.75" hidden="1" customHeight="1"/>
    <row r="417" s="517" customFormat="1" ht="12.75" hidden="1" customHeight="1"/>
    <row r="418" s="517" customFormat="1" ht="12.75" hidden="1" customHeight="1"/>
    <row r="419" s="517" customFormat="1" ht="12.75" hidden="1" customHeight="1"/>
    <row r="420" s="517" customFormat="1" ht="12.75" hidden="1" customHeight="1"/>
    <row r="421" s="517" customFormat="1" ht="12.75" hidden="1" customHeight="1"/>
    <row r="422" s="517" customFormat="1" ht="12.75" hidden="1" customHeight="1"/>
    <row r="423" s="517" customFormat="1" ht="12.75" hidden="1" customHeight="1"/>
    <row r="424" s="517" customFormat="1" ht="12.75" hidden="1" customHeight="1"/>
    <row r="425" s="517" customFormat="1" ht="12.75" hidden="1" customHeight="1"/>
    <row r="426" s="517" customFormat="1" ht="12.75" hidden="1" customHeight="1"/>
    <row r="427" s="517" customFormat="1" ht="12.75" hidden="1" customHeight="1"/>
    <row r="428" s="517" customFormat="1" ht="12.75" hidden="1" customHeight="1"/>
    <row r="429" s="517" customFormat="1" ht="12.75" hidden="1" customHeight="1"/>
    <row r="430" s="517" customFormat="1" ht="12.75" hidden="1" customHeight="1"/>
    <row r="431" s="517" customFormat="1" ht="12.75" hidden="1" customHeight="1"/>
    <row r="432" s="517" customFormat="1" ht="12.75" hidden="1" customHeight="1"/>
    <row r="433" spans="11:11" ht="12.75" hidden="1" customHeight="1">
      <c r="K433" s="517"/>
    </row>
    <row r="434" spans="11:11" ht="12.75" hidden="1" customHeight="1">
      <c r="K434" s="517"/>
    </row>
    <row r="435" spans="11:11" ht="12.75" hidden="1" customHeight="1">
      <c r="K435" s="517"/>
    </row>
    <row r="436" spans="11:11" ht="12.75" hidden="1" customHeight="1">
      <c r="K436" s="517"/>
    </row>
  </sheetData>
  <mergeCells count="51">
    <mergeCell ref="C10:J10"/>
    <mergeCell ref="E2:F2"/>
    <mergeCell ref="B3:C3"/>
    <mergeCell ref="C7:J7"/>
    <mergeCell ref="C8:J8"/>
    <mergeCell ref="C9:J9"/>
    <mergeCell ref="C42:J42"/>
    <mergeCell ref="C11:J11"/>
    <mergeCell ref="C17:J17"/>
    <mergeCell ref="C18:J18"/>
    <mergeCell ref="C19:J19"/>
    <mergeCell ref="D30:F30"/>
    <mergeCell ref="D36:F36"/>
    <mergeCell ref="C37:J37"/>
    <mergeCell ref="C38:J38"/>
    <mergeCell ref="C39:J39"/>
    <mergeCell ref="C40:J40"/>
    <mergeCell ref="C41:J41"/>
    <mergeCell ref="C64:J64"/>
    <mergeCell ref="C43:J43"/>
    <mergeCell ref="C44:J44"/>
    <mergeCell ref="C45:J45"/>
    <mergeCell ref="C46:J46"/>
    <mergeCell ref="C47:J47"/>
    <mergeCell ref="G48:J49"/>
    <mergeCell ref="C49:C51"/>
    <mergeCell ref="G50:J51"/>
    <mergeCell ref="C53:J53"/>
    <mergeCell ref="C54:J55"/>
    <mergeCell ref="C60:J60"/>
    <mergeCell ref="C61:J61"/>
    <mergeCell ref="C62:J63"/>
    <mergeCell ref="C81:J81"/>
    <mergeCell ref="C65:J65"/>
    <mergeCell ref="D66:D67"/>
    <mergeCell ref="E66:H66"/>
    <mergeCell ref="I66:I67"/>
    <mergeCell ref="C74:J74"/>
    <mergeCell ref="C75:J75"/>
    <mergeCell ref="C76:J76"/>
    <mergeCell ref="F77:G77"/>
    <mergeCell ref="F78:G78"/>
    <mergeCell ref="F79:G79"/>
    <mergeCell ref="F80:G80"/>
    <mergeCell ref="C88:J88"/>
    <mergeCell ref="C82:J82"/>
    <mergeCell ref="C83:J83"/>
    <mergeCell ref="F84:G84"/>
    <mergeCell ref="F85:G85"/>
    <mergeCell ref="F86:G86"/>
    <mergeCell ref="F87:G87"/>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D28DF-5E52-491A-BBB8-955886F3C887}">
  <sheetPr codeName="Sheet18"/>
  <dimension ref="A1:V47"/>
  <sheetViews>
    <sheetView showGridLines="0" zoomScale="85" zoomScaleNormal="85" workbookViewId="0"/>
  </sheetViews>
  <sheetFormatPr defaultColWidth="0" defaultRowHeight="14.5" customHeight="1" zeroHeight="1"/>
  <cols>
    <col min="1" max="19" width="9" style="7" customWidth="1"/>
    <col min="20" max="22" width="9" style="7" hidden="1" customWidth="1"/>
    <col min="23" max="16384" width="8" style="7"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sheetData>
  <pageMargins left="0.7" right="0.7" top="0.75" bottom="0.75" header="0.3" footer="0.3"/>
  <pageSetup paperSize="9" orientation="portrait" horizontalDpi="300" verticalDpi="3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B3606-DE65-4A5C-BCA3-A4419D000132}">
  <sheetPr>
    <tabColor rgb="FF92D050"/>
  </sheetPr>
  <dimension ref="A1:Q586"/>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75" style="494"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393</v>
      </c>
      <c r="C5" s="404"/>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Sheet'!E136</f>
        <v>1</v>
      </c>
      <c r="D11" s="476">
        <f>'Input Sheet'!F136</f>
        <v>1</v>
      </c>
      <c r="E11" s="474" t="s">
        <v>202</v>
      </c>
      <c r="F11" s="181"/>
      <c r="G11" s="181"/>
      <c r="H11" s="181"/>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Sheet'!E137</f>
        <v>1000</v>
      </c>
      <c r="D13" s="480">
        <f>'Input Sheet'!F137</f>
        <v>1100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Sheet'!E138</f>
        <v>0.35</v>
      </c>
      <c r="D17" s="482">
        <f>'Input Sheet'!F138</f>
        <v>0.25</v>
      </c>
      <c r="E17" s="470" t="s">
        <v>153</v>
      </c>
      <c r="F17" s="181"/>
      <c r="G17" s="181"/>
      <c r="H17" s="181"/>
      <c r="I17" s="181"/>
      <c r="J17" s="466"/>
    </row>
    <row r="18" spans="1:12" ht="20.149999999999999" customHeight="1">
      <c r="A18" s="181"/>
      <c r="B18" s="481" t="s">
        <v>215</v>
      </c>
      <c r="C18" s="482">
        <f>'Input Sheet'!E139</f>
        <v>0.06</v>
      </c>
      <c r="D18" s="482">
        <f>'Input Sheet'!F139</f>
        <v>0.05</v>
      </c>
      <c r="E18" s="470" t="s">
        <v>153</v>
      </c>
      <c r="F18" s="181"/>
      <c r="G18" s="181"/>
      <c r="H18" s="181"/>
      <c r="I18" s="181"/>
      <c r="J18" s="466"/>
    </row>
    <row r="19" spans="1:12" ht="20.149999999999999" customHeight="1">
      <c r="A19" s="181"/>
      <c r="B19" s="483" t="s">
        <v>353</v>
      </c>
      <c r="C19" s="484">
        <f>'Input Sheet'!E141</f>
        <v>0.01</v>
      </c>
      <c r="D19" s="484">
        <f>'Input Sheet'!F141</f>
        <v>0.01</v>
      </c>
      <c r="E19" s="470" t="s">
        <v>208</v>
      </c>
      <c r="F19" s="181"/>
      <c r="G19" s="181"/>
      <c r="H19" s="181"/>
      <c r="I19" s="181"/>
      <c r="J19" s="466"/>
    </row>
    <row r="20" spans="1:12" ht="20.149999999999999" customHeight="1">
      <c r="A20" s="181"/>
      <c r="B20" s="481" t="s">
        <v>216</v>
      </c>
      <c r="C20" s="485">
        <f>C17+C18</f>
        <v>0.41</v>
      </c>
      <c r="D20" s="485">
        <f>D17+D18</f>
        <v>0.3</v>
      </c>
      <c r="E20" s="470" t="s">
        <v>153</v>
      </c>
      <c r="F20" s="181"/>
      <c r="G20" s="181"/>
      <c r="H20" s="181"/>
      <c r="I20" s="181"/>
      <c r="J20" s="466"/>
    </row>
    <row r="21" spans="1:12" ht="20.149999999999999" customHeight="1">
      <c r="A21" s="181"/>
      <c r="B21" s="481" t="s">
        <v>354</v>
      </c>
      <c r="C21" s="470">
        <f>(C13/C20)*C11*C12</f>
        <v>2351.9163763066204</v>
      </c>
      <c r="D21" s="470">
        <f>(D13/D20)*D11*D12</f>
        <v>3535.7142857142862</v>
      </c>
      <c r="E21" s="470" t="s">
        <v>213</v>
      </c>
      <c r="F21" s="181"/>
      <c r="G21" s="181"/>
      <c r="H21" s="181"/>
      <c r="I21" s="181"/>
      <c r="J21" s="466"/>
    </row>
    <row r="22" spans="1:12" ht="20.149999999999999" customHeight="1">
      <c r="A22" s="181"/>
      <c r="B22" s="481" t="s">
        <v>355</v>
      </c>
      <c r="C22" s="470">
        <f>C19*C21</f>
        <v>23.519163763066203</v>
      </c>
      <c r="D22" s="470">
        <f>D19*D21</f>
        <v>35.357142857142861</v>
      </c>
      <c r="E22" s="470" t="s">
        <v>213</v>
      </c>
      <c r="F22" s="181"/>
      <c r="G22" s="181"/>
      <c r="H22" s="181"/>
      <c r="I22" s="181"/>
      <c r="J22" s="466"/>
    </row>
    <row r="23" spans="1:12" ht="20.149999999999999" customHeight="1">
      <c r="A23" s="181"/>
      <c r="B23" s="481" t="s">
        <v>356</v>
      </c>
      <c r="C23" s="470">
        <f>C21-C22</f>
        <v>2328.3972125435544</v>
      </c>
      <c r="D23" s="470">
        <f>D21-D22</f>
        <v>3500.3571428571436</v>
      </c>
      <c r="E23" s="470" t="s">
        <v>213</v>
      </c>
      <c r="F23" s="181"/>
      <c r="G23" s="181"/>
      <c r="H23" s="181"/>
      <c r="I23" s="181"/>
      <c r="J23" s="466"/>
    </row>
    <row r="24" spans="1:12" ht="20.149999999999999" customHeight="1">
      <c r="A24" s="181"/>
      <c r="B24" s="469" t="s">
        <v>357</v>
      </c>
      <c r="C24" s="485">
        <f>C16/C23</f>
        <v>107.36999625888514</v>
      </c>
      <c r="D24" s="485">
        <f>D16/D21</f>
        <v>70.707070707070699</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0.99536479079131501</v>
      </c>
      <c r="D26" s="486">
        <f>D24/SUM(D24:D25)</f>
        <v>0.99297822540605718</v>
      </c>
      <c r="E26" s="470" t="s">
        <v>208</v>
      </c>
      <c r="F26" s="487"/>
      <c r="G26" s="487"/>
      <c r="H26" s="487"/>
      <c r="I26" s="487"/>
      <c r="J26" s="466"/>
    </row>
    <row r="27" spans="1:12" ht="20.149999999999999" customHeight="1">
      <c r="A27" s="181"/>
      <c r="B27" s="481" t="s">
        <v>221</v>
      </c>
      <c r="C27" s="485">
        <f>C24+C25</f>
        <v>107.86999625888514</v>
      </c>
      <c r="D27" s="488">
        <f>D24+D25</f>
        <v>71.207070707070699</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19.899999999999999" customHeight="1">
      <c r="A29" s="181"/>
      <c r="B29" s="489"/>
      <c r="C29" s="490"/>
      <c r="D29" s="490"/>
      <c r="E29" s="490"/>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thickBot="1">
      <c r="A33" s="181"/>
      <c r="B33" s="495" t="s">
        <v>89</v>
      </c>
      <c r="C33" s="496">
        <f>'Appendix - Equipment'!C10</f>
        <v>1</v>
      </c>
      <c r="D33" s="497">
        <f>IF('1.1 Summary'!$C$13="New",'Appendix - Equipment'!D9,IF('1.1 Summary'!$C$13="Old",'Appendix - Equipment'!D9*0.4,'Appendix - Equipment'!D9*0.75))</f>
        <v>94000</v>
      </c>
      <c r="E33" s="498">
        <f>'Input Sheet'!E140</f>
        <v>0.1</v>
      </c>
      <c r="F33" s="497">
        <f>C33*D33*E33/C$10</f>
        <v>1.2239583333333333</v>
      </c>
      <c r="G33" s="499">
        <f>F33*$C$27/$C$16*1000</f>
        <v>0.52811352335079176</v>
      </c>
      <c r="K33" s="500"/>
      <c r="L33" s="494"/>
    </row>
    <row r="34" spans="1:12" ht="17.149999999999999" customHeight="1" thickTop="1">
      <c r="A34" s="181"/>
      <c r="B34" s="905" t="s">
        <v>228</v>
      </c>
      <c r="C34" s="906"/>
      <c r="D34" s="911"/>
      <c r="E34" s="907"/>
      <c r="F34" s="501">
        <f>SUM(F33:F33)</f>
        <v>1.2239583333333333</v>
      </c>
      <c r="G34" s="501">
        <f>SUM(G33:G33)</f>
        <v>0.52811352335079176</v>
      </c>
      <c r="I34" s="181"/>
      <c r="J34" s="181"/>
    </row>
    <row r="35" spans="1:12" ht="17.149999999999999" customHeight="1">
      <c r="A35" s="181"/>
      <c r="B35" s="502"/>
      <c r="C35" s="503"/>
      <c r="D35" s="503"/>
      <c r="E35" s="504"/>
      <c r="F35" s="504"/>
      <c r="G35" s="505"/>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89</v>
      </c>
      <c r="C37" s="496">
        <f>'Appendix - Equipment'!G10</f>
        <v>1</v>
      </c>
      <c r="D37" s="497">
        <f>IF('1.1 Summary'!$C$13="New",'Appendix - Equipment'!H9,IF('1.1 Summary'!$C$13="Old",'Appendix - Equipment'!H9*0.4,'Appendix - Equipment'!H9*0.75))</f>
        <v>112000</v>
      </c>
      <c r="E37" s="498">
        <f>'Input Sheet'!F140</f>
        <v>0.1</v>
      </c>
      <c r="F37" s="497">
        <f>C37*D37*E37/D$10</f>
        <v>1.4583333333333333</v>
      </c>
      <c r="G37" s="499">
        <f>F37*$D$27/$D$16*1000</f>
        <v>0.41537457912457904</v>
      </c>
      <c r="H37" s="181"/>
      <c r="I37" s="181"/>
      <c r="J37" s="181"/>
    </row>
    <row r="38" spans="1:12" ht="17.149999999999999" customHeight="1">
      <c r="A38" s="181"/>
      <c r="B38" s="905" t="s">
        <v>228</v>
      </c>
      <c r="C38" s="906"/>
      <c r="D38" s="906"/>
      <c r="E38" s="907"/>
      <c r="F38" s="501">
        <f>SUM(F37:F37)</f>
        <v>1.4583333333333333</v>
      </c>
      <c r="G38" s="501">
        <f>SUM(G37:G37)</f>
        <v>0.41537457912457904</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89</v>
      </c>
      <c r="C43" s="496">
        <f>IF('1.1 Summary'!$C$13="Old",(C33*(40*(1+16%))),IF('1.1 Summary'!$C$13="New",(C33*40),C33*(40*(1+8%))))</f>
        <v>40</v>
      </c>
      <c r="D43" s="506">
        <v>0</v>
      </c>
      <c r="E43" s="507">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7.4631321745953247</v>
      </c>
      <c r="G43" s="499">
        <f>F43*$C$27/$C$16*1000</f>
        <v>3.2201921590126523</v>
      </c>
      <c r="H43" s="181"/>
      <c r="I43" s="181"/>
      <c r="J43" s="181"/>
    </row>
    <row r="44" spans="1:12" ht="17.149999999999999" customHeight="1">
      <c r="A44" s="181"/>
      <c r="B44" s="905" t="s">
        <v>228</v>
      </c>
      <c r="C44" s="906"/>
      <c r="D44" s="906"/>
      <c r="E44" s="907"/>
      <c r="F44" s="501">
        <f>SUM(F43:F43)</f>
        <v>7.4631321745953247</v>
      </c>
      <c r="G44" s="501">
        <f>SUM(G43:G43)</f>
        <v>3.2201921590126523</v>
      </c>
      <c r="H44" s="181"/>
      <c r="I44" s="181"/>
      <c r="J44" s="181"/>
    </row>
    <row r="45" spans="1:12" ht="17.149999999999999" customHeight="1">
      <c r="A45" s="181"/>
      <c r="B45" s="508"/>
      <c r="C45" s="508"/>
      <c r="D45" s="508"/>
      <c r="E45" s="509"/>
      <c r="F45" s="510"/>
      <c r="G45" s="511"/>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89</v>
      </c>
      <c r="C47" s="496">
        <f>IF('1.1 Summary'!$C$13="Old",(C37*(45*(1+16%))),IF('1.1 Summary'!$C$13="New",(C37*45),C37*(45*(1+8%))))</f>
        <v>45</v>
      </c>
      <c r="D47" s="506">
        <v>1</v>
      </c>
      <c r="E47" s="507">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8.3290301396967266</v>
      </c>
      <c r="G47" s="499">
        <f>F47*$D$27/$D$16*1000</f>
        <v>2.372343352314831</v>
      </c>
      <c r="H47" s="181"/>
      <c r="I47" s="181"/>
      <c r="J47" s="181"/>
    </row>
    <row r="48" spans="1:12" ht="17.149999999999999" customHeight="1">
      <c r="A48" s="181"/>
      <c r="B48" s="905" t="s">
        <v>228</v>
      </c>
      <c r="C48" s="906"/>
      <c r="D48" s="906"/>
      <c r="E48" s="907"/>
      <c r="F48" s="501">
        <f>SUM(F47:F47)</f>
        <v>8.3290301396967266</v>
      </c>
      <c r="G48" s="501">
        <f>SUM(G47:G47)</f>
        <v>2.372343352314831</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Sheet'!E142</f>
        <v>1</v>
      </c>
      <c r="D53" s="513">
        <f>'Input Sheet'!E146</f>
        <v>0.03</v>
      </c>
      <c r="E53" s="497">
        <f>IF('1.1 Summary'!$C$9="France",'Labour Data – France'!$F14,IF('1.1 Summary'!$C$9="Netherlands",'Labour Data – Netherlands'!$F14,IF('1.1 Summary'!$C$9="Portugal",'Labour Data – Portugal'!$F14,'Labour Data – Country B'!$F14)))</f>
        <v>75.01731539986767</v>
      </c>
      <c r="F53" s="499">
        <f>C53*E53*D53</f>
        <v>2.25051946199603</v>
      </c>
      <c r="G53" s="499">
        <f>F53*$C$27/$C$16*1000</f>
        <v>0.97105410378423984</v>
      </c>
      <c r="H53" s="504"/>
      <c r="I53" s="504"/>
      <c r="J53" s="181"/>
    </row>
    <row r="54" spans="1:10" ht="17.149999999999999" customHeight="1">
      <c r="A54" s="181"/>
      <c r="B54" s="419" t="s">
        <v>96</v>
      </c>
      <c r="C54" s="512">
        <f>'Input Sheet'!E143</f>
        <v>1</v>
      </c>
      <c r="D54" s="513">
        <f>'Input Sheet'!E147</f>
        <v>0.05</v>
      </c>
      <c r="E54" s="497">
        <f>IF('1.1 Summary'!$C$9="France",'Labour Data – France'!$F15,IF('1.1 Summary'!$C$9="Netherlands",'Labour Data – Netherlands'!$F15,IF('1.1 Summary'!$C$9="Portugal",'Labour Data – Portugal'!$F15,'Labour Data – Country B'!$F15)))</f>
        <v>37.306034057501101</v>
      </c>
      <c r="F54" s="499">
        <f t="shared" ref="F54:F56" si="0">C54*E54*D54</f>
        <v>1.8653017028750551</v>
      </c>
      <c r="G54" s="499">
        <f>F54*$C$27/$C$16*1000</f>
        <v>0.80484035084329708</v>
      </c>
      <c r="H54" s="504"/>
      <c r="I54" s="504"/>
      <c r="J54" s="181"/>
    </row>
    <row r="55" spans="1:10" ht="17.149999999999999" customHeight="1">
      <c r="A55" s="181"/>
      <c r="B55" s="419" t="s">
        <v>97</v>
      </c>
      <c r="C55" s="512">
        <f>'Input Sheet'!E144</f>
        <v>1</v>
      </c>
      <c r="D55" s="513">
        <f>'Input Sheet'!E148</f>
        <v>0.05</v>
      </c>
      <c r="E55" s="497">
        <f>IF('1.1 Summary'!$C$9="France",'Labour Data – France'!$F16,IF('1.1 Summary'!$C$9="Netherlands",'Labour Data – Netherlands'!$F16,IF('1.1 Summary'!$C$9="Portugal",'Labour Data – Portugal'!$F16,'Labour Data – Country B'!$F16)))</f>
        <v>23.232408815008824</v>
      </c>
      <c r="F55" s="499">
        <f t="shared" si="0"/>
        <v>1.1616204407504414</v>
      </c>
      <c r="G55" s="499">
        <f>F55*$C$27/$C$16*1000</f>
        <v>0.5012159703919784</v>
      </c>
      <c r="H55" s="504"/>
      <c r="I55" s="504"/>
      <c r="J55" s="181"/>
    </row>
    <row r="56" spans="1:10" ht="17.149999999999999" customHeight="1">
      <c r="A56" s="181"/>
      <c r="B56" s="419" t="s">
        <v>98</v>
      </c>
      <c r="C56" s="512">
        <f>'Input Sheet'!E145</f>
        <v>1</v>
      </c>
      <c r="D56" s="513">
        <f>'Input Sheet'!E149</f>
        <v>0.1</v>
      </c>
      <c r="E56" s="497">
        <f>IF('1.1 Summary'!$C$9="France",'Labour Data – France'!$F17,IF('1.1 Summary'!$C$9="Netherlands",'Labour Data – Netherlands'!$F17,IF('1.1 Summary'!$C$9="Portugal",'Labour Data – Portugal'!$F17,'Labour Data – Country B'!$F17)))</f>
        <v>22.146190143923693</v>
      </c>
      <c r="F56" s="499">
        <f t="shared" si="0"/>
        <v>2.2146190143923694</v>
      </c>
      <c r="G56" s="499">
        <f>F56*$C$27/$C$16*1000</f>
        <v>0.95556377918944324</v>
      </c>
      <c r="H56" s="504"/>
      <c r="I56" s="504"/>
      <c r="J56" s="181"/>
    </row>
    <row r="57" spans="1:10" ht="17.149999999999999" customHeight="1">
      <c r="A57" s="181"/>
      <c r="B57" s="905" t="s">
        <v>228</v>
      </c>
      <c r="C57" s="906"/>
      <c r="D57" s="906"/>
      <c r="E57" s="907"/>
      <c r="F57" s="501">
        <f>SUM(F53:F56)</f>
        <v>7.4920606200138966</v>
      </c>
      <c r="G57" s="501">
        <f>SUM(G53:G56)</f>
        <v>3.2326742042089589</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Sheet'!F142</f>
        <v>1</v>
      </c>
      <c r="D60" s="513">
        <f>'Input Sheet'!F146</f>
        <v>0.03</v>
      </c>
      <c r="E60" s="497">
        <f>IF('1.1 Summary'!$C$9="France",'Labour Data – France'!$F14,IF('1.1 Summary'!$C$9="Netherlands",'Labour Data – Netherlands'!$F14,IF('1.1 Summary'!$C$9="Portugal",'Labour Data – Portugal'!$F14,'Labour Data – Country B'!$F14)))</f>
        <v>75.01731539986767</v>
      </c>
      <c r="F60" s="499">
        <f>C60*E60*D60</f>
        <v>2.25051946199603</v>
      </c>
      <c r="G60" s="499">
        <f>F60*$D$27/$D$16*1000</f>
        <v>0.64101159383196005</v>
      </c>
      <c r="H60" s="504"/>
      <c r="I60" s="504"/>
      <c r="J60" s="181"/>
    </row>
    <row r="61" spans="1:10" ht="17.149999999999999" customHeight="1">
      <c r="A61" s="181"/>
      <c r="B61" s="419" t="s">
        <v>96</v>
      </c>
      <c r="C61" s="512">
        <f>'Input Sheet'!F143</f>
        <v>1</v>
      </c>
      <c r="D61" s="513">
        <f>'Input Sheet'!F147</f>
        <v>0.05</v>
      </c>
      <c r="E61" s="497">
        <f>IF('1.1 Summary'!$C$9="France",'Labour Data – France'!$F15,IF('1.1 Summary'!$C$9="Netherlands",'Labour Data – Netherlands'!$F15,IF('1.1 Summary'!$C$9="Portugal",'Labour Data – Portugal'!$F15,'Labour Data – Country B'!$F15)))</f>
        <v>37.306034057501101</v>
      </c>
      <c r="F61" s="499">
        <f t="shared" ref="F61:F63" si="1">C61*E61*D61</f>
        <v>1.8653017028750551</v>
      </c>
      <c r="G61" s="499">
        <f>F61*$D$27/$D$16*1000</f>
        <v>0.53129068098657384</v>
      </c>
      <c r="H61" s="504"/>
      <c r="I61" s="504"/>
      <c r="J61" s="181"/>
    </row>
    <row r="62" spans="1:10" ht="17.149999999999999" customHeight="1">
      <c r="A62" s="181"/>
      <c r="B62" s="419" t="s">
        <v>97</v>
      </c>
      <c r="C62" s="512">
        <f>'Input Sheet'!F144</f>
        <v>1</v>
      </c>
      <c r="D62" s="513">
        <f>'Input Sheet'!F148</f>
        <v>0.05</v>
      </c>
      <c r="E62" s="497">
        <f>IF('1.1 Summary'!$C$9="France",'Labour Data – France'!$F16,IF('1.1 Summary'!$C$9="Netherlands",'Labour Data – Netherlands'!$F16,IF('1.1 Summary'!$C$9="Portugal",'Labour Data – Portugal'!$F16,'Labour Data – Country B'!$F16)))</f>
        <v>23.232408815008824</v>
      </c>
      <c r="F62" s="499">
        <f t="shared" si="1"/>
        <v>1.1616204407504414</v>
      </c>
      <c r="G62" s="499">
        <f>F62*$D$27/$D$16*1000</f>
        <v>0.33086235543718123</v>
      </c>
      <c r="H62" s="504"/>
      <c r="I62" s="504"/>
      <c r="J62" s="181"/>
    </row>
    <row r="63" spans="1:10" ht="17.149999999999999" customHeight="1">
      <c r="A63" s="181"/>
      <c r="B63" s="419" t="s">
        <v>98</v>
      </c>
      <c r="C63" s="512">
        <f>'Input Sheet'!F145</f>
        <v>1</v>
      </c>
      <c r="D63" s="513">
        <f>'Input Sheet'!F149</f>
        <v>0.1</v>
      </c>
      <c r="E63" s="497">
        <f>IF('1.1 Summary'!$C$9="France",'Labour Data – France'!$F17,IF('1.1 Summary'!$C$9="Netherlands",'Labour Data – Netherlands'!$F17,IF('1.1 Summary'!$C$9="Portugal",'Labour Data – Portugal'!$F17,'Labour Data – Country B'!$F17)))</f>
        <v>22.146190143923693</v>
      </c>
      <c r="F63" s="499">
        <f t="shared" si="1"/>
        <v>2.2146190143923694</v>
      </c>
      <c r="G63" s="499">
        <f>F63*$D$27/$D$16*1000</f>
        <v>0.63078613098824265</v>
      </c>
      <c r="H63" s="504"/>
      <c r="I63" s="504"/>
      <c r="J63" s="181"/>
    </row>
    <row r="64" spans="1:10" ht="17.149999999999999" customHeight="1">
      <c r="A64" s="181"/>
      <c r="B64" s="905" t="s">
        <v>228</v>
      </c>
      <c r="C64" s="906"/>
      <c r="D64" s="906"/>
      <c r="E64" s="907"/>
      <c r="F64" s="501">
        <f>SUM(F60:F63)</f>
        <v>7.4920606200138966</v>
      </c>
      <c r="G64" s="501">
        <f>SUM(G60:G63)</f>
        <v>2.1339507612439577</v>
      </c>
      <c r="H64" s="181"/>
      <c r="I64" s="181"/>
      <c r="J64" s="181"/>
    </row>
    <row r="65" spans="1:12" ht="17.149999999999999" customHeight="1">
      <c r="A65" s="514"/>
      <c r="B65" s="514"/>
      <c r="C65" s="514"/>
      <c r="D65" s="514"/>
      <c r="E65" s="514"/>
      <c r="F65" s="181"/>
      <c r="G65" s="181"/>
      <c r="H65" s="181"/>
      <c r="I65" s="181"/>
      <c r="J65" s="181"/>
      <c r="L65" s="494"/>
    </row>
    <row r="66" spans="1:12" ht="65.5" customHeight="1">
      <c r="A66" s="515"/>
      <c r="B66" s="912" t="s">
        <v>238</v>
      </c>
      <c r="C66" s="912"/>
      <c r="D66" s="912"/>
      <c r="E66" s="514"/>
      <c r="F66" s="514"/>
      <c r="G66" s="514"/>
      <c r="H66" s="514"/>
      <c r="I66" s="514"/>
      <c r="J66" s="12"/>
      <c r="K66" s="424"/>
      <c r="L66" s="424"/>
    </row>
    <row r="67" spans="1:12" ht="17.149999999999999" customHeight="1">
      <c r="A67" s="78" t="s">
        <v>0</v>
      </c>
      <c r="B67" s="516"/>
      <c r="C67" s="516"/>
      <c r="D67" s="516"/>
    </row>
    <row r="68" spans="1:12" ht="15" customHeight="1">
      <c r="B68" s="165"/>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165" customFormat="1" ht="15" hidden="1" customHeight="1"/>
    <row r="82" s="165" customFormat="1" ht="15" hidden="1" customHeight="1"/>
    <row r="83" s="165" customFormat="1" ht="15" hidden="1" customHeight="1"/>
    <row r="84" s="165" customFormat="1" ht="15" hidden="1" customHeight="1"/>
    <row r="85" s="165" customFormat="1" ht="15" hidden="1" customHeight="1"/>
    <row r="86" s="165" customFormat="1" ht="15" hidden="1" customHeight="1"/>
    <row r="87" s="165" customFormat="1" ht="15" hidden="1" customHeight="1"/>
    <row r="88" s="165" customFormat="1" ht="15" hidden="1" customHeight="1"/>
    <row r="89" s="165" customFormat="1" ht="15" hidden="1" customHeight="1"/>
    <row r="90" s="165" customFormat="1" ht="15" hidden="1" customHeight="1"/>
    <row r="91" s="165" customFormat="1" ht="15" hidden="1" customHeight="1"/>
    <row r="92" s="165" customFormat="1" ht="15" hidden="1" customHeight="1"/>
    <row r="93" s="165" customFormat="1" ht="15" hidden="1" customHeight="1"/>
    <row r="94" s="165" customFormat="1" ht="15" hidden="1" customHeight="1"/>
    <row r="95" s="165" customFormat="1" ht="15" hidden="1" customHeight="1"/>
    <row r="96" s="165" customFormat="1" ht="15" hidden="1" customHeight="1"/>
    <row r="97" s="165" customFormat="1" ht="15" hidden="1" customHeight="1"/>
    <row r="98" s="165" customFormat="1" ht="15" hidden="1" customHeight="1"/>
    <row r="99" s="165" customFormat="1" ht="15" hidden="1" customHeight="1"/>
    <row r="100" s="165" customFormat="1" ht="15" hidden="1" customHeight="1"/>
    <row r="101" s="165" customFormat="1" ht="15" hidden="1" customHeight="1"/>
    <row r="102" s="165" customFormat="1" ht="15" hidden="1" customHeight="1"/>
    <row r="103" s="165" customFormat="1" ht="15" hidden="1" customHeight="1"/>
    <row r="104" s="165" customFormat="1" ht="15" hidden="1" customHeight="1"/>
    <row r="105" s="165" customFormat="1" ht="15" hidden="1" customHeight="1"/>
    <row r="106" s="165" customFormat="1" ht="15" hidden="1" customHeight="1"/>
    <row r="107" s="165" customFormat="1" ht="15" hidden="1" customHeight="1"/>
    <row r="108" s="165" customFormat="1" ht="15" hidden="1" customHeight="1"/>
    <row r="109" s="165" customFormat="1" ht="15" hidden="1" customHeight="1"/>
    <row r="110" s="165" customFormat="1" ht="15" hidden="1" customHeight="1"/>
    <row r="111" s="165" customFormat="1" ht="15" hidden="1" customHeight="1"/>
    <row r="112" s="165" customFormat="1" ht="15" hidden="1" customHeight="1"/>
    <row r="113" s="165" customFormat="1" ht="15" hidden="1" customHeight="1"/>
    <row r="114" s="165" customFormat="1" ht="15" hidden="1" customHeight="1"/>
    <row r="115" s="165" customFormat="1" ht="15" hidden="1" customHeight="1"/>
    <row r="116" s="165" customFormat="1" ht="15" hidden="1" customHeight="1"/>
    <row r="117" s="165" customFormat="1" ht="15" hidden="1" customHeight="1"/>
    <row r="118" s="165" customFormat="1" ht="15" hidden="1" customHeight="1"/>
    <row r="119" s="165" customFormat="1" ht="15" hidden="1" customHeight="1"/>
    <row r="120" s="165" customFormat="1" ht="15" hidden="1" customHeight="1"/>
    <row r="121" s="165" customFormat="1" ht="15" hidden="1" customHeight="1"/>
    <row r="122" s="165" customFormat="1" ht="15" hidden="1" customHeight="1"/>
    <row r="123" s="165" customFormat="1" ht="15" hidden="1" customHeight="1"/>
    <row r="124" s="165" customFormat="1" ht="15" hidden="1" customHeight="1"/>
    <row r="125" s="165" customFormat="1" ht="15" hidden="1" customHeight="1"/>
    <row r="126" s="165" customFormat="1" ht="15" hidden="1" customHeight="1"/>
    <row r="127" s="165" customFormat="1" ht="15" hidden="1" customHeight="1"/>
    <row r="128" s="165" customFormat="1" ht="15" hidden="1" customHeight="1"/>
    <row r="129" s="165" customFormat="1" ht="15" hidden="1" customHeight="1"/>
    <row r="130" s="165" customFormat="1" ht="15" hidden="1" customHeight="1"/>
    <row r="131" s="165" customFormat="1" ht="15" hidden="1" customHeight="1"/>
    <row r="132" s="165" customFormat="1" ht="15" hidden="1" customHeight="1"/>
    <row r="133" s="165" customFormat="1" ht="15" hidden="1" customHeight="1"/>
    <row r="134" s="165" customFormat="1" ht="15" hidden="1" customHeight="1"/>
    <row r="135" s="165" customFormat="1" ht="15" hidden="1" customHeight="1"/>
    <row r="136" s="165" customFormat="1" ht="15" hidden="1" customHeight="1"/>
    <row r="137" s="165" customFormat="1" ht="15" hidden="1" customHeight="1"/>
    <row r="138" s="165" customFormat="1" ht="15" hidden="1" customHeight="1"/>
    <row r="139" s="165" customFormat="1" ht="15" hidden="1" customHeight="1"/>
    <row r="140" s="165" customFormat="1" ht="15" hidden="1" customHeight="1"/>
    <row r="141" s="165" customFormat="1" ht="15" hidden="1" customHeight="1"/>
    <row r="142" s="165" customFormat="1" ht="15" hidden="1" customHeight="1"/>
    <row r="143" s="165" customFormat="1" ht="15" hidden="1" customHeight="1"/>
    <row r="144" s="165" customFormat="1" ht="15" hidden="1" customHeight="1"/>
    <row r="145" s="165" customFormat="1" ht="15" hidden="1" customHeight="1"/>
    <row r="146" s="165" customFormat="1" ht="15" hidden="1" customHeight="1"/>
    <row r="147" s="165" customFormat="1" ht="15" hidden="1" customHeight="1"/>
    <row r="148" s="165" customFormat="1" ht="15" hidden="1" customHeight="1"/>
    <row r="149" s="165" customFormat="1" ht="15" hidden="1" customHeight="1"/>
    <row r="150" s="165" customFormat="1" ht="15" hidden="1" customHeight="1"/>
    <row r="151" s="165" customFormat="1" ht="15" hidden="1" customHeight="1"/>
    <row r="152" s="165" customFormat="1" ht="15" hidden="1" customHeight="1"/>
    <row r="153" s="165" customFormat="1" ht="15" hidden="1" customHeight="1"/>
    <row r="154" s="165" customFormat="1" ht="15" hidden="1" customHeight="1"/>
    <row r="155" s="165" customFormat="1" ht="15" hidden="1" customHeight="1"/>
    <row r="156" s="165" customFormat="1" ht="15" hidden="1" customHeight="1"/>
    <row r="157" s="165" customFormat="1" ht="15" hidden="1" customHeight="1"/>
    <row r="158" s="165" customFormat="1" ht="15" hidden="1" customHeight="1"/>
    <row r="159" s="165" customFormat="1" ht="15" hidden="1" customHeight="1"/>
    <row r="160" s="165" customFormat="1" ht="15" hidden="1" customHeight="1"/>
    <row r="161" s="165" customFormat="1" ht="15" hidden="1" customHeight="1"/>
    <row r="162" s="165" customFormat="1" ht="15" hidden="1" customHeight="1"/>
    <row r="163" s="165" customFormat="1" ht="15" hidden="1" customHeight="1"/>
    <row r="164" s="165" customFormat="1" ht="15" hidden="1" customHeight="1"/>
    <row r="165" s="165" customFormat="1" ht="15" hidden="1" customHeight="1"/>
    <row r="166" s="165" customFormat="1" ht="15" hidden="1" customHeight="1"/>
    <row r="167" s="165" customFormat="1" ht="15" hidden="1" customHeight="1"/>
    <row r="168" s="165" customFormat="1" ht="15" hidden="1" customHeight="1"/>
    <row r="169" s="165" customFormat="1" ht="15" hidden="1" customHeight="1"/>
    <row r="170" s="165" customFormat="1" ht="15" hidden="1" customHeight="1"/>
    <row r="171" s="165" customFormat="1" ht="15" hidden="1" customHeight="1"/>
    <row r="172" s="165" customFormat="1" ht="15" hidden="1" customHeight="1"/>
    <row r="173" s="165" customFormat="1" ht="15" hidden="1" customHeight="1"/>
    <row r="174" s="165" customFormat="1" ht="15" hidden="1" customHeight="1"/>
    <row r="175" s="165" customFormat="1" ht="15" hidden="1" customHeight="1"/>
    <row r="176" s="165" customFormat="1" ht="15" hidden="1" customHeight="1"/>
    <row r="177" s="165" customFormat="1" ht="15" hidden="1" customHeight="1"/>
    <row r="178" s="165" customFormat="1" ht="15" hidden="1" customHeight="1"/>
    <row r="179" s="165" customFormat="1" ht="15" hidden="1" customHeight="1"/>
    <row r="180" s="165" customFormat="1" ht="15" hidden="1" customHeight="1"/>
    <row r="181" s="165" customFormat="1" ht="15" hidden="1" customHeight="1"/>
    <row r="182" s="165" customFormat="1" ht="15" hidden="1" customHeight="1"/>
    <row r="183" s="165" customFormat="1" ht="15" hidden="1" customHeight="1"/>
    <row r="184" s="165" customFormat="1" ht="15" hidden="1" customHeight="1"/>
    <row r="185" s="165" customFormat="1" ht="15" hidden="1" customHeight="1"/>
    <row r="186" s="165" customFormat="1" ht="15" hidden="1" customHeight="1"/>
    <row r="187" s="165" customFormat="1" ht="15" hidden="1" customHeight="1"/>
    <row r="188" s="165" customFormat="1" ht="15" hidden="1" customHeight="1"/>
    <row r="189" s="165" customFormat="1" ht="15" hidden="1" customHeight="1"/>
    <row r="190" s="165" customFormat="1" ht="15" hidden="1" customHeight="1"/>
    <row r="191" s="165" customFormat="1" ht="15" hidden="1" customHeight="1"/>
    <row r="192" s="165" customFormat="1" ht="15" hidden="1" customHeight="1"/>
    <row r="193" s="165" customFormat="1" ht="15" hidden="1" customHeight="1"/>
    <row r="194" s="165" customFormat="1" ht="15" hidden="1" customHeight="1"/>
    <row r="195" s="165" customFormat="1" ht="15" hidden="1" customHeight="1"/>
    <row r="196" s="165" customFormat="1" ht="15" hidden="1" customHeight="1"/>
    <row r="197" s="165" customFormat="1" ht="15" hidden="1" customHeight="1"/>
    <row r="198" s="165" customFormat="1" ht="15" hidden="1" customHeight="1"/>
    <row r="199" s="165" customFormat="1" ht="15" hidden="1" customHeight="1"/>
    <row r="200" s="165" customFormat="1" ht="15" hidden="1" customHeight="1"/>
    <row r="201" s="165" customFormat="1" ht="15" hidden="1" customHeight="1"/>
    <row r="202" s="165" customFormat="1" ht="15" hidden="1" customHeight="1"/>
    <row r="203" s="165" customFormat="1" ht="15" hidden="1" customHeight="1"/>
    <row r="204" s="165" customFormat="1" ht="15" hidden="1" customHeight="1"/>
    <row r="205" s="165" customFormat="1" ht="15" hidden="1" customHeight="1"/>
    <row r="206" s="165" customFormat="1" ht="15" hidden="1" customHeight="1"/>
    <row r="207" s="165" customFormat="1" ht="15" hidden="1" customHeight="1"/>
    <row r="208" s="165" customFormat="1" ht="15" hidden="1" customHeight="1"/>
    <row r="209" s="165" customFormat="1" ht="15" hidden="1" customHeight="1"/>
    <row r="210" s="165" customFormat="1" ht="15" hidden="1" customHeight="1"/>
    <row r="211" s="165" customFormat="1" ht="15" hidden="1" customHeight="1"/>
    <row r="212" s="165" customFormat="1" ht="15" hidden="1" customHeight="1"/>
    <row r="213" s="165" customFormat="1" ht="15" hidden="1" customHeight="1"/>
    <row r="214" s="165" customFormat="1" ht="15" hidden="1" customHeight="1"/>
    <row r="215" s="165" customFormat="1" ht="15" hidden="1" customHeight="1"/>
    <row r="216" s="165" customFormat="1" ht="15" hidden="1" customHeight="1"/>
    <row r="217" s="165" customFormat="1" ht="15" hidden="1" customHeight="1"/>
    <row r="218" s="165" customFormat="1" ht="15" hidden="1" customHeight="1"/>
    <row r="219" s="165" customFormat="1" ht="15" hidden="1" customHeight="1"/>
    <row r="220" s="165" customFormat="1" ht="15" hidden="1" customHeight="1"/>
    <row r="221" s="165" customFormat="1" ht="15" hidden="1" customHeight="1"/>
    <row r="222" s="165" customFormat="1" ht="15" hidden="1" customHeight="1"/>
    <row r="223" s="165" customFormat="1" ht="15" hidden="1" customHeight="1"/>
    <row r="224" s="165" customFormat="1" ht="15" hidden="1" customHeight="1"/>
    <row r="225" s="165" customFormat="1" ht="15" hidden="1" customHeight="1"/>
    <row r="226" s="165" customFormat="1" ht="15" hidden="1" customHeight="1"/>
    <row r="227" s="165" customFormat="1" ht="15" hidden="1" customHeight="1"/>
    <row r="228" s="165" customFormat="1" ht="15" hidden="1" customHeight="1"/>
    <row r="229" s="165" customFormat="1" ht="15" hidden="1" customHeight="1"/>
    <row r="230" s="165" customFormat="1" ht="15" hidden="1" customHeight="1"/>
    <row r="231" s="165" customFormat="1" ht="15" hidden="1" customHeight="1"/>
    <row r="232" s="165" customFormat="1" ht="15" hidden="1" customHeight="1"/>
    <row r="233" s="165" customFormat="1" ht="15" hidden="1" customHeight="1"/>
    <row r="234" s="165" customFormat="1" ht="15" hidden="1" customHeight="1"/>
    <row r="235" s="165" customFormat="1" ht="15" hidden="1" customHeight="1"/>
    <row r="236" s="165" customFormat="1" ht="15" hidden="1" customHeight="1"/>
    <row r="237" s="165" customFormat="1" ht="15" hidden="1" customHeight="1"/>
    <row r="238" s="165" customFormat="1" ht="15" hidden="1" customHeight="1"/>
    <row r="239" s="165" customFormat="1" ht="15" hidden="1" customHeight="1"/>
    <row r="240" s="165" customFormat="1" ht="15" hidden="1" customHeight="1"/>
    <row r="241" s="165" customFormat="1" ht="15" hidden="1" customHeight="1"/>
    <row r="242" s="165" customFormat="1" ht="15" hidden="1" customHeight="1"/>
    <row r="243" s="165" customFormat="1" ht="15" hidden="1" customHeight="1"/>
    <row r="244" s="165" customFormat="1" ht="15" hidden="1" customHeight="1"/>
    <row r="245" s="165" customFormat="1" ht="15" hidden="1" customHeight="1"/>
    <row r="246" s="165" customFormat="1" ht="15" hidden="1" customHeight="1"/>
    <row r="247" s="165" customFormat="1" ht="15" hidden="1" customHeight="1"/>
    <row r="248" s="165" customFormat="1" ht="15" hidden="1" customHeight="1"/>
    <row r="249" s="165" customFormat="1" ht="15" hidden="1" customHeight="1"/>
    <row r="250" s="165" customFormat="1" ht="15" hidden="1" customHeight="1"/>
    <row r="251" s="165" customFormat="1" ht="15" hidden="1" customHeight="1"/>
    <row r="252" s="165" customFormat="1" ht="15" hidden="1" customHeight="1"/>
    <row r="253" s="165" customFormat="1" ht="15" hidden="1" customHeight="1"/>
    <row r="254" s="165" customFormat="1" ht="15" hidden="1" customHeight="1"/>
    <row r="255" s="165" customFormat="1" ht="15" hidden="1" customHeight="1"/>
    <row r="256" s="165" customFormat="1" ht="15" hidden="1" customHeight="1"/>
    <row r="257" s="165" customFormat="1" ht="15" hidden="1" customHeight="1"/>
    <row r="258" s="165" customFormat="1" ht="15" hidden="1" customHeight="1"/>
    <row r="259" s="165" customFormat="1" ht="15" hidden="1" customHeight="1"/>
    <row r="260" s="165" customFormat="1" ht="15" hidden="1" customHeight="1"/>
    <row r="261" s="165" customFormat="1" ht="15" hidden="1" customHeight="1"/>
    <row r="262" s="165" customFormat="1" ht="15" hidden="1" customHeight="1"/>
    <row r="263" s="165" customFormat="1" ht="15" hidden="1" customHeight="1"/>
    <row r="264" s="165" customFormat="1" ht="15" hidden="1" customHeight="1"/>
    <row r="265" s="165" customFormat="1" ht="15" hidden="1" customHeight="1"/>
    <row r="266" s="165" customFormat="1" ht="15" hidden="1" customHeight="1"/>
    <row r="267" s="165" customFormat="1" ht="15" hidden="1" customHeight="1"/>
    <row r="268" s="165" customFormat="1" ht="15" hidden="1" customHeight="1"/>
    <row r="269" s="165" customFormat="1" ht="15" hidden="1" customHeight="1"/>
    <row r="270" s="165" customFormat="1" ht="15" hidden="1" customHeight="1"/>
    <row r="271" s="165" customFormat="1" ht="15" hidden="1" customHeight="1"/>
    <row r="272" s="165" customFormat="1" ht="15" hidden="1" customHeight="1"/>
    <row r="273" s="165" customFormat="1" ht="15" hidden="1" customHeight="1"/>
    <row r="274" s="165" customFormat="1" ht="15" hidden="1" customHeight="1"/>
    <row r="275" s="165" customFormat="1" ht="15" hidden="1" customHeight="1"/>
    <row r="276" s="165" customFormat="1" ht="15" hidden="1" customHeight="1"/>
    <row r="277" s="165" customFormat="1" ht="15" hidden="1" customHeight="1"/>
    <row r="278" s="165" customFormat="1" ht="15" hidden="1" customHeight="1"/>
    <row r="279" s="165" customFormat="1" ht="15" hidden="1" customHeight="1"/>
    <row r="280" s="165" customFormat="1" ht="15" hidden="1" customHeight="1"/>
    <row r="281" s="165" customFormat="1" ht="15" hidden="1" customHeight="1"/>
    <row r="282" s="165" customFormat="1" ht="15" hidden="1" customHeight="1"/>
    <row r="283" s="165" customFormat="1" ht="15" hidden="1" customHeight="1"/>
    <row r="284" s="165" customFormat="1" ht="15" hidden="1" customHeight="1"/>
    <row r="285" s="165" customFormat="1" ht="15" hidden="1" customHeight="1"/>
    <row r="286" s="165" customFormat="1" ht="15" hidden="1" customHeight="1"/>
    <row r="287" s="165" customFormat="1" ht="15" hidden="1" customHeight="1"/>
    <row r="288" s="165" customFormat="1" ht="15" hidden="1" customHeight="1"/>
    <row r="289" s="165" customFormat="1" ht="15" hidden="1" customHeight="1"/>
    <row r="290" s="165" customFormat="1" ht="15" hidden="1" customHeight="1"/>
    <row r="291" s="165" customFormat="1" ht="15" hidden="1" customHeight="1"/>
    <row r="292" s="165" customFormat="1" ht="15" hidden="1" customHeight="1"/>
    <row r="293" s="165" customFormat="1" ht="15" hidden="1" customHeight="1"/>
    <row r="294" s="165" customFormat="1" ht="15" hidden="1" customHeight="1"/>
    <row r="295" s="165" customFormat="1" ht="15" hidden="1" customHeight="1"/>
    <row r="296" s="165" customFormat="1" ht="15" hidden="1" customHeight="1"/>
    <row r="297" s="165" customFormat="1" ht="15" hidden="1" customHeight="1"/>
    <row r="298" s="165" customFormat="1" ht="15" hidden="1" customHeight="1"/>
    <row r="299" s="165" customFormat="1" ht="15" hidden="1" customHeight="1"/>
    <row r="300" s="165" customFormat="1" ht="15" hidden="1" customHeight="1"/>
    <row r="301" s="165" customFormat="1" ht="15" hidden="1" customHeight="1"/>
    <row r="302" s="165" customFormat="1" ht="15" hidden="1" customHeight="1"/>
    <row r="303" s="165" customFormat="1" ht="15" hidden="1" customHeight="1"/>
    <row r="304" s="165" customFormat="1" ht="15" hidden="1" customHeight="1"/>
    <row r="305" s="165" customFormat="1" ht="15" hidden="1" customHeight="1"/>
    <row r="306" s="165" customFormat="1" ht="15" hidden="1" customHeight="1"/>
    <row r="307" s="165" customFormat="1" ht="15" hidden="1" customHeight="1"/>
    <row r="308" s="165" customFormat="1" ht="15" hidden="1" customHeight="1"/>
    <row r="309" s="165" customFormat="1" ht="15" hidden="1" customHeight="1"/>
    <row r="310" s="165" customFormat="1" ht="15" hidden="1" customHeight="1"/>
    <row r="311" s="165" customFormat="1" ht="15" hidden="1" customHeight="1"/>
    <row r="312" s="165" customFormat="1" ht="15" hidden="1" customHeight="1"/>
    <row r="313" s="165" customFormat="1" ht="15" hidden="1" customHeight="1"/>
    <row r="314" s="165" customFormat="1" ht="15" hidden="1" customHeight="1"/>
    <row r="315" s="165" customFormat="1" ht="15" hidden="1" customHeight="1"/>
    <row r="316" s="165" customFormat="1" ht="15" hidden="1" customHeight="1"/>
    <row r="317" s="165" customFormat="1" ht="15" hidden="1" customHeight="1"/>
    <row r="318" s="165" customFormat="1" ht="15" hidden="1" customHeight="1"/>
    <row r="319" s="165" customFormat="1" ht="15" hidden="1" customHeight="1"/>
    <row r="320" s="165" customFormat="1" ht="15" hidden="1" customHeight="1"/>
    <row r="321" s="165" customFormat="1" ht="15" hidden="1" customHeight="1"/>
    <row r="322" s="165" customFormat="1" ht="15" hidden="1" customHeight="1"/>
    <row r="323" s="165" customFormat="1" ht="15" hidden="1" customHeight="1"/>
    <row r="324" s="165" customFormat="1" ht="15" hidden="1" customHeight="1"/>
    <row r="325" s="165" customFormat="1" ht="15" hidden="1" customHeight="1"/>
    <row r="326" s="165" customFormat="1" ht="15" hidden="1" customHeight="1"/>
    <row r="327" s="165" customFormat="1" ht="15" hidden="1" customHeight="1"/>
    <row r="328" s="165" customFormat="1" ht="15" hidden="1" customHeight="1"/>
    <row r="329" s="165" customFormat="1" ht="15" hidden="1" customHeight="1"/>
    <row r="330" s="165" customFormat="1" ht="15" hidden="1" customHeight="1"/>
    <row r="331" s="165" customFormat="1" ht="15" hidden="1" customHeight="1"/>
    <row r="332" s="165" customFormat="1" ht="15" hidden="1" customHeight="1"/>
    <row r="333" s="165" customFormat="1" ht="15" hidden="1" customHeight="1"/>
    <row r="334" s="165" customFormat="1" ht="15" hidden="1" customHeight="1"/>
    <row r="335" s="165" customFormat="1" ht="15" hidden="1" customHeight="1"/>
    <row r="336" s="165" customFormat="1" ht="15" hidden="1" customHeight="1"/>
    <row r="337" s="165" customFormat="1" ht="15" hidden="1" customHeight="1"/>
    <row r="338" s="165" customFormat="1" ht="15" hidden="1" customHeight="1"/>
    <row r="339" s="165" customFormat="1" ht="15" hidden="1" customHeight="1"/>
    <row r="340" s="165" customFormat="1" ht="15" hidden="1" customHeight="1"/>
    <row r="341" s="165" customFormat="1" ht="15" hidden="1" customHeight="1"/>
    <row r="342" s="165" customFormat="1" ht="15" hidden="1" customHeight="1"/>
    <row r="343" s="165" customFormat="1" ht="15" hidden="1" customHeight="1"/>
    <row r="344" s="165" customFormat="1" ht="15" hidden="1" customHeight="1"/>
    <row r="345" s="165" customFormat="1" ht="15" hidden="1" customHeight="1"/>
    <row r="346" s="165" customFormat="1" ht="15" hidden="1" customHeight="1"/>
    <row r="347" s="165" customFormat="1" ht="15" hidden="1" customHeight="1"/>
    <row r="348" s="165" customFormat="1" ht="15" hidden="1" customHeight="1"/>
    <row r="349" s="165" customFormat="1" ht="15" hidden="1" customHeight="1"/>
    <row r="350" s="165" customFormat="1" ht="15" hidden="1" customHeight="1"/>
    <row r="351" s="165" customFormat="1" ht="15" hidden="1" customHeight="1"/>
    <row r="352" s="165" customFormat="1" ht="15" hidden="1" customHeight="1"/>
    <row r="353" s="165" customFormat="1" ht="15" hidden="1" customHeight="1"/>
    <row r="354" s="165" customFormat="1" ht="15" hidden="1" customHeight="1"/>
    <row r="355" s="165" customFormat="1" ht="15" hidden="1" customHeight="1"/>
    <row r="356" s="165" customFormat="1" ht="15" hidden="1" customHeight="1"/>
    <row r="357" s="165" customFormat="1" ht="15" hidden="1" customHeight="1"/>
    <row r="358" s="165" customFormat="1" ht="15" hidden="1" customHeight="1"/>
    <row r="359" s="165" customFormat="1" ht="15" hidden="1" customHeight="1"/>
    <row r="360" s="165" customFormat="1" ht="15" hidden="1" customHeight="1"/>
    <row r="361" s="165" customFormat="1" ht="15" hidden="1" customHeight="1"/>
    <row r="362" s="165" customFormat="1" ht="15" hidden="1" customHeight="1"/>
    <row r="363" s="165" customFormat="1" ht="15" hidden="1" customHeight="1"/>
    <row r="364" s="165" customFormat="1" ht="15" hidden="1" customHeight="1"/>
    <row r="365" s="165" customFormat="1" ht="15" hidden="1" customHeight="1"/>
    <row r="366" s="165" customFormat="1" ht="15" hidden="1" customHeight="1"/>
    <row r="367" s="165" customFormat="1" ht="15" hidden="1" customHeight="1"/>
    <row r="368" s="165" customFormat="1" ht="15" hidden="1" customHeight="1"/>
    <row r="369" s="165" customFormat="1" ht="15" hidden="1" customHeight="1"/>
    <row r="370" s="165" customFormat="1" ht="15" hidden="1" customHeight="1"/>
    <row r="371" s="165" customFormat="1" ht="15" hidden="1" customHeight="1"/>
    <row r="372" s="165" customFormat="1" ht="15" hidden="1" customHeight="1"/>
    <row r="373" s="165" customFormat="1" ht="15" hidden="1" customHeight="1"/>
    <row r="374" s="165" customFormat="1" ht="15" hidden="1" customHeight="1"/>
    <row r="375" s="165" customFormat="1" ht="15" hidden="1" customHeight="1"/>
    <row r="376" s="165" customFormat="1" ht="15" hidden="1" customHeight="1"/>
    <row r="377" s="165" customFormat="1" ht="15" hidden="1" customHeight="1"/>
    <row r="378" s="165" customFormat="1" ht="15" hidden="1" customHeight="1"/>
    <row r="379" s="165" customFormat="1" ht="15" hidden="1" customHeight="1"/>
    <row r="380" s="165" customFormat="1" ht="15" hidden="1" customHeight="1"/>
    <row r="381" s="165" customFormat="1" ht="15" hidden="1" customHeight="1"/>
    <row r="382" s="165" customFormat="1" ht="15" hidden="1" customHeight="1"/>
    <row r="383" s="165" customFormat="1" ht="15" hidden="1" customHeight="1"/>
    <row r="384" s="165" customFormat="1" ht="15" hidden="1" customHeight="1"/>
    <row r="385" s="165" customFormat="1" ht="15" hidden="1" customHeight="1"/>
    <row r="386" s="165" customFormat="1" ht="15" hidden="1" customHeight="1"/>
    <row r="387" s="165" customFormat="1" ht="15" hidden="1" customHeight="1"/>
    <row r="388" s="165" customFormat="1" ht="15" hidden="1" customHeight="1"/>
    <row r="389" s="165" customFormat="1" ht="15" hidden="1" customHeight="1"/>
    <row r="390" s="165" customFormat="1" ht="15" hidden="1" customHeight="1"/>
    <row r="391" s="165" customFormat="1" ht="15" hidden="1" customHeight="1"/>
    <row r="392" s="165" customFormat="1" ht="15" hidden="1" customHeight="1"/>
    <row r="393" s="165" customFormat="1" ht="15" hidden="1" customHeight="1"/>
    <row r="394" s="165" customFormat="1" ht="15" hidden="1" customHeight="1"/>
    <row r="395" s="165" customFormat="1" ht="15" hidden="1" customHeight="1"/>
    <row r="396" s="165" customFormat="1" ht="15" hidden="1" customHeight="1"/>
    <row r="397" s="165" customFormat="1" ht="15" hidden="1" customHeight="1"/>
    <row r="398" s="165" customFormat="1" ht="15" hidden="1" customHeight="1"/>
    <row r="399" s="165" customFormat="1" ht="15" hidden="1" customHeight="1"/>
    <row r="400" s="165" customFormat="1" ht="15" hidden="1" customHeight="1"/>
    <row r="401" s="165" customFormat="1" ht="15" hidden="1" customHeight="1"/>
    <row r="402" s="165" customFormat="1" ht="15" hidden="1" customHeight="1"/>
    <row r="403" s="165" customFormat="1" ht="15" hidden="1" customHeight="1"/>
    <row r="404" s="165" customFormat="1" ht="15" hidden="1" customHeight="1"/>
    <row r="405" s="165" customFormat="1" ht="15" hidden="1" customHeight="1"/>
    <row r="406" s="165" customFormat="1" ht="15" hidden="1" customHeight="1"/>
    <row r="407" s="165" customFormat="1" ht="15" hidden="1" customHeight="1"/>
    <row r="408" s="165" customFormat="1" ht="15" hidden="1" customHeight="1"/>
    <row r="409" s="165" customFormat="1" ht="15" hidden="1" customHeight="1"/>
    <row r="410" s="165" customFormat="1" ht="15" hidden="1" customHeight="1"/>
    <row r="411" s="165" customFormat="1" ht="15" hidden="1" customHeight="1"/>
    <row r="412" s="165" customFormat="1" ht="15" hidden="1" customHeight="1"/>
    <row r="413" s="165" customFormat="1" ht="15" hidden="1" customHeight="1"/>
    <row r="414" s="165" customFormat="1" ht="15" hidden="1" customHeight="1"/>
    <row r="415" s="165" customFormat="1" ht="15" hidden="1" customHeight="1"/>
    <row r="416" s="165" customFormat="1" ht="15" hidden="1" customHeight="1"/>
    <row r="417" s="165" customFormat="1" ht="15" hidden="1" customHeight="1"/>
    <row r="418" s="165" customFormat="1" ht="15" hidden="1" customHeight="1"/>
    <row r="419" s="165" customFormat="1" ht="15" hidden="1" customHeight="1"/>
    <row r="420" s="165" customFormat="1" ht="15" hidden="1" customHeight="1"/>
    <row r="421" s="165" customFormat="1" ht="15" hidden="1" customHeight="1"/>
    <row r="422" s="165" customFormat="1" ht="15" hidden="1" customHeight="1"/>
    <row r="423" s="165" customFormat="1" ht="15" hidden="1" customHeight="1"/>
    <row r="424" s="165" customFormat="1" ht="15" hidden="1" customHeight="1"/>
    <row r="425" s="165" customFormat="1" ht="15" hidden="1" customHeight="1"/>
    <row r="426" s="165" customFormat="1" ht="15" hidden="1" customHeight="1"/>
    <row r="427" s="165" customFormat="1" ht="15" hidden="1" customHeight="1"/>
    <row r="428" s="165" customFormat="1" ht="15" hidden="1" customHeight="1"/>
    <row r="429" s="165" customFormat="1" ht="15" hidden="1" customHeight="1"/>
    <row r="430" s="165" customFormat="1" ht="15" hidden="1" customHeight="1"/>
    <row r="431" s="165" customFormat="1" ht="15" hidden="1" customHeight="1"/>
    <row r="432" s="165" customFormat="1" ht="15" hidden="1" customHeight="1"/>
    <row r="433" s="165" customFormat="1" ht="15" hidden="1" customHeight="1"/>
    <row r="434" s="165" customFormat="1" ht="15" hidden="1" customHeight="1"/>
    <row r="435" s="165" customFormat="1" ht="15" hidden="1" customHeight="1"/>
    <row r="436" s="165" customFormat="1" ht="15" hidden="1" customHeight="1"/>
    <row r="437" s="165" customFormat="1" ht="15" hidden="1" customHeight="1"/>
    <row r="438" s="165" customFormat="1" ht="15" hidden="1" customHeight="1"/>
    <row r="439" s="165" customFormat="1" ht="15" hidden="1" customHeight="1"/>
    <row r="440" s="165" customFormat="1" ht="15" hidden="1" customHeight="1"/>
    <row r="441" s="165" customFormat="1" ht="15" hidden="1" customHeight="1"/>
    <row r="442" s="165" customFormat="1" ht="15" hidden="1" customHeight="1"/>
    <row r="443" s="165" customFormat="1" ht="15" hidden="1" customHeight="1"/>
    <row r="444" s="165" customFormat="1" ht="15" hidden="1" customHeight="1"/>
    <row r="445" s="165" customFormat="1" ht="15" hidden="1" customHeight="1"/>
    <row r="446" s="165" customFormat="1" ht="15" hidden="1" customHeight="1"/>
    <row r="447" s="165" customFormat="1" ht="15" hidden="1" customHeight="1"/>
    <row r="448" s="165" customFormat="1" ht="15" hidden="1" customHeight="1"/>
    <row r="449" s="165" customFormat="1" ht="15" hidden="1" customHeight="1"/>
    <row r="450" s="165" customFormat="1" ht="15" hidden="1" customHeight="1"/>
    <row r="451" s="165" customFormat="1" ht="15" hidden="1" customHeight="1"/>
    <row r="452" s="165" customFormat="1" ht="15" hidden="1" customHeight="1"/>
    <row r="453" s="165" customFormat="1" ht="15" hidden="1" customHeight="1"/>
    <row r="454" s="165" customFormat="1" ht="15" hidden="1" customHeight="1"/>
    <row r="455" s="165" customFormat="1" ht="15" hidden="1" customHeight="1"/>
    <row r="456" s="165" customFormat="1" ht="15" hidden="1" customHeight="1"/>
    <row r="457" s="165" customFormat="1" ht="15" hidden="1" customHeight="1"/>
    <row r="458" s="165" customFormat="1" ht="15" hidden="1" customHeight="1"/>
    <row r="459" s="165" customFormat="1" ht="15" hidden="1" customHeight="1"/>
    <row r="460" s="165" customFormat="1" ht="15" hidden="1" customHeight="1"/>
    <row r="461" s="165" customFormat="1" ht="15" hidden="1" customHeight="1"/>
    <row r="462" s="165" customFormat="1" ht="15" hidden="1" customHeight="1"/>
    <row r="463" s="165" customFormat="1" ht="15" hidden="1" customHeight="1"/>
    <row r="464" s="165" customFormat="1" ht="15" hidden="1" customHeight="1"/>
    <row r="465" s="165" customFormat="1" ht="15" hidden="1" customHeight="1"/>
    <row r="466" s="165" customFormat="1" ht="15" hidden="1" customHeight="1"/>
    <row r="467" s="165" customFormat="1" ht="15" hidden="1" customHeight="1"/>
    <row r="468" s="165" customFormat="1" ht="15" hidden="1" customHeight="1"/>
    <row r="469" s="165" customFormat="1" ht="15" hidden="1" customHeight="1"/>
    <row r="470" s="165" customFormat="1" ht="15" hidden="1" customHeight="1"/>
    <row r="471" s="165" customFormat="1" ht="15" hidden="1" customHeight="1"/>
    <row r="472" s="165" customFormat="1" ht="15" hidden="1" customHeight="1"/>
    <row r="473" s="165" customFormat="1" ht="15" hidden="1" customHeight="1"/>
    <row r="474" s="165" customFormat="1" ht="15" hidden="1" customHeight="1"/>
    <row r="475" s="165" customFormat="1" ht="15" hidden="1" customHeight="1"/>
    <row r="476" s="165" customFormat="1" ht="15" hidden="1" customHeight="1"/>
    <row r="477" s="165" customFormat="1" ht="15" hidden="1" customHeight="1"/>
    <row r="478" s="165" customFormat="1" ht="15" hidden="1" customHeight="1"/>
    <row r="479" s="165" customFormat="1" ht="15" hidden="1" customHeight="1"/>
    <row r="480" s="165" customFormat="1" ht="15" hidden="1" customHeight="1"/>
    <row r="481" s="165" customFormat="1" ht="15" hidden="1" customHeight="1"/>
    <row r="482" s="165" customFormat="1" ht="15" hidden="1" customHeight="1"/>
    <row r="483" s="165" customFormat="1" ht="15" hidden="1" customHeight="1"/>
    <row r="484" s="165" customFormat="1" ht="15" hidden="1" customHeight="1"/>
    <row r="485" s="165" customFormat="1" ht="15" hidden="1" customHeight="1"/>
    <row r="486" s="165" customFormat="1" ht="15" hidden="1" customHeight="1"/>
    <row r="487" s="165" customFormat="1" ht="15" hidden="1" customHeight="1"/>
    <row r="488" s="165" customFormat="1" ht="15" hidden="1" customHeight="1"/>
    <row r="489" s="165" customFormat="1" ht="15" hidden="1" customHeight="1"/>
    <row r="490" s="165" customFormat="1" ht="15" hidden="1" customHeight="1"/>
    <row r="491" s="165" customFormat="1" ht="15" hidden="1" customHeight="1"/>
    <row r="492" s="165" customFormat="1" ht="15" hidden="1" customHeight="1"/>
    <row r="493" s="165" customFormat="1" ht="15" hidden="1" customHeight="1"/>
    <row r="494" s="165" customFormat="1" ht="15" hidden="1" customHeight="1"/>
    <row r="495" s="165" customFormat="1" ht="15" hidden="1" customHeight="1"/>
    <row r="496" s="165" customFormat="1" ht="15" hidden="1" customHeight="1"/>
    <row r="497" s="165" customFormat="1" ht="15" hidden="1" customHeight="1"/>
    <row r="498" s="165" customFormat="1" ht="15" hidden="1" customHeight="1"/>
    <row r="499" s="165" customFormat="1" ht="15" hidden="1" customHeight="1"/>
    <row r="500" s="165" customFormat="1" ht="15" hidden="1" customHeight="1"/>
    <row r="501" s="165" customFormat="1" ht="15" hidden="1" customHeight="1"/>
    <row r="502" s="165" customFormat="1" ht="15" hidden="1" customHeight="1"/>
    <row r="503" s="165" customFormat="1" ht="15" hidden="1" customHeight="1"/>
    <row r="504" s="165" customFormat="1" ht="15" hidden="1" customHeight="1"/>
    <row r="505" s="165" customFormat="1" ht="15" hidden="1" customHeight="1"/>
    <row r="506" s="165" customFormat="1" ht="15" hidden="1" customHeight="1"/>
    <row r="507" s="165" customFormat="1" ht="15" hidden="1" customHeight="1"/>
    <row r="508" s="165" customFormat="1" ht="15" hidden="1" customHeight="1"/>
    <row r="509" s="165" customFormat="1" ht="15" hidden="1" customHeight="1"/>
    <row r="510" s="165" customFormat="1" ht="15" hidden="1" customHeight="1"/>
    <row r="511" s="165" customFormat="1" ht="15" hidden="1" customHeight="1"/>
    <row r="512" s="165" customFormat="1" ht="15" hidden="1" customHeight="1"/>
    <row r="513" s="165" customFormat="1" ht="15" hidden="1" customHeight="1"/>
    <row r="514" s="165" customFormat="1" ht="15" hidden="1" customHeight="1"/>
    <row r="515" s="165" customFormat="1" ht="15" hidden="1" customHeight="1"/>
    <row r="516" s="165" customFormat="1" ht="15" hidden="1" customHeight="1"/>
    <row r="517" s="165" customFormat="1" ht="15" hidden="1" customHeight="1"/>
    <row r="518" s="165" customFormat="1" ht="15" hidden="1" customHeight="1"/>
    <row r="519" s="165" customFormat="1" ht="15" hidden="1" customHeight="1"/>
    <row r="520" s="165" customFormat="1" ht="15" hidden="1" customHeight="1"/>
    <row r="521" s="165" customFormat="1" ht="15" hidden="1" customHeight="1"/>
    <row r="522" s="165" customFormat="1" ht="15" hidden="1" customHeight="1"/>
    <row r="523" s="165" customFormat="1" ht="15" hidden="1" customHeight="1"/>
    <row r="524" s="165" customFormat="1" ht="15" hidden="1" customHeight="1"/>
    <row r="525" s="165" customFormat="1" ht="15" hidden="1" customHeight="1"/>
    <row r="526" s="165" customFormat="1" ht="15" hidden="1" customHeight="1"/>
    <row r="527" s="165" customFormat="1" ht="15" hidden="1" customHeight="1"/>
    <row r="528" s="165" customFormat="1" ht="15" hidden="1" customHeight="1"/>
    <row r="529" s="165" customFormat="1" ht="15" hidden="1" customHeight="1"/>
    <row r="530" s="165" customFormat="1" ht="15" hidden="1" customHeight="1"/>
    <row r="531" s="165" customFormat="1" ht="15" hidden="1" customHeight="1"/>
    <row r="532" s="165" customFormat="1" ht="15" hidden="1" customHeight="1"/>
    <row r="533" s="165" customFormat="1" ht="15" hidden="1" customHeight="1"/>
    <row r="534" s="165" customFormat="1" ht="15" hidden="1" customHeight="1"/>
    <row r="535" s="165" customFormat="1" ht="15" hidden="1" customHeight="1"/>
    <row r="536" s="165" customFormat="1" ht="15" hidden="1" customHeight="1"/>
    <row r="537" s="165" customFormat="1" ht="15" hidden="1" customHeight="1"/>
    <row r="538" s="165" customFormat="1" ht="15" hidden="1" customHeight="1"/>
    <row r="539" s="165" customFormat="1" ht="15" hidden="1" customHeight="1"/>
    <row r="540" s="165" customFormat="1" ht="15" hidden="1" customHeight="1"/>
    <row r="541" s="165" customFormat="1" ht="15" hidden="1" customHeight="1"/>
    <row r="542" s="165" customFormat="1" ht="15" hidden="1" customHeight="1"/>
    <row r="543" s="165" customFormat="1" ht="15" hidden="1" customHeight="1"/>
    <row r="544" s="165" customFormat="1" ht="15" hidden="1" customHeight="1"/>
    <row r="545" s="165" customFormat="1" ht="15" hidden="1" customHeight="1"/>
    <row r="546" s="165" customFormat="1" ht="15" hidden="1" customHeight="1"/>
    <row r="547" s="165" customFormat="1" ht="15" hidden="1" customHeight="1"/>
    <row r="548" s="165" customFormat="1" ht="15" hidden="1" customHeight="1"/>
    <row r="549" s="165" customFormat="1" ht="15" hidden="1" customHeight="1"/>
    <row r="550" s="165" customFormat="1" ht="15" hidden="1" customHeight="1"/>
    <row r="551" s="165" customFormat="1" ht="15" hidden="1" customHeight="1"/>
    <row r="552" s="165" customFormat="1" ht="15" hidden="1" customHeight="1"/>
    <row r="553" s="165" customFormat="1" ht="15" hidden="1" customHeight="1"/>
    <row r="554" s="165" customFormat="1" ht="15" hidden="1" customHeight="1"/>
    <row r="555" s="165" customFormat="1" ht="15" hidden="1" customHeight="1"/>
    <row r="556" s="165" customFormat="1" ht="15" hidden="1" customHeight="1"/>
    <row r="557" s="165" customFormat="1" ht="15" hidden="1" customHeight="1"/>
    <row r="558" s="165" customFormat="1" ht="15" hidden="1" customHeight="1"/>
    <row r="559" s="165" customFormat="1" ht="15" hidden="1" customHeight="1"/>
    <row r="560" s="165" customFormat="1" ht="15" hidden="1" customHeight="1"/>
    <row r="561" s="165" customFormat="1" ht="15" hidden="1" customHeight="1"/>
    <row r="562" s="165" customFormat="1" ht="15" hidden="1" customHeight="1"/>
    <row r="563" s="165" customFormat="1" ht="15" hidden="1" customHeight="1"/>
    <row r="564" s="165" customFormat="1" ht="15" hidden="1" customHeight="1"/>
    <row r="565" s="165" customFormat="1" ht="15" hidden="1" customHeight="1"/>
    <row r="566" s="165" customFormat="1" ht="15" hidden="1" customHeight="1"/>
    <row r="567" s="165" customFormat="1" ht="15" hidden="1" customHeight="1"/>
    <row r="568" s="165" customFormat="1" ht="15" hidden="1" customHeight="1"/>
    <row r="569" s="165" customFormat="1" ht="15" hidden="1" customHeight="1"/>
    <row r="570" s="165" customFormat="1" ht="15" hidden="1" customHeight="1"/>
    <row r="571" s="165" customFormat="1" ht="15" hidden="1" customHeight="1"/>
    <row r="572" s="165" customFormat="1" ht="15" hidden="1" customHeight="1"/>
    <row r="573" s="165" customFormat="1" ht="15" hidden="1" customHeight="1"/>
    <row r="574" s="165" customFormat="1" ht="15" hidden="1" customHeight="1"/>
    <row r="575" s="165" customFormat="1" ht="15" hidden="1" customHeight="1"/>
    <row r="576" s="165" customFormat="1" ht="15" hidden="1" customHeight="1"/>
    <row r="577" s="165" customFormat="1" ht="15" hidden="1" customHeight="1"/>
    <row r="578" s="165" customFormat="1" ht="15" hidden="1" customHeight="1"/>
    <row r="579" s="165" customFormat="1" ht="15" hidden="1" customHeight="1"/>
    <row r="580" s="165" customFormat="1" ht="15" hidden="1" customHeight="1"/>
    <row r="581" s="165" customFormat="1" ht="15" hidden="1" customHeight="1"/>
    <row r="582" s="165" customFormat="1" ht="15" hidden="1" customHeight="1"/>
    <row r="583" s="165" customFormat="1" ht="15" hidden="1" customHeight="1"/>
    <row r="584" s="165" customFormat="1" ht="15" hidden="1" customHeight="1"/>
    <row r="585" s="165" customFormat="1" ht="15" hidden="1" customHeight="1"/>
    <row r="586" s="165" customFormat="1" ht="15" hidden="1" customHeight="1"/>
  </sheetData>
  <mergeCells count="11">
    <mergeCell ref="B48:E48"/>
    <mergeCell ref="B50:G50"/>
    <mergeCell ref="B57:E57"/>
    <mergeCell ref="B64:E64"/>
    <mergeCell ref="B66:D66"/>
    <mergeCell ref="B44:E44"/>
    <mergeCell ref="C2:D2"/>
    <mergeCell ref="B30:G30"/>
    <mergeCell ref="B34:E34"/>
    <mergeCell ref="B38:E38"/>
    <mergeCell ref="B40:G40"/>
  </mergeCells>
  <pageMargins left="0.7" right="0.7" top="0.75" bottom="0.75" header="0.3" footer="0.3"/>
  <pageSetup scale="5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A42AF-C655-4D93-AD57-D65017D54B0B}">
  <sheetPr>
    <tabColor rgb="FF92D050"/>
  </sheetPr>
  <dimension ref="A1:Q586"/>
  <sheetViews>
    <sheetView showGridLines="0" topLeftCell="A18" zoomScale="77" zoomScaleNormal="77" zoomScaleSheetLayoutView="85" zoomScalePageLayoutView="40" workbookViewId="0">
      <selection activeCell="B48" sqref="B48:E48"/>
    </sheetView>
  </sheetViews>
  <sheetFormatPr defaultColWidth="0" defaultRowHeight="0" customHeight="1" zeroHeight="1"/>
  <cols>
    <col min="1" max="1" width="7.58203125" style="165" customWidth="1"/>
    <col min="2" max="2" width="64.75" style="494"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393</v>
      </c>
      <c r="C5" s="404"/>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Sheet'!E136</f>
        <v>1</v>
      </c>
      <c r="D11" s="476">
        <f>'Input Sheet'!F136</f>
        <v>1</v>
      </c>
      <c r="E11" s="474" t="s">
        <v>202</v>
      </c>
      <c r="F11" s="181"/>
      <c r="G11" s="181"/>
      <c r="H11" s="181"/>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Sheet'!E137</f>
        <v>1000</v>
      </c>
      <c r="D13" s="480">
        <f>'Input Sheet'!F137</f>
        <v>1100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Sheet'!E138</f>
        <v>0.35</v>
      </c>
      <c r="D17" s="482">
        <f>'Input Sheet'!F138</f>
        <v>0.25</v>
      </c>
      <c r="E17" s="470" t="s">
        <v>153</v>
      </c>
      <c r="F17" s="181"/>
      <c r="G17" s="181"/>
      <c r="H17" s="181"/>
      <c r="I17" s="181"/>
      <c r="J17" s="466"/>
    </row>
    <row r="18" spans="1:12" ht="20.149999999999999" customHeight="1">
      <c r="A18" s="181"/>
      <c r="B18" s="481" t="s">
        <v>215</v>
      </c>
      <c r="C18" s="482">
        <f>'Input Sheet'!E139</f>
        <v>0.06</v>
      </c>
      <c r="D18" s="482">
        <f>'Input Sheet'!F139</f>
        <v>0.05</v>
      </c>
      <c r="E18" s="470" t="s">
        <v>153</v>
      </c>
      <c r="F18" s="181"/>
      <c r="G18" s="181"/>
      <c r="H18" s="181"/>
      <c r="I18" s="181"/>
      <c r="J18" s="466"/>
    </row>
    <row r="19" spans="1:12" ht="20.149999999999999" customHeight="1">
      <c r="A19" s="181"/>
      <c r="B19" s="483" t="s">
        <v>353</v>
      </c>
      <c r="C19" s="484">
        <f>'Input Sheet'!E141</f>
        <v>0.01</v>
      </c>
      <c r="D19" s="484">
        <f>'Input Sheet'!F141</f>
        <v>0.01</v>
      </c>
      <c r="E19" s="470" t="s">
        <v>208</v>
      </c>
      <c r="F19" s="181"/>
      <c r="G19" s="181"/>
      <c r="H19" s="181"/>
      <c r="I19" s="181"/>
      <c r="J19" s="466"/>
    </row>
    <row r="20" spans="1:12" ht="20.149999999999999" customHeight="1">
      <c r="A20" s="181"/>
      <c r="B20" s="481" t="s">
        <v>216</v>
      </c>
      <c r="C20" s="485">
        <f>C17+C18</f>
        <v>0.41</v>
      </c>
      <c r="D20" s="485">
        <f>D17+D18</f>
        <v>0.3</v>
      </c>
      <c r="E20" s="470" t="s">
        <v>153</v>
      </c>
      <c r="F20" s="181"/>
      <c r="G20" s="181"/>
      <c r="H20" s="181"/>
      <c r="I20" s="181"/>
      <c r="J20" s="466"/>
    </row>
    <row r="21" spans="1:12" ht="20.149999999999999" customHeight="1">
      <c r="A21" s="181"/>
      <c r="B21" s="481" t="s">
        <v>354</v>
      </c>
      <c r="C21" s="470">
        <f>(C13/C20)*C11*C12</f>
        <v>2351.9163763066204</v>
      </c>
      <c r="D21" s="470">
        <f>(D13/D20)*D11*D12</f>
        <v>3535.7142857142862</v>
      </c>
      <c r="E21" s="470" t="s">
        <v>213</v>
      </c>
      <c r="F21" s="181"/>
      <c r="G21" s="181"/>
      <c r="H21" s="181"/>
      <c r="I21" s="181"/>
      <c r="J21" s="466"/>
    </row>
    <row r="22" spans="1:12" ht="20.149999999999999" customHeight="1">
      <c r="A22" s="181"/>
      <c r="B22" s="481" t="s">
        <v>355</v>
      </c>
      <c r="C22" s="470">
        <f>C19*C21</f>
        <v>23.519163763066203</v>
      </c>
      <c r="D22" s="470">
        <f>D19*D21</f>
        <v>35.357142857142861</v>
      </c>
      <c r="E22" s="470" t="s">
        <v>213</v>
      </c>
      <c r="F22" s="181"/>
      <c r="G22" s="181"/>
      <c r="H22" s="181"/>
      <c r="I22" s="181"/>
      <c r="J22" s="466"/>
    </row>
    <row r="23" spans="1:12" ht="20.149999999999999" customHeight="1">
      <c r="A23" s="181"/>
      <c r="B23" s="481" t="s">
        <v>356</v>
      </c>
      <c r="C23" s="470">
        <f>C21-C22</f>
        <v>2328.3972125435544</v>
      </c>
      <c r="D23" s="470">
        <f>D21-D22</f>
        <v>3500.3571428571436</v>
      </c>
      <c r="E23" s="470" t="s">
        <v>213</v>
      </c>
      <c r="F23" s="181"/>
      <c r="G23" s="181"/>
      <c r="H23" s="181"/>
      <c r="I23" s="181"/>
      <c r="J23" s="466"/>
    </row>
    <row r="24" spans="1:12" ht="20.149999999999999" customHeight="1">
      <c r="A24" s="181"/>
      <c r="B24" s="469" t="s">
        <v>357</v>
      </c>
      <c r="C24" s="485">
        <f>C16/C23</f>
        <v>107.36999625888514</v>
      </c>
      <c r="D24" s="485">
        <f>D16/D21</f>
        <v>70.707070707070699</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0.99536479079131501</v>
      </c>
      <c r="D26" s="486">
        <f>D24/SUM(D24:D25)</f>
        <v>0.99297822540605718</v>
      </c>
      <c r="E26" s="470" t="s">
        <v>208</v>
      </c>
      <c r="F26" s="487"/>
      <c r="G26" s="487"/>
      <c r="H26" s="487"/>
      <c r="I26" s="487"/>
      <c r="J26" s="466"/>
    </row>
    <row r="27" spans="1:12" ht="20.149999999999999" customHeight="1">
      <c r="A27" s="181"/>
      <c r="B27" s="481" t="s">
        <v>221</v>
      </c>
      <c r="C27" s="485">
        <f>C24+C25</f>
        <v>107.86999625888514</v>
      </c>
      <c r="D27" s="488">
        <f>D24+D25</f>
        <v>71.207070707070699</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19.899999999999999" customHeight="1">
      <c r="A29" s="181"/>
      <c r="B29" s="489"/>
      <c r="C29" s="490"/>
      <c r="D29" s="490"/>
      <c r="E29" s="490"/>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thickBot="1">
      <c r="A33" s="181"/>
      <c r="B33" s="495" t="s">
        <v>89</v>
      </c>
      <c r="C33" s="496">
        <f>'Appendix - Equipment'!C10</f>
        <v>1</v>
      </c>
      <c r="D33" s="761">
        <f>IF('1.2 Scenario Analysis'!H12="New",'Appendix - Equipment'!D9,IF('1.2 Scenario Analysis'!H12="Old",'Appendix - Equipment'!D9*0.4,'Appendix - Equipment'!D9*0.75))</f>
        <v>70500</v>
      </c>
      <c r="E33" s="498">
        <f>'Input Sheet'!E140</f>
        <v>0.1</v>
      </c>
      <c r="F33" s="497">
        <f>C33*D33*E33/C$10</f>
        <v>0.91796875</v>
      </c>
      <c r="G33" s="499">
        <f>F33*$C$27/$C$16*1000</f>
        <v>0.39608514251309385</v>
      </c>
      <c r="K33" s="500"/>
      <c r="L33" s="494"/>
    </row>
    <row r="34" spans="1:12" ht="17.149999999999999" customHeight="1" thickTop="1">
      <c r="A34" s="181"/>
      <c r="B34" s="905" t="s">
        <v>228</v>
      </c>
      <c r="C34" s="906"/>
      <c r="D34" s="911"/>
      <c r="E34" s="907"/>
      <c r="F34" s="501">
        <f>SUM(F33:F33)</f>
        <v>0.91796875</v>
      </c>
      <c r="G34" s="501">
        <f>SUM(G33:G33)</f>
        <v>0.39608514251309385</v>
      </c>
      <c r="I34" s="181"/>
      <c r="J34" s="181"/>
    </row>
    <row r="35" spans="1:12" ht="17.149999999999999" customHeight="1">
      <c r="A35" s="181"/>
      <c r="B35" s="502"/>
      <c r="C35" s="503"/>
      <c r="D35" s="503"/>
      <c r="E35" s="504"/>
      <c r="F35" s="504"/>
      <c r="G35" s="505"/>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89</v>
      </c>
      <c r="C37" s="496">
        <f>'Appendix - Equipment'!G10</f>
        <v>1</v>
      </c>
      <c r="D37" s="761">
        <f>IF('1.2 Scenario Analysis'!H12="New",'Appendix - Equipment'!H9,IF('1.2 Scenario Analysis'!H12="Old",'Appendix - Equipment'!H9*0.4,'Appendix - Equipment'!H9*0.75))</f>
        <v>84000</v>
      </c>
      <c r="E37" s="498">
        <f>'Input Sheet'!F140</f>
        <v>0.1</v>
      </c>
      <c r="F37" s="497">
        <f>C37*D37*E37/D$10</f>
        <v>1.09375</v>
      </c>
      <c r="G37" s="499">
        <f>F37*$D$27/$D$16*1000</f>
        <v>0.31153093434343432</v>
      </c>
      <c r="H37" s="181"/>
      <c r="I37" s="181"/>
      <c r="J37" s="181"/>
    </row>
    <row r="38" spans="1:12" ht="17.149999999999999" customHeight="1">
      <c r="A38" s="181"/>
      <c r="B38" s="905" t="s">
        <v>228</v>
      </c>
      <c r="C38" s="906"/>
      <c r="D38" s="906"/>
      <c r="E38" s="907"/>
      <c r="F38" s="501">
        <f>SUM(F37:F37)</f>
        <v>1.09375</v>
      </c>
      <c r="G38" s="501">
        <f>SUM(G37:G37)</f>
        <v>0.31153093434343432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89</v>
      </c>
      <c r="C43" s="762">
        <f>IF('1.2 Scenario Analysis'!H12="Old",(C33*(40*(1+16%))),IF('1.2 Scenario Analysis'!H12="New",(C33*40),C33*(40*(1+8%))))</f>
        <v>43.2</v>
      </c>
      <c r="D43" s="506">
        <v>0</v>
      </c>
      <c r="E43" s="507">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7.9681827485629508</v>
      </c>
      <c r="G43" s="499">
        <f>F43*$C$27/$C$16*1000</f>
        <v>3.4381113731103943</v>
      </c>
      <c r="H43" s="181"/>
      <c r="I43" s="181"/>
      <c r="J43" s="181"/>
    </row>
    <row r="44" spans="1:12" ht="17.149999999999999" customHeight="1">
      <c r="A44" s="181"/>
      <c r="B44" s="905" t="s">
        <v>228</v>
      </c>
      <c r="C44" s="906"/>
      <c r="D44" s="906"/>
      <c r="E44" s="907"/>
      <c r="F44" s="501">
        <f>SUM(F43:F43)</f>
        <v>7.9681827485629508</v>
      </c>
      <c r="G44" s="501">
        <f>SUM(G43:G43)</f>
        <v>3.4381113731103943</v>
      </c>
      <c r="H44" s="181"/>
      <c r="I44" s="181"/>
      <c r="J44" s="181"/>
    </row>
    <row r="45" spans="1:12" ht="17.149999999999999" customHeight="1">
      <c r="A45" s="181"/>
      <c r="B45" s="508"/>
      <c r="C45" s="508"/>
      <c r="D45" s="508"/>
      <c r="E45" s="509"/>
      <c r="F45" s="510"/>
      <c r="G45" s="511"/>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89</v>
      </c>
      <c r="C47" s="762">
        <f>IF('1.2 Scenario Analysis'!H12="Old",(C37*(45*(1+16%))),IF('1.2 Scenario Analysis'!H12="New",(C37*45),C37*(45*(1+8%))))</f>
        <v>48.6</v>
      </c>
      <c r="D47" s="506">
        <v>1</v>
      </c>
      <c r="E47" s="507">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8.8972120354103073</v>
      </c>
      <c r="G47" s="499">
        <f>F47*$D$27/$D$16*1000</f>
        <v>2.5341776260050488</v>
      </c>
      <c r="H47" s="181"/>
      <c r="I47" s="181"/>
      <c r="J47" s="181"/>
    </row>
    <row r="48" spans="1:12" ht="17.149999999999999" customHeight="1">
      <c r="A48" s="181"/>
      <c r="B48" s="905" t="s">
        <v>228</v>
      </c>
      <c r="C48" s="906"/>
      <c r="D48" s="906"/>
      <c r="E48" s="907"/>
      <c r="F48" s="501">
        <f>SUM(F47:F47)</f>
        <v>8.8972120354103073</v>
      </c>
      <c r="G48" s="501">
        <f>SUM(G47:G47)</f>
        <v>2.5341776260050488</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Sheet'!E142</f>
        <v>1</v>
      </c>
      <c r="D53" s="513">
        <f>'Input Sheet'!E146</f>
        <v>0.03</v>
      </c>
      <c r="E53" s="497">
        <f>IF('1.1 Summary'!$C$9="France",'Labour Data – France'!$F14,IF('1.1 Summary'!$C$9="Netherlands",'Labour Data – Netherlands'!$F14,IF('1.1 Summary'!$C$9="Portugal",'Labour Data – Portugal'!$F14,'Labour Data – Country B'!$F14)))</f>
        <v>75.01731539986767</v>
      </c>
      <c r="F53" s="499">
        <f>C53*E53*D53</f>
        <v>2.25051946199603</v>
      </c>
      <c r="G53" s="499">
        <f>F53*$C$27/$C$16*1000</f>
        <v>0.97105410378423984</v>
      </c>
      <c r="H53" s="504"/>
      <c r="I53" s="504"/>
      <c r="J53" s="181"/>
    </row>
    <row r="54" spans="1:10" ht="17.149999999999999" customHeight="1">
      <c r="A54" s="181"/>
      <c r="B54" s="419" t="s">
        <v>96</v>
      </c>
      <c r="C54" s="512">
        <f>'Input Sheet'!E143</f>
        <v>1</v>
      </c>
      <c r="D54" s="513">
        <f>'Input Sheet'!E147</f>
        <v>0.05</v>
      </c>
      <c r="E54" s="497">
        <f>IF('1.1 Summary'!$C$9="France",'Labour Data – France'!$F15,IF('1.1 Summary'!$C$9="Netherlands",'Labour Data – Netherlands'!$F15,IF('1.1 Summary'!$C$9="Portugal",'Labour Data – Portugal'!$F15,'Labour Data – Country B'!$F15)))</f>
        <v>37.306034057501101</v>
      </c>
      <c r="F54" s="499">
        <f t="shared" ref="F54:F56" si="0">C54*E54*D54</f>
        <v>1.8653017028750551</v>
      </c>
      <c r="G54" s="499">
        <f>F54*$C$27/$C$16*1000</f>
        <v>0.80484035084329708</v>
      </c>
      <c r="H54" s="504"/>
      <c r="I54" s="504"/>
      <c r="J54" s="181"/>
    </row>
    <row r="55" spans="1:10" ht="17.149999999999999" customHeight="1">
      <c r="A55" s="181"/>
      <c r="B55" s="419" t="s">
        <v>97</v>
      </c>
      <c r="C55" s="512">
        <f>'Input Sheet'!E144</f>
        <v>1</v>
      </c>
      <c r="D55" s="513">
        <f>'Input Sheet'!E148</f>
        <v>0.05</v>
      </c>
      <c r="E55" s="497">
        <f>IF('1.1 Summary'!$C$9="France",'Labour Data – France'!$F16,IF('1.1 Summary'!$C$9="Netherlands",'Labour Data – Netherlands'!$F16,IF('1.1 Summary'!$C$9="Portugal",'Labour Data – Portugal'!$F16,'Labour Data – Country B'!$F16)))</f>
        <v>23.232408815008824</v>
      </c>
      <c r="F55" s="499">
        <f t="shared" si="0"/>
        <v>1.1616204407504414</v>
      </c>
      <c r="G55" s="499">
        <f>F55*$C$27/$C$16*1000</f>
        <v>0.5012159703919784</v>
      </c>
      <c r="H55" s="504"/>
      <c r="I55" s="504"/>
      <c r="J55" s="181"/>
    </row>
    <row r="56" spans="1:10" ht="17.149999999999999" customHeight="1">
      <c r="A56" s="181"/>
      <c r="B56" s="419" t="s">
        <v>98</v>
      </c>
      <c r="C56" s="512">
        <f>'Input Sheet'!E145</f>
        <v>1</v>
      </c>
      <c r="D56" s="513">
        <f>'Input Sheet'!E149</f>
        <v>0.1</v>
      </c>
      <c r="E56" s="497">
        <f>IF('1.1 Summary'!$C$9="France",'Labour Data – France'!$F17,IF('1.1 Summary'!$C$9="Netherlands",'Labour Data – Netherlands'!$F17,IF('1.1 Summary'!$C$9="Portugal",'Labour Data – Portugal'!$F17,'Labour Data – Country B'!$F17)))</f>
        <v>22.146190143923693</v>
      </c>
      <c r="F56" s="499">
        <f t="shared" si="0"/>
        <v>2.2146190143923694</v>
      </c>
      <c r="G56" s="499">
        <f>F56*$C$27/$C$16*1000</f>
        <v>0.95556377918944324</v>
      </c>
      <c r="H56" s="504"/>
      <c r="I56" s="504"/>
      <c r="J56" s="181"/>
    </row>
    <row r="57" spans="1:10" ht="17.149999999999999" customHeight="1">
      <c r="A57" s="181"/>
      <c r="B57" s="905" t="s">
        <v>228</v>
      </c>
      <c r="C57" s="906"/>
      <c r="D57" s="906"/>
      <c r="E57" s="907"/>
      <c r="F57" s="501">
        <f>SUM(F53:F56)</f>
        <v>7.4920606200138966</v>
      </c>
      <c r="G57" s="501">
        <f>SUM(G53:G56)</f>
        <v>3.2326742042089589</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Sheet'!F142</f>
        <v>1</v>
      </c>
      <c r="D60" s="513">
        <f>'Input Sheet'!F146</f>
        <v>0.03</v>
      </c>
      <c r="E60" s="497">
        <f>IF('1.1 Summary'!$C$9="France",'Labour Data – France'!$F14,IF('1.1 Summary'!$C$9="Netherlands",'Labour Data – Netherlands'!$F14,IF('1.1 Summary'!$C$9="Portugal",'Labour Data – Portugal'!$F14,'Labour Data – Country B'!$F14)))</f>
        <v>75.01731539986767</v>
      </c>
      <c r="F60" s="499">
        <f>C60*E60*D60</f>
        <v>2.25051946199603</v>
      </c>
      <c r="G60" s="499">
        <f>F60*$D$27/$D$16*1000</f>
        <v>0.64101159383196005</v>
      </c>
      <c r="H60" s="504"/>
      <c r="I60" s="504"/>
      <c r="J60" s="181"/>
    </row>
    <row r="61" spans="1:10" ht="17.149999999999999" customHeight="1">
      <c r="A61" s="181"/>
      <c r="B61" s="419" t="s">
        <v>96</v>
      </c>
      <c r="C61" s="512">
        <f>'Input Sheet'!F143</f>
        <v>1</v>
      </c>
      <c r="D61" s="513">
        <f>'Input Sheet'!F147</f>
        <v>0.05</v>
      </c>
      <c r="E61" s="497">
        <f>IF('1.1 Summary'!$C$9="France",'Labour Data – France'!$F15,IF('1.1 Summary'!$C$9="Netherlands",'Labour Data – Netherlands'!$F15,IF('1.1 Summary'!$C$9="Portugal",'Labour Data – Portugal'!$F15,'Labour Data – Country B'!$F15)))</f>
        <v>37.306034057501101</v>
      </c>
      <c r="F61" s="499">
        <f t="shared" ref="F61:F63" si="1">C61*E61*D61</f>
        <v>1.8653017028750551</v>
      </c>
      <c r="G61" s="499">
        <f>F61*$D$27/$D$16*1000</f>
        <v>0.53129068098657384</v>
      </c>
      <c r="H61" s="504"/>
      <c r="I61" s="504"/>
      <c r="J61" s="181"/>
    </row>
    <row r="62" spans="1:10" ht="17.149999999999999" customHeight="1">
      <c r="A62" s="181"/>
      <c r="B62" s="419" t="s">
        <v>97</v>
      </c>
      <c r="C62" s="512">
        <f>'Input Sheet'!F144</f>
        <v>1</v>
      </c>
      <c r="D62" s="513">
        <f>'Input Sheet'!F148</f>
        <v>0.05</v>
      </c>
      <c r="E62" s="497">
        <f>IF('1.1 Summary'!$C$9="France",'Labour Data – France'!$F16,IF('1.1 Summary'!$C$9="Netherlands",'Labour Data – Netherlands'!$F16,IF('1.1 Summary'!$C$9="Portugal",'Labour Data – Portugal'!$F16,'Labour Data – Country B'!$F16)))</f>
        <v>23.232408815008824</v>
      </c>
      <c r="F62" s="499">
        <f t="shared" si="1"/>
        <v>1.1616204407504414</v>
      </c>
      <c r="G62" s="499">
        <f>F62*$D$27/$D$16*1000</f>
        <v>0.33086235543718123</v>
      </c>
      <c r="H62" s="504"/>
      <c r="I62" s="504"/>
      <c r="J62" s="181"/>
    </row>
    <row r="63" spans="1:10" ht="17.149999999999999" customHeight="1">
      <c r="A63" s="181"/>
      <c r="B63" s="419" t="s">
        <v>98</v>
      </c>
      <c r="C63" s="512">
        <f>'Input Sheet'!F145</f>
        <v>1</v>
      </c>
      <c r="D63" s="513">
        <f>'Input Sheet'!F149</f>
        <v>0.1</v>
      </c>
      <c r="E63" s="497">
        <f>IF('1.1 Summary'!$C$9="France",'Labour Data – France'!$F17,IF('1.1 Summary'!$C$9="Netherlands",'Labour Data – Netherlands'!$F17,IF('1.1 Summary'!$C$9="Portugal",'Labour Data – Portugal'!$F17,'Labour Data – Country B'!$F17)))</f>
        <v>22.146190143923693</v>
      </c>
      <c r="F63" s="499">
        <f t="shared" si="1"/>
        <v>2.2146190143923694</v>
      </c>
      <c r="G63" s="499">
        <f>F63*$D$27/$D$16*1000</f>
        <v>0.63078613098824265</v>
      </c>
      <c r="H63" s="504"/>
      <c r="I63" s="504"/>
      <c r="J63" s="181"/>
    </row>
    <row r="64" spans="1:10" ht="17.149999999999999" customHeight="1">
      <c r="A64" s="181"/>
      <c r="B64" s="905" t="s">
        <v>228</v>
      </c>
      <c r="C64" s="906"/>
      <c r="D64" s="906"/>
      <c r="E64" s="907"/>
      <c r="F64" s="501">
        <f>SUM(F60:F63)</f>
        <v>7.4920606200138966</v>
      </c>
      <c r="G64" s="501">
        <f>SUM(G60:G63)</f>
        <v>2.1339507612439577</v>
      </c>
      <c r="H64" s="181"/>
      <c r="I64" s="181"/>
      <c r="J64" s="181"/>
    </row>
    <row r="65" spans="1:12" ht="17.149999999999999" customHeight="1">
      <c r="A65" s="514"/>
      <c r="B65" s="514"/>
      <c r="C65" s="514"/>
      <c r="D65" s="514"/>
      <c r="E65" s="514"/>
      <c r="F65" s="181"/>
      <c r="G65" s="181"/>
      <c r="H65" s="181"/>
      <c r="I65" s="181"/>
      <c r="J65" s="181"/>
      <c r="L65" s="494"/>
    </row>
    <row r="66" spans="1:12" ht="65.5" customHeight="1">
      <c r="A66" s="515"/>
      <c r="B66" s="912" t="s">
        <v>238</v>
      </c>
      <c r="C66" s="912"/>
      <c r="D66" s="912"/>
      <c r="E66" s="514"/>
      <c r="F66" s="514"/>
      <c r="G66" s="514"/>
      <c r="H66" s="514"/>
      <c r="I66" s="514"/>
      <c r="J66" s="12"/>
      <c r="K66" s="424"/>
      <c r="L66" s="424"/>
    </row>
    <row r="67" spans="1:12" ht="17.149999999999999" customHeight="1">
      <c r="A67" s="78" t="s">
        <v>0</v>
      </c>
      <c r="B67" s="516"/>
      <c r="C67" s="516"/>
      <c r="D67" s="516"/>
    </row>
    <row r="68" spans="1:12" ht="15" customHeight="1">
      <c r="B68" s="165"/>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165" customFormat="1" ht="15" hidden="1" customHeight="1"/>
    <row r="82" s="165" customFormat="1" ht="15" hidden="1" customHeight="1"/>
    <row r="83" s="165" customFormat="1" ht="15" hidden="1" customHeight="1"/>
    <row r="84" s="165" customFormat="1" ht="15" hidden="1" customHeight="1"/>
    <row r="85" s="165" customFormat="1" ht="15" hidden="1" customHeight="1"/>
    <row r="86" s="165" customFormat="1" ht="15" hidden="1" customHeight="1"/>
    <row r="87" s="165" customFormat="1" ht="15" hidden="1" customHeight="1"/>
    <row r="88" s="165" customFormat="1" ht="15" hidden="1" customHeight="1"/>
    <row r="89" s="165" customFormat="1" ht="15" hidden="1" customHeight="1"/>
    <row r="90" s="165" customFormat="1" ht="15" hidden="1" customHeight="1"/>
    <row r="91" s="165" customFormat="1" ht="15" hidden="1" customHeight="1"/>
    <row r="92" s="165" customFormat="1" ht="15" hidden="1" customHeight="1"/>
    <row r="93" s="165" customFormat="1" ht="15" hidden="1" customHeight="1"/>
    <row r="94" s="165" customFormat="1" ht="15" hidden="1" customHeight="1"/>
    <row r="95" s="165" customFormat="1" ht="15" hidden="1" customHeight="1"/>
    <row r="96" s="165" customFormat="1" ht="15" hidden="1" customHeight="1"/>
    <row r="97" s="165" customFormat="1" ht="15" hidden="1" customHeight="1"/>
    <row r="98" s="165" customFormat="1" ht="15" hidden="1" customHeight="1"/>
    <row r="99" s="165" customFormat="1" ht="15" hidden="1" customHeight="1"/>
    <row r="100" s="165" customFormat="1" ht="15" hidden="1" customHeight="1"/>
    <row r="101" s="165" customFormat="1" ht="15" hidden="1" customHeight="1"/>
    <row r="102" s="165" customFormat="1" ht="15" hidden="1" customHeight="1"/>
    <row r="103" s="165" customFormat="1" ht="15" hidden="1" customHeight="1"/>
    <row r="104" s="165" customFormat="1" ht="15" hidden="1" customHeight="1"/>
    <row r="105" s="165" customFormat="1" ht="15" hidden="1" customHeight="1"/>
    <row r="106" s="165" customFormat="1" ht="15" hidden="1" customHeight="1"/>
    <row r="107" s="165" customFormat="1" ht="15" hidden="1" customHeight="1"/>
    <row r="108" s="165" customFormat="1" ht="15" hidden="1" customHeight="1"/>
    <row r="109" s="165" customFormat="1" ht="15" hidden="1" customHeight="1"/>
    <row r="110" s="165" customFormat="1" ht="15" hidden="1" customHeight="1"/>
    <row r="111" s="165" customFormat="1" ht="15" hidden="1" customHeight="1"/>
    <row r="112" s="165" customFormat="1" ht="15" hidden="1" customHeight="1"/>
    <row r="113" s="165" customFormat="1" ht="15" hidden="1" customHeight="1"/>
    <row r="114" s="165" customFormat="1" ht="15" hidden="1" customHeight="1"/>
    <row r="115" s="165" customFormat="1" ht="15" hidden="1" customHeight="1"/>
    <row r="116" s="165" customFormat="1" ht="15" hidden="1" customHeight="1"/>
    <row r="117" s="165" customFormat="1" ht="15" hidden="1" customHeight="1"/>
    <row r="118" s="165" customFormat="1" ht="15" hidden="1" customHeight="1"/>
    <row r="119" s="165" customFormat="1" ht="15" hidden="1" customHeight="1"/>
    <row r="120" s="165" customFormat="1" ht="15" hidden="1" customHeight="1"/>
    <row r="121" s="165" customFormat="1" ht="15" hidden="1" customHeight="1"/>
    <row r="122" s="165" customFormat="1" ht="15" hidden="1" customHeight="1"/>
    <row r="123" s="165" customFormat="1" ht="15" hidden="1" customHeight="1"/>
    <row r="124" s="165" customFormat="1" ht="15" hidden="1" customHeight="1"/>
    <row r="125" s="165" customFormat="1" ht="15" hidden="1" customHeight="1"/>
    <row r="126" s="165" customFormat="1" ht="15" hidden="1" customHeight="1"/>
    <row r="127" s="165" customFormat="1" ht="15" hidden="1" customHeight="1"/>
    <row r="128" s="165" customFormat="1" ht="15" hidden="1" customHeight="1"/>
    <row r="129" s="165" customFormat="1" ht="15" hidden="1" customHeight="1"/>
    <row r="130" s="165" customFormat="1" ht="15" hidden="1" customHeight="1"/>
    <row r="131" s="165" customFormat="1" ht="15" hidden="1" customHeight="1"/>
    <row r="132" s="165" customFormat="1" ht="15" hidden="1" customHeight="1"/>
    <row r="133" s="165" customFormat="1" ht="15" hidden="1" customHeight="1"/>
    <row r="134" s="165" customFormat="1" ht="15" hidden="1" customHeight="1"/>
    <row r="135" s="165" customFormat="1" ht="15" hidden="1" customHeight="1"/>
    <row r="136" s="165" customFormat="1" ht="15" hidden="1" customHeight="1"/>
    <row r="137" s="165" customFormat="1" ht="15" hidden="1" customHeight="1"/>
    <row r="138" s="165" customFormat="1" ht="15" hidden="1" customHeight="1"/>
    <row r="139" s="165" customFormat="1" ht="15" hidden="1" customHeight="1"/>
    <row r="140" s="165" customFormat="1" ht="15" hidden="1" customHeight="1"/>
    <row r="141" s="165" customFormat="1" ht="15" hidden="1" customHeight="1"/>
    <row r="142" s="165" customFormat="1" ht="15" hidden="1" customHeight="1"/>
    <row r="143" s="165" customFormat="1" ht="15" hidden="1" customHeight="1"/>
    <row r="144" s="165" customFormat="1" ht="15" hidden="1" customHeight="1"/>
    <row r="145" s="165" customFormat="1" ht="15" hidden="1" customHeight="1"/>
    <row r="146" s="165" customFormat="1" ht="15" hidden="1" customHeight="1"/>
    <row r="147" s="165" customFormat="1" ht="15" hidden="1" customHeight="1"/>
    <row r="148" s="165" customFormat="1" ht="15" hidden="1" customHeight="1"/>
    <row r="149" s="165" customFormat="1" ht="15" hidden="1" customHeight="1"/>
    <row r="150" s="165" customFormat="1" ht="15" hidden="1" customHeight="1"/>
    <row r="151" s="165" customFormat="1" ht="15" hidden="1" customHeight="1"/>
    <row r="152" s="165" customFormat="1" ht="15" hidden="1" customHeight="1"/>
    <row r="153" s="165" customFormat="1" ht="15" hidden="1" customHeight="1"/>
    <row r="154" s="165" customFormat="1" ht="15" hidden="1" customHeight="1"/>
    <row r="155" s="165" customFormat="1" ht="15" hidden="1" customHeight="1"/>
    <row r="156" s="165" customFormat="1" ht="15" hidden="1" customHeight="1"/>
    <row r="157" s="165" customFormat="1" ht="15" hidden="1" customHeight="1"/>
    <row r="158" s="165" customFormat="1" ht="15" hidden="1" customHeight="1"/>
    <row r="159" s="165" customFormat="1" ht="15" hidden="1" customHeight="1"/>
    <row r="160" s="165" customFormat="1" ht="15" hidden="1" customHeight="1"/>
    <row r="161" s="165" customFormat="1" ht="15" hidden="1" customHeight="1"/>
    <row r="162" s="165" customFormat="1" ht="15" hidden="1" customHeight="1"/>
    <row r="163" s="165" customFormat="1" ht="15" hidden="1" customHeight="1"/>
    <row r="164" s="165" customFormat="1" ht="15" hidden="1" customHeight="1"/>
    <row r="165" s="165" customFormat="1" ht="15" hidden="1" customHeight="1"/>
    <row r="166" s="165" customFormat="1" ht="15" hidden="1" customHeight="1"/>
    <row r="167" s="165" customFormat="1" ht="15" hidden="1" customHeight="1"/>
    <row r="168" s="165" customFormat="1" ht="15" hidden="1" customHeight="1"/>
    <row r="169" s="165" customFormat="1" ht="15" hidden="1" customHeight="1"/>
    <row r="170" s="165" customFormat="1" ht="15" hidden="1" customHeight="1"/>
    <row r="171" s="165" customFormat="1" ht="15" hidden="1" customHeight="1"/>
    <row r="172" s="165" customFormat="1" ht="15" hidden="1" customHeight="1"/>
    <row r="173" s="165" customFormat="1" ht="15" hidden="1" customHeight="1"/>
    <row r="174" s="165" customFormat="1" ht="15" hidden="1" customHeight="1"/>
    <row r="175" s="165" customFormat="1" ht="15" hidden="1" customHeight="1"/>
    <row r="176" s="165" customFormat="1" ht="15" hidden="1" customHeight="1"/>
    <row r="177" s="165" customFormat="1" ht="15" hidden="1" customHeight="1"/>
    <row r="178" s="165" customFormat="1" ht="15" hidden="1" customHeight="1"/>
    <row r="179" s="165" customFormat="1" ht="15" hidden="1" customHeight="1"/>
    <row r="180" s="165" customFormat="1" ht="15" hidden="1" customHeight="1"/>
    <row r="181" s="165" customFormat="1" ht="15" hidden="1" customHeight="1"/>
    <row r="182" s="165" customFormat="1" ht="15" hidden="1" customHeight="1"/>
    <row r="183" s="165" customFormat="1" ht="15" hidden="1" customHeight="1"/>
    <row r="184" s="165" customFormat="1" ht="15" hidden="1" customHeight="1"/>
    <row r="185" s="165" customFormat="1" ht="15" hidden="1" customHeight="1"/>
    <row r="186" s="165" customFormat="1" ht="15" hidden="1" customHeight="1"/>
    <row r="187" s="165" customFormat="1" ht="15" hidden="1" customHeight="1"/>
    <row r="188" s="165" customFormat="1" ht="15" hidden="1" customHeight="1"/>
    <row r="189" s="165" customFormat="1" ht="15" hidden="1" customHeight="1"/>
    <row r="190" s="165" customFormat="1" ht="15" hidden="1" customHeight="1"/>
    <row r="191" s="165" customFormat="1" ht="15" hidden="1" customHeight="1"/>
    <row r="192" s="165" customFormat="1" ht="15" hidden="1" customHeight="1"/>
    <row r="193" s="165" customFormat="1" ht="15" hidden="1" customHeight="1"/>
    <row r="194" s="165" customFormat="1" ht="15" hidden="1" customHeight="1"/>
    <row r="195" s="165" customFormat="1" ht="15" hidden="1" customHeight="1"/>
    <row r="196" s="165" customFormat="1" ht="15" hidden="1" customHeight="1"/>
    <row r="197" s="165" customFormat="1" ht="15" hidden="1" customHeight="1"/>
    <row r="198" s="165" customFormat="1" ht="15" hidden="1" customHeight="1"/>
    <row r="199" s="165" customFormat="1" ht="15" hidden="1" customHeight="1"/>
    <row r="200" s="165" customFormat="1" ht="15" hidden="1" customHeight="1"/>
    <row r="201" s="165" customFormat="1" ht="15" hidden="1" customHeight="1"/>
    <row r="202" s="165" customFormat="1" ht="15" hidden="1" customHeight="1"/>
    <row r="203" s="165" customFormat="1" ht="15" hidden="1" customHeight="1"/>
    <row r="204" s="165" customFormat="1" ht="15" hidden="1" customHeight="1"/>
    <row r="205" s="165" customFormat="1" ht="15" hidden="1" customHeight="1"/>
    <row r="206" s="165" customFormat="1" ht="15" hidden="1" customHeight="1"/>
    <row r="207" s="165" customFormat="1" ht="15" hidden="1" customHeight="1"/>
    <row r="208" s="165" customFormat="1" ht="15" hidden="1" customHeight="1"/>
    <row r="209" s="165" customFormat="1" ht="15" hidden="1" customHeight="1"/>
    <row r="210" s="165" customFormat="1" ht="15" hidden="1" customHeight="1"/>
    <row r="211" s="165" customFormat="1" ht="15" hidden="1" customHeight="1"/>
    <row r="212" s="165" customFormat="1" ht="15" hidden="1" customHeight="1"/>
    <row r="213" s="165" customFormat="1" ht="15" hidden="1" customHeight="1"/>
    <row r="214" s="165" customFormat="1" ht="15" hidden="1" customHeight="1"/>
    <row r="215" s="165" customFormat="1" ht="15" hidden="1" customHeight="1"/>
    <row r="216" s="165" customFormat="1" ht="15" hidden="1" customHeight="1"/>
    <row r="217" s="165" customFormat="1" ht="15" hidden="1" customHeight="1"/>
    <row r="218" s="165" customFormat="1" ht="15" hidden="1" customHeight="1"/>
    <row r="219" s="165" customFormat="1" ht="15" hidden="1" customHeight="1"/>
    <row r="220" s="165" customFormat="1" ht="15" hidden="1" customHeight="1"/>
    <row r="221" s="165" customFormat="1" ht="15" hidden="1" customHeight="1"/>
    <row r="222" s="165" customFormat="1" ht="15" hidden="1" customHeight="1"/>
    <row r="223" s="165" customFormat="1" ht="15" hidden="1" customHeight="1"/>
    <row r="224" s="165" customFormat="1" ht="15" hidden="1" customHeight="1"/>
    <row r="225" s="165" customFormat="1" ht="15" hidden="1" customHeight="1"/>
    <row r="226" s="165" customFormat="1" ht="15" hidden="1" customHeight="1"/>
    <row r="227" s="165" customFormat="1" ht="15" hidden="1" customHeight="1"/>
    <row r="228" s="165" customFormat="1" ht="15" hidden="1" customHeight="1"/>
    <row r="229" s="165" customFormat="1" ht="15" hidden="1" customHeight="1"/>
    <row r="230" s="165" customFormat="1" ht="15" hidden="1" customHeight="1"/>
    <row r="231" s="165" customFormat="1" ht="15" hidden="1" customHeight="1"/>
    <row r="232" s="165" customFormat="1" ht="15" hidden="1" customHeight="1"/>
    <row r="233" s="165" customFormat="1" ht="15" hidden="1" customHeight="1"/>
    <row r="234" s="165" customFormat="1" ht="15" hidden="1" customHeight="1"/>
    <row r="235" s="165" customFormat="1" ht="15" hidden="1" customHeight="1"/>
    <row r="236" s="165" customFormat="1" ht="15" hidden="1" customHeight="1"/>
    <row r="237" s="165" customFormat="1" ht="15" hidden="1" customHeight="1"/>
    <row r="238" s="165" customFormat="1" ht="15" hidden="1" customHeight="1"/>
    <row r="239" s="165" customFormat="1" ht="15" hidden="1" customHeight="1"/>
    <row r="240" s="165" customFormat="1" ht="15" hidden="1" customHeight="1"/>
    <row r="241" s="165" customFormat="1" ht="15" hidden="1" customHeight="1"/>
    <row r="242" s="165" customFormat="1" ht="15" hidden="1" customHeight="1"/>
    <row r="243" s="165" customFormat="1" ht="15" hidden="1" customHeight="1"/>
    <row r="244" s="165" customFormat="1" ht="15" hidden="1" customHeight="1"/>
    <row r="245" s="165" customFormat="1" ht="15" hidden="1" customHeight="1"/>
    <row r="246" s="165" customFormat="1" ht="15" hidden="1" customHeight="1"/>
    <row r="247" s="165" customFormat="1" ht="15" hidden="1" customHeight="1"/>
    <row r="248" s="165" customFormat="1" ht="15" hidden="1" customHeight="1"/>
    <row r="249" s="165" customFormat="1" ht="15" hidden="1" customHeight="1"/>
    <row r="250" s="165" customFormat="1" ht="15" hidden="1" customHeight="1"/>
    <row r="251" s="165" customFormat="1" ht="15" hidden="1" customHeight="1"/>
    <row r="252" s="165" customFormat="1" ht="15" hidden="1" customHeight="1"/>
    <row r="253" s="165" customFormat="1" ht="15" hidden="1" customHeight="1"/>
    <row r="254" s="165" customFormat="1" ht="15" hidden="1" customHeight="1"/>
    <row r="255" s="165" customFormat="1" ht="15" hidden="1" customHeight="1"/>
    <row r="256" s="165" customFormat="1" ht="15" hidden="1" customHeight="1"/>
    <row r="257" s="165" customFormat="1" ht="15" hidden="1" customHeight="1"/>
    <row r="258" s="165" customFormat="1" ht="15" hidden="1" customHeight="1"/>
    <row r="259" s="165" customFormat="1" ht="15" hidden="1" customHeight="1"/>
    <row r="260" s="165" customFormat="1" ht="15" hidden="1" customHeight="1"/>
    <row r="261" s="165" customFormat="1" ht="15" hidden="1" customHeight="1"/>
    <row r="262" s="165" customFormat="1" ht="15" hidden="1" customHeight="1"/>
    <row r="263" s="165" customFormat="1" ht="15" hidden="1" customHeight="1"/>
    <row r="264" s="165" customFormat="1" ht="15" hidden="1" customHeight="1"/>
    <row r="265" s="165" customFormat="1" ht="15" hidden="1" customHeight="1"/>
    <row r="266" s="165" customFormat="1" ht="15" hidden="1" customHeight="1"/>
    <row r="267" s="165" customFormat="1" ht="15" hidden="1" customHeight="1"/>
    <row r="268" s="165" customFormat="1" ht="15" hidden="1" customHeight="1"/>
    <row r="269" s="165" customFormat="1" ht="15" hidden="1" customHeight="1"/>
    <row r="270" s="165" customFormat="1" ht="15" hidden="1" customHeight="1"/>
    <row r="271" s="165" customFormat="1" ht="15" hidden="1" customHeight="1"/>
    <row r="272" s="165" customFormat="1" ht="15" hidden="1" customHeight="1"/>
    <row r="273" s="165" customFormat="1" ht="15" hidden="1" customHeight="1"/>
    <row r="274" s="165" customFormat="1" ht="15" hidden="1" customHeight="1"/>
    <row r="275" s="165" customFormat="1" ht="15" hidden="1" customHeight="1"/>
    <row r="276" s="165" customFormat="1" ht="15" hidden="1" customHeight="1"/>
    <row r="277" s="165" customFormat="1" ht="15" hidden="1" customHeight="1"/>
    <row r="278" s="165" customFormat="1" ht="15" hidden="1" customHeight="1"/>
    <row r="279" s="165" customFormat="1" ht="15" hidden="1" customHeight="1"/>
    <row r="280" s="165" customFormat="1" ht="15" hidden="1" customHeight="1"/>
    <row r="281" s="165" customFormat="1" ht="15" hidden="1" customHeight="1"/>
    <row r="282" s="165" customFormat="1" ht="15" hidden="1" customHeight="1"/>
    <row r="283" s="165" customFormat="1" ht="15" hidden="1" customHeight="1"/>
    <row r="284" s="165" customFormat="1" ht="15" hidden="1" customHeight="1"/>
    <row r="285" s="165" customFormat="1" ht="15" hidden="1" customHeight="1"/>
    <row r="286" s="165" customFormat="1" ht="15" hidden="1" customHeight="1"/>
    <row r="287" s="165" customFormat="1" ht="15" hidden="1" customHeight="1"/>
    <row r="288" s="165" customFormat="1" ht="15" hidden="1" customHeight="1"/>
    <row r="289" s="165" customFormat="1" ht="15" hidden="1" customHeight="1"/>
    <row r="290" s="165" customFormat="1" ht="15" hidden="1" customHeight="1"/>
    <row r="291" s="165" customFormat="1" ht="15" hidden="1" customHeight="1"/>
    <row r="292" s="165" customFormat="1" ht="15" hidden="1" customHeight="1"/>
    <row r="293" s="165" customFormat="1" ht="15" hidden="1" customHeight="1"/>
    <row r="294" s="165" customFormat="1" ht="15" hidden="1" customHeight="1"/>
    <row r="295" s="165" customFormat="1" ht="15" hidden="1" customHeight="1"/>
    <row r="296" s="165" customFormat="1" ht="15" hidden="1" customHeight="1"/>
    <row r="297" s="165" customFormat="1" ht="15" hidden="1" customHeight="1"/>
    <row r="298" s="165" customFormat="1" ht="15" hidden="1" customHeight="1"/>
    <row r="299" s="165" customFormat="1" ht="15" hidden="1" customHeight="1"/>
    <row r="300" s="165" customFormat="1" ht="15" hidden="1" customHeight="1"/>
    <row r="301" s="165" customFormat="1" ht="15" hidden="1" customHeight="1"/>
    <row r="302" s="165" customFormat="1" ht="15" hidden="1" customHeight="1"/>
    <row r="303" s="165" customFormat="1" ht="15" hidden="1" customHeight="1"/>
    <row r="304" s="165" customFormat="1" ht="15" hidden="1" customHeight="1"/>
    <row r="305" s="165" customFormat="1" ht="15" hidden="1" customHeight="1"/>
    <row r="306" s="165" customFormat="1" ht="15" hidden="1" customHeight="1"/>
    <row r="307" s="165" customFormat="1" ht="15" hidden="1" customHeight="1"/>
    <row r="308" s="165" customFormat="1" ht="15" hidden="1" customHeight="1"/>
    <row r="309" s="165" customFormat="1" ht="15" hidden="1" customHeight="1"/>
    <row r="310" s="165" customFormat="1" ht="15" hidden="1" customHeight="1"/>
    <row r="311" s="165" customFormat="1" ht="15" hidden="1" customHeight="1"/>
    <row r="312" s="165" customFormat="1" ht="15" hidden="1" customHeight="1"/>
    <row r="313" s="165" customFormat="1" ht="15" hidden="1" customHeight="1"/>
    <row r="314" s="165" customFormat="1" ht="15" hidden="1" customHeight="1"/>
    <row r="315" s="165" customFormat="1" ht="15" hidden="1" customHeight="1"/>
    <row r="316" s="165" customFormat="1" ht="15" hidden="1" customHeight="1"/>
    <row r="317" s="165" customFormat="1" ht="15" hidden="1" customHeight="1"/>
    <row r="318" s="165" customFormat="1" ht="15" hidden="1" customHeight="1"/>
    <row r="319" s="165" customFormat="1" ht="15" hidden="1" customHeight="1"/>
    <row r="320" s="165" customFormat="1" ht="15" hidden="1" customHeight="1"/>
    <row r="321" s="165" customFormat="1" ht="15" hidden="1" customHeight="1"/>
    <row r="322" s="165" customFormat="1" ht="15" hidden="1" customHeight="1"/>
    <row r="323" s="165" customFormat="1" ht="15" hidden="1" customHeight="1"/>
    <row r="324" s="165" customFormat="1" ht="15" hidden="1" customHeight="1"/>
    <row r="325" s="165" customFormat="1" ht="15" hidden="1" customHeight="1"/>
    <row r="326" s="165" customFormat="1" ht="15" hidden="1" customHeight="1"/>
    <row r="327" s="165" customFormat="1" ht="15" hidden="1" customHeight="1"/>
    <row r="328" s="165" customFormat="1" ht="15" hidden="1" customHeight="1"/>
    <row r="329" s="165" customFormat="1" ht="15" hidden="1" customHeight="1"/>
    <row r="330" s="165" customFormat="1" ht="15" hidden="1" customHeight="1"/>
    <row r="331" s="165" customFormat="1" ht="15" hidden="1" customHeight="1"/>
    <row r="332" s="165" customFormat="1" ht="15" hidden="1" customHeight="1"/>
    <row r="333" s="165" customFormat="1" ht="15" hidden="1" customHeight="1"/>
    <row r="334" s="165" customFormat="1" ht="15" hidden="1" customHeight="1"/>
    <row r="335" s="165" customFormat="1" ht="15" hidden="1" customHeight="1"/>
    <row r="336" s="165" customFormat="1" ht="15" hidden="1" customHeight="1"/>
    <row r="337" s="165" customFormat="1" ht="15" hidden="1" customHeight="1"/>
    <row r="338" s="165" customFormat="1" ht="15" hidden="1" customHeight="1"/>
    <row r="339" s="165" customFormat="1" ht="15" hidden="1" customHeight="1"/>
    <row r="340" s="165" customFormat="1" ht="15" hidden="1" customHeight="1"/>
    <row r="341" s="165" customFormat="1" ht="15" hidden="1" customHeight="1"/>
    <row r="342" s="165" customFormat="1" ht="15" hidden="1" customHeight="1"/>
    <row r="343" s="165" customFormat="1" ht="15" hidden="1" customHeight="1"/>
    <row r="344" s="165" customFormat="1" ht="15" hidden="1" customHeight="1"/>
    <row r="345" s="165" customFormat="1" ht="15" hidden="1" customHeight="1"/>
    <row r="346" s="165" customFormat="1" ht="15" hidden="1" customHeight="1"/>
    <row r="347" s="165" customFormat="1" ht="15" hidden="1" customHeight="1"/>
    <row r="348" s="165" customFormat="1" ht="15" hidden="1" customHeight="1"/>
    <row r="349" s="165" customFormat="1" ht="15" hidden="1" customHeight="1"/>
    <row r="350" s="165" customFormat="1" ht="15" hidden="1" customHeight="1"/>
    <row r="351" s="165" customFormat="1" ht="15" hidden="1" customHeight="1"/>
    <row r="352" s="165" customFormat="1" ht="15" hidden="1" customHeight="1"/>
    <row r="353" s="165" customFormat="1" ht="15" hidden="1" customHeight="1"/>
    <row r="354" s="165" customFormat="1" ht="15" hidden="1" customHeight="1"/>
    <row r="355" s="165" customFormat="1" ht="15" hidden="1" customHeight="1"/>
    <row r="356" s="165" customFormat="1" ht="15" hidden="1" customHeight="1"/>
    <row r="357" s="165" customFormat="1" ht="15" hidden="1" customHeight="1"/>
    <row r="358" s="165" customFormat="1" ht="15" hidden="1" customHeight="1"/>
    <row r="359" s="165" customFormat="1" ht="15" hidden="1" customHeight="1"/>
    <row r="360" s="165" customFormat="1" ht="15" hidden="1" customHeight="1"/>
    <row r="361" s="165" customFormat="1" ht="15" hidden="1" customHeight="1"/>
    <row r="362" s="165" customFormat="1" ht="15" hidden="1" customHeight="1"/>
    <row r="363" s="165" customFormat="1" ht="15" hidden="1" customHeight="1"/>
    <row r="364" s="165" customFormat="1" ht="15" hidden="1" customHeight="1"/>
    <row r="365" s="165" customFormat="1" ht="15" hidden="1" customHeight="1"/>
    <row r="366" s="165" customFormat="1" ht="15" hidden="1" customHeight="1"/>
    <row r="367" s="165" customFormat="1" ht="15" hidden="1" customHeight="1"/>
    <row r="368" s="165" customFormat="1" ht="15" hidden="1" customHeight="1"/>
    <row r="369" s="165" customFormat="1" ht="15" hidden="1" customHeight="1"/>
    <row r="370" s="165" customFormat="1" ht="15" hidden="1" customHeight="1"/>
    <row r="371" s="165" customFormat="1" ht="15" hidden="1" customHeight="1"/>
    <row r="372" s="165" customFormat="1" ht="15" hidden="1" customHeight="1"/>
    <row r="373" s="165" customFormat="1" ht="15" hidden="1" customHeight="1"/>
    <row r="374" s="165" customFormat="1" ht="15" hidden="1" customHeight="1"/>
    <row r="375" s="165" customFormat="1" ht="15" hidden="1" customHeight="1"/>
    <row r="376" s="165" customFormat="1" ht="15" hidden="1" customHeight="1"/>
    <row r="377" s="165" customFormat="1" ht="15" hidden="1" customHeight="1"/>
    <row r="378" s="165" customFormat="1" ht="15" hidden="1" customHeight="1"/>
    <row r="379" s="165" customFormat="1" ht="15" hidden="1" customHeight="1"/>
    <row r="380" s="165" customFormat="1" ht="15" hidden="1" customHeight="1"/>
    <row r="381" s="165" customFormat="1" ht="15" hidden="1" customHeight="1"/>
    <row r="382" s="165" customFormat="1" ht="15" hidden="1" customHeight="1"/>
    <row r="383" s="165" customFormat="1" ht="15" hidden="1" customHeight="1"/>
    <row r="384" s="165" customFormat="1" ht="15" hidden="1" customHeight="1"/>
    <row r="385" s="165" customFormat="1" ht="15" hidden="1" customHeight="1"/>
    <row r="386" s="165" customFormat="1" ht="15" hidden="1" customHeight="1"/>
    <row r="387" s="165" customFormat="1" ht="15" hidden="1" customHeight="1"/>
    <row r="388" s="165" customFormat="1" ht="15" hidden="1" customHeight="1"/>
    <row r="389" s="165" customFormat="1" ht="15" hidden="1" customHeight="1"/>
    <row r="390" s="165" customFormat="1" ht="15" hidden="1" customHeight="1"/>
    <row r="391" s="165" customFormat="1" ht="15" hidden="1" customHeight="1"/>
    <row r="392" s="165" customFormat="1" ht="15" hidden="1" customHeight="1"/>
    <row r="393" s="165" customFormat="1" ht="15" hidden="1" customHeight="1"/>
    <row r="394" s="165" customFormat="1" ht="15" hidden="1" customHeight="1"/>
    <row r="395" s="165" customFormat="1" ht="15" hidden="1" customHeight="1"/>
    <row r="396" s="165" customFormat="1" ht="15" hidden="1" customHeight="1"/>
    <row r="397" s="165" customFormat="1" ht="15" hidden="1" customHeight="1"/>
    <row r="398" s="165" customFormat="1" ht="15" hidden="1" customHeight="1"/>
    <row r="399" s="165" customFormat="1" ht="15" hidden="1" customHeight="1"/>
    <row r="400" s="165" customFormat="1" ht="15" hidden="1" customHeight="1"/>
    <row r="401" s="165" customFormat="1" ht="15" hidden="1" customHeight="1"/>
    <row r="402" s="165" customFormat="1" ht="15" hidden="1" customHeight="1"/>
    <row r="403" s="165" customFormat="1" ht="15" hidden="1" customHeight="1"/>
    <row r="404" s="165" customFormat="1" ht="15" hidden="1" customHeight="1"/>
    <row r="405" s="165" customFormat="1" ht="15" hidden="1" customHeight="1"/>
    <row r="406" s="165" customFormat="1" ht="15" hidden="1" customHeight="1"/>
    <row r="407" s="165" customFormat="1" ht="15" hidden="1" customHeight="1"/>
    <row r="408" s="165" customFormat="1" ht="15" hidden="1" customHeight="1"/>
    <row r="409" s="165" customFormat="1" ht="15" hidden="1" customHeight="1"/>
    <row r="410" s="165" customFormat="1" ht="15" hidden="1" customHeight="1"/>
    <row r="411" s="165" customFormat="1" ht="15" hidden="1" customHeight="1"/>
    <row r="412" s="165" customFormat="1" ht="15" hidden="1" customHeight="1"/>
    <row r="413" s="165" customFormat="1" ht="15" hidden="1" customHeight="1"/>
    <row r="414" s="165" customFormat="1" ht="15" hidden="1" customHeight="1"/>
    <row r="415" s="165" customFormat="1" ht="15" hidden="1" customHeight="1"/>
    <row r="416" s="165" customFormat="1" ht="15" hidden="1" customHeight="1"/>
    <row r="417" s="165" customFormat="1" ht="15" hidden="1" customHeight="1"/>
    <row r="418" s="165" customFormat="1" ht="15" hidden="1" customHeight="1"/>
    <row r="419" s="165" customFormat="1" ht="15" hidden="1" customHeight="1"/>
    <row r="420" s="165" customFormat="1" ht="15" hidden="1" customHeight="1"/>
    <row r="421" s="165" customFormat="1" ht="15" hidden="1" customHeight="1"/>
    <row r="422" s="165" customFormat="1" ht="15" hidden="1" customHeight="1"/>
    <row r="423" s="165" customFormat="1" ht="15" hidden="1" customHeight="1"/>
    <row r="424" s="165" customFormat="1" ht="15" hidden="1" customHeight="1"/>
    <row r="425" s="165" customFormat="1" ht="15" hidden="1" customHeight="1"/>
    <row r="426" s="165" customFormat="1" ht="15" hidden="1" customHeight="1"/>
    <row r="427" s="165" customFormat="1" ht="15" hidden="1" customHeight="1"/>
    <row r="428" s="165" customFormat="1" ht="15" hidden="1" customHeight="1"/>
    <row r="429" s="165" customFormat="1" ht="15" hidden="1" customHeight="1"/>
    <row r="430" s="165" customFormat="1" ht="15" hidden="1" customHeight="1"/>
    <row r="431" s="165" customFormat="1" ht="15" hidden="1" customHeight="1"/>
    <row r="432" s="165" customFormat="1" ht="15" hidden="1" customHeight="1"/>
    <row r="433" s="165" customFormat="1" ht="15" hidden="1" customHeight="1"/>
    <row r="434" s="165" customFormat="1" ht="15" hidden="1" customHeight="1"/>
    <row r="435" s="165" customFormat="1" ht="15" hidden="1" customHeight="1"/>
    <row r="436" s="165" customFormat="1" ht="15" hidden="1" customHeight="1"/>
    <row r="437" s="165" customFormat="1" ht="15" hidden="1" customHeight="1"/>
    <row r="438" s="165" customFormat="1" ht="15" hidden="1" customHeight="1"/>
    <row r="439" s="165" customFormat="1" ht="15" hidden="1" customHeight="1"/>
    <row r="440" s="165" customFormat="1" ht="15" hidden="1" customHeight="1"/>
    <row r="441" s="165" customFormat="1" ht="15" hidden="1" customHeight="1"/>
    <row r="442" s="165" customFormat="1" ht="15" hidden="1" customHeight="1"/>
    <row r="443" s="165" customFormat="1" ht="15" hidden="1" customHeight="1"/>
    <row r="444" s="165" customFormat="1" ht="15" hidden="1" customHeight="1"/>
    <row r="445" s="165" customFormat="1" ht="15" hidden="1" customHeight="1"/>
    <row r="446" s="165" customFormat="1" ht="15" hidden="1" customHeight="1"/>
    <row r="447" s="165" customFormat="1" ht="15" hidden="1" customHeight="1"/>
    <row r="448" s="165" customFormat="1" ht="15" hidden="1" customHeight="1"/>
    <row r="449" s="165" customFormat="1" ht="15" hidden="1" customHeight="1"/>
    <row r="450" s="165" customFormat="1" ht="15" hidden="1" customHeight="1"/>
    <row r="451" s="165" customFormat="1" ht="15" hidden="1" customHeight="1"/>
    <row r="452" s="165" customFormat="1" ht="15" hidden="1" customHeight="1"/>
    <row r="453" s="165" customFormat="1" ht="15" hidden="1" customHeight="1"/>
    <row r="454" s="165" customFormat="1" ht="15" hidden="1" customHeight="1"/>
    <row r="455" s="165" customFormat="1" ht="15" hidden="1" customHeight="1"/>
    <row r="456" s="165" customFormat="1" ht="15" hidden="1" customHeight="1"/>
    <row r="457" s="165" customFormat="1" ht="15" hidden="1" customHeight="1"/>
    <row r="458" s="165" customFormat="1" ht="15" hidden="1" customHeight="1"/>
    <row r="459" s="165" customFormat="1" ht="15" hidden="1" customHeight="1"/>
    <row r="460" s="165" customFormat="1" ht="15" hidden="1" customHeight="1"/>
    <row r="461" s="165" customFormat="1" ht="15" hidden="1" customHeight="1"/>
    <row r="462" s="165" customFormat="1" ht="15" hidden="1" customHeight="1"/>
    <row r="463" s="165" customFormat="1" ht="15" hidden="1" customHeight="1"/>
    <row r="464" s="165" customFormat="1" ht="15" hidden="1" customHeight="1"/>
    <row r="465" s="165" customFormat="1" ht="15" hidden="1" customHeight="1"/>
    <row r="466" s="165" customFormat="1" ht="15" hidden="1" customHeight="1"/>
    <row r="467" s="165" customFormat="1" ht="15" hidden="1" customHeight="1"/>
    <row r="468" s="165" customFormat="1" ht="15" hidden="1" customHeight="1"/>
    <row r="469" s="165" customFormat="1" ht="15" hidden="1" customHeight="1"/>
    <row r="470" s="165" customFormat="1" ht="15" hidden="1" customHeight="1"/>
    <row r="471" s="165" customFormat="1" ht="15" hidden="1" customHeight="1"/>
    <row r="472" s="165" customFormat="1" ht="15" hidden="1" customHeight="1"/>
    <row r="473" s="165" customFormat="1" ht="15" hidden="1" customHeight="1"/>
    <row r="474" s="165" customFormat="1" ht="15" hidden="1" customHeight="1"/>
    <row r="475" s="165" customFormat="1" ht="15" hidden="1" customHeight="1"/>
    <row r="476" s="165" customFormat="1" ht="15" hidden="1" customHeight="1"/>
    <row r="477" s="165" customFormat="1" ht="15" hidden="1" customHeight="1"/>
    <row r="478" s="165" customFormat="1" ht="15" hidden="1" customHeight="1"/>
    <row r="479" s="165" customFormat="1" ht="15" hidden="1" customHeight="1"/>
    <row r="480" s="165" customFormat="1" ht="15" hidden="1" customHeight="1"/>
    <row r="481" s="165" customFormat="1" ht="15" hidden="1" customHeight="1"/>
    <row r="482" s="165" customFormat="1" ht="15" hidden="1" customHeight="1"/>
    <row r="483" s="165" customFormat="1" ht="15" hidden="1" customHeight="1"/>
    <row r="484" s="165" customFormat="1" ht="15" hidden="1" customHeight="1"/>
    <row r="485" s="165" customFormat="1" ht="15" hidden="1" customHeight="1"/>
    <row r="486" s="165" customFormat="1" ht="15" hidden="1" customHeight="1"/>
    <row r="487" s="165" customFormat="1" ht="15" hidden="1" customHeight="1"/>
    <row r="488" s="165" customFormat="1" ht="15" hidden="1" customHeight="1"/>
    <row r="489" s="165" customFormat="1" ht="15" hidden="1" customHeight="1"/>
    <row r="490" s="165" customFormat="1" ht="15" hidden="1" customHeight="1"/>
    <row r="491" s="165" customFormat="1" ht="15" hidden="1" customHeight="1"/>
    <row r="492" s="165" customFormat="1" ht="15" hidden="1" customHeight="1"/>
    <row r="493" s="165" customFormat="1" ht="15" hidden="1" customHeight="1"/>
    <row r="494" s="165" customFormat="1" ht="15" hidden="1" customHeight="1"/>
    <row r="495" s="165" customFormat="1" ht="15" hidden="1" customHeight="1"/>
    <row r="496" s="165" customFormat="1" ht="15" hidden="1" customHeight="1"/>
    <row r="497" s="165" customFormat="1" ht="15" hidden="1" customHeight="1"/>
    <row r="498" s="165" customFormat="1" ht="15" hidden="1" customHeight="1"/>
    <row r="499" s="165" customFormat="1" ht="15" hidden="1" customHeight="1"/>
    <row r="500" s="165" customFormat="1" ht="15" hidden="1" customHeight="1"/>
    <row r="501" s="165" customFormat="1" ht="15" hidden="1" customHeight="1"/>
    <row r="502" s="165" customFormat="1" ht="15" hidden="1" customHeight="1"/>
    <row r="503" s="165" customFormat="1" ht="15" hidden="1" customHeight="1"/>
    <row r="504" s="165" customFormat="1" ht="15" hidden="1" customHeight="1"/>
    <row r="505" s="165" customFormat="1" ht="15" hidden="1" customHeight="1"/>
    <row r="506" s="165" customFormat="1" ht="15" hidden="1" customHeight="1"/>
    <row r="507" s="165" customFormat="1" ht="15" hidden="1" customHeight="1"/>
    <row r="508" s="165" customFormat="1" ht="15" hidden="1" customHeight="1"/>
    <row r="509" s="165" customFormat="1" ht="15" hidden="1" customHeight="1"/>
    <row r="510" s="165" customFormat="1" ht="15" hidden="1" customHeight="1"/>
    <row r="511" s="165" customFormat="1" ht="15" hidden="1" customHeight="1"/>
    <row r="512" s="165" customFormat="1" ht="15" hidden="1" customHeight="1"/>
    <row r="513" s="165" customFormat="1" ht="15" hidden="1" customHeight="1"/>
    <row r="514" s="165" customFormat="1" ht="15" hidden="1" customHeight="1"/>
    <row r="515" s="165" customFormat="1" ht="15" hidden="1" customHeight="1"/>
    <row r="516" s="165" customFormat="1" ht="15" hidden="1" customHeight="1"/>
    <row r="517" s="165" customFormat="1" ht="15" hidden="1" customHeight="1"/>
    <row r="518" s="165" customFormat="1" ht="15" hidden="1" customHeight="1"/>
    <row r="519" s="165" customFormat="1" ht="15" hidden="1" customHeight="1"/>
    <row r="520" s="165" customFormat="1" ht="15" hidden="1" customHeight="1"/>
    <row r="521" s="165" customFormat="1" ht="15" hidden="1" customHeight="1"/>
    <row r="522" s="165" customFormat="1" ht="15" hidden="1" customHeight="1"/>
    <row r="523" s="165" customFormat="1" ht="15" hidden="1" customHeight="1"/>
    <row r="524" s="165" customFormat="1" ht="15" hidden="1" customHeight="1"/>
    <row r="525" s="165" customFormat="1" ht="15" hidden="1" customHeight="1"/>
    <row r="526" s="165" customFormat="1" ht="15" hidden="1" customHeight="1"/>
    <row r="527" s="165" customFormat="1" ht="15" hidden="1" customHeight="1"/>
    <row r="528" s="165" customFormat="1" ht="15" hidden="1" customHeight="1"/>
    <row r="529" s="165" customFormat="1" ht="15" hidden="1" customHeight="1"/>
    <row r="530" s="165" customFormat="1" ht="15" hidden="1" customHeight="1"/>
    <row r="531" s="165" customFormat="1" ht="15" hidden="1" customHeight="1"/>
    <row r="532" s="165" customFormat="1" ht="15" hidden="1" customHeight="1"/>
    <row r="533" s="165" customFormat="1" ht="15" hidden="1" customHeight="1"/>
    <row r="534" s="165" customFormat="1" ht="15" hidden="1" customHeight="1"/>
    <row r="535" s="165" customFormat="1" ht="15" hidden="1" customHeight="1"/>
    <row r="536" s="165" customFormat="1" ht="15" hidden="1" customHeight="1"/>
    <row r="537" s="165" customFormat="1" ht="15" hidden="1" customHeight="1"/>
    <row r="538" s="165" customFormat="1" ht="15" hidden="1" customHeight="1"/>
    <row r="539" s="165" customFormat="1" ht="15" hidden="1" customHeight="1"/>
    <row r="540" s="165" customFormat="1" ht="15" hidden="1" customHeight="1"/>
    <row r="541" s="165" customFormat="1" ht="15" hidden="1" customHeight="1"/>
    <row r="542" s="165" customFormat="1" ht="15" hidden="1" customHeight="1"/>
    <row r="543" s="165" customFormat="1" ht="15" hidden="1" customHeight="1"/>
    <row r="544" s="165" customFormat="1" ht="15" hidden="1" customHeight="1"/>
    <row r="545" s="165" customFormat="1" ht="15" hidden="1" customHeight="1"/>
    <row r="546" s="165" customFormat="1" ht="15" hidden="1" customHeight="1"/>
    <row r="547" s="165" customFormat="1" ht="15" hidden="1" customHeight="1"/>
    <row r="548" s="165" customFormat="1" ht="15" hidden="1" customHeight="1"/>
    <row r="549" s="165" customFormat="1" ht="15" hidden="1" customHeight="1"/>
    <row r="550" s="165" customFormat="1" ht="15" hidden="1" customHeight="1"/>
    <row r="551" s="165" customFormat="1" ht="15" hidden="1" customHeight="1"/>
    <row r="552" s="165" customFormat="1" ht="15" hidden="1" customHeight="1"/>
    <row r="553" s="165" customFormat="1" ht="15" hidden="1" customHeight="1"/>
    <row r="554" s="165" customFormat="1" ht="15" hidden="1" customHeight="1"/>
    <row r="555" s="165" customFormat="1" ht="15" hidden="1" customHeight="1"/>
    <row r="556" s="165" customFormat="1" ht="15" hidden="1" customHeight="1"/>
    <row r="557" s="165" customFormat="1" ht="15" hidden="1" customHeight="1"/>
    <row r="558" s="165" customFormat="1" ht="15" hidden="1" customHeight="1"/>
    <row r="559" s="165" customFormat="1" ht="15" hidden="1" customHeight="1"/>
    <row r="560" s="165" customFormat="1" ht="15" hidden="1" customHeight="1"/>
    <row r="561" s="165" customFormat="1" ht="15" hidden="1" customHeight="1"/>
    <row r="562" s="165" customFormat="1" ht="15" hidden="1" customHeight="1"/>
    <row r="563" s="165" customFormat="1" ht="15" hidden="1" customHeight="1"/>
    <row r="564" s="165" customFormat="1" ht="15" hidden="1" customHeight="1"/>
    <row r="565" s="165" customFormat="1" ht="15" hidden="1" customHeight="1"/>
    <row r="566" s="165" customFormat="1" ht="15" hidden="1" customHeight="1"/>
    <row r="567" s="165" customFormat="1" ht="15" hidden="1" customHeight="1"/>
    <row r="568" s="165" customFormat="1" ht="15" hidden="1" customHeight="1"/>
    <row r="569" s="165" customFormat="1" ht="15" hidden="1" customHeight="1"/>
    <row r="570" s="165" customFormat="1" ht="15" hidden="1" customHeight="1"/>
    <row r="571" s="165" customFormat="1" ht="15" hidden="1" customHeight="1"/>
    <row r="572" s="165" customFormat="1" ht="15" hidden="1" customHeight="1"/>
    <row r="573" s="165" customFormat="1" ht="15" hidden="1" customHeight="1"/>
    <row r="574" s="165" customFormat="1" ht="15" hidden="1" customHeight="1"/>
    <row r="575" s="165" customFormat="1" ht="15" hidden="1" customHeight="1"/>
    <row r="576" s="165" customFormat="1" ht="15" hidden="1" customHeight="1"/>
    <row r="577" s="165" customFormat="1" ht="15" hidden="1" customHeight="1"/>
    <row r="578" s="165" customFormat="1" ht="15" hidden="1" customHeight="1"/>
    <row r="579" s="165" customFormat="1" ht="15" hidden="1" customHeight="1"/>
    <row r="580" s="165" customFormat="1" ht="15" hidden="1" customHeight="1"/>
    <row r="581" s="165" customFormat="1" ht="15" hidden="1" customHeight="1"/>
    <row r="582" s="165" customFormat="1" ht="15" hidden="1" customHeight="1"/>
    <row r="583" s="165" customFormat="1" ht="15" hidden="1" customHeight="1"/>
    <row r="584" s="165" customFormat="1" ht="15" hidden="1" customHeight="1"/>
    <row r="585" s="165" customFormat="1" ht="15" hidden="1" customHeight="1"/>
    <row r="586" s="165" customFormat="1" ht="15" hidden="1" customHeight="1"/>
  </sheetData>
  <mergeCells count="11">
    <mergeCell ref="B48:E48"/>
    <mergeCell ref="B50:G50"/>
    <mergeCell ref="B57:E57"/>
    <mergeCell ref="B64:E64"/>
    <mergeCell ref="B66:D66"/>
    <mergeCell ref="B44:E44"/>
    <mergeCell ref="C2:D2"/>
    <mergeCell ref="B30:G30"/>
    <mergeCell ref="B34:E34"/>
    <mergeCell ref="B38:E38"/>
    <mergeCell ref="B40:G40"/>
  </mergeCells>
  <pageMargins left="0.7" right="0.7" top="0.75" bottom="0.75" header="0.3" footer="0.3"/>
  <pageSetup scale="5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C590F-1C05-405F-8D78-45D050B64B6F}">
  <sheetPr>
    <tabColor rgb="FF92D050"/>
  </sheetPr>
  <dimension ref="A1:Q586"/>
  <sheetViews>
    <sheetView showGridLines="0" topLeftCell="A33" zoomScale="77" zoomScaleNormal="77" zoomScaleSheetLayoutView="85" zoomScalePageLayoutView="40" workbookViewId="0">
      <selection activeCell="D33" sqref="D33"/>
    </sheetView>
  </sheetViews>
  <sheetFormatPr defaultColWidth="0" defaultRowHeight="0" customHeight="1" zeroHeight="1"/>
  <cols>
    <col min="1" max="1" width="7.58203125" style="165" customWidth="1"/>
    <col min="2" max="2" width="64.75" style="494"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393</v>
      </c>
      <c r="C5" s="404"/>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Sheet'!E136</f>
        <v>1</v>
      </c>
      <c r="D11" s="476">
        <f>'Input Sheet'!F136</f>
        <v>1</v>
      </c>
      <c r="E11" s="474" t="s">
        <v>202</v>
      </c>
      <c r="F11" s="181"/>
      <c r="G11" s="181"/>
      <c r="H11" s="181"/>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Sheet'!E137</f>
        <v>1000</v>
      </c>
      <c r="D13" s="480">
        <f>'Input Sheet'!F137</f>
        <v>1100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Sheet'!E138</f>
        <v>0.35</v>
      </c>
      <c r="D17" s="482">
        <f>'Input Sheet'!F138</f>
        <v>0.25</v>
      </c>
      <c r="E17" s="470" t="s">
        <v>153</v>
      </c>
      <c r="F17" s="181"/>
      <c r="G17" s="181"/>
      <c r="H17" s="181"/>
      <c r="I17" s="181"/>
      <c r="J17" s="466"/>
    </row>
    <row r="18" spans="1:12" ht="20.149999999999999" customHeight="1">
      <c r="A18" s="181"/>
      <c r="B18" s="481" t="s">
        <v>215</v>
      </c>
      <c r="C18" s="482">
        <f>'Input Sheet'!E139</f>
        <v>0.06</v>
      </c>
      <c r="D18" s="482">
        <f>'Input Sheet'!F139</f>
        <v>0.05</v>
      </c>
      <c r="E18" s="470" t="s">
        <v>153</v>
      </c>
      <c r="F18" s="181"/>
      <c r="G18" s="181"/>
      <c r="H18" s="181"/>
      <c r="I18" s="181"/>
      <c r="J18" s="466"/>
    </row>
    <row r="19" spans="1:12" ht="20.149999999999999" customHeight="1">
      <c r="A19" s="181"/>
      <c r="B19" s="483" t="s">
        <v>353</v>
      </c>
      <c r="C19" s="484">
        <f>'Input Sheet'!E141</f>
        <v>0.01</v>
      </c>
      <c r="D19" s="484">
        <f>'Input Sheet'!F141</f>
        <v>0.01</v>
      </c>
      <c r="E19" s="470" t="s">
        <v>208</v>
      </c>
      <c r="F19" s="181"/>
      <c r="G19" s="181"/>
      <c r="H19" s="181"/>
      <c r="I19" s="181"/>
      <c r="J19" s="466"/>
    </row>
    <row r="20" spans="1:12" ht="20.149999999999999" customHeight="1">
      <c r="A20" s="181"/>
      <c r="B20" s="481" t="s">
        <v>216</v>
      </c>
      <c r="C20" s="485">
        <f>C17+C18</f>
        <v>0.41</v>
      </c>
      <c r="D20" s="485">
        <f>D17+D18</f>
        <v>0.3</v>
      </c>
      <c r="E20" s="470" t="s">
        <v>153</v>
      </c>
      <c r="F20" s="181"/>
      <c r="G20" s="181"/>
      <c r="H20" s="181"/>
      <c r="I20" s="181"/>
      <c r="J20" s="466"/>
    </row>
    <row r="21" spans="1:12" ht="20.149999999999999" customHeight="1">
      <c r="A21" s="181"/>
      <c r="B21" s="481" t="s">
        <v>354</v>
      </c>
      <c r="C21" s="470">
        <f>(C13/C20)*C11*C12</f>
        <v>2351.9163763066204</v>
      </c>
      <c r="D21" s="470">
        <f>(D13/D20)*D11*D12</f>
        <v>3535.7142857142862</v>
      </c>
      <c r="E21" s="470" t="s">
        <v>213</v>
      </c>
      <c r="F21" s="181"/>
      <c r="G21" s="181"/>
      <c r="H21" s="181"/>
      <c r="I21" s="181"/>
      <c r="J21" s="466"/>
    </row>
    <row r="22" spans="1:12" ht="20.149999999999999" customHeight="1">
      <c r="A22" s="181"/>
      <c r="B22" s="481" t="s">
        <v>355</v>
      </c>
      <c r="C22" s="470">
        <f>C19*C21</f>
        <v>23.519163763066203</v>
      </c>
      <c r="D22" s="470">
        <f>D19*D21</f>
        <v>35.357142857142861</v>
      </c>
      <c r="E22" s="470" t="s">
        <v>213</v>
      </c>
      <c r="F22" s="181"/>
      <c r="G22" s="181"/>
      <c r="H22" s="181"/>
      <c r="I22" s="181"/>
      <c r="J22" s="466"/>
    </row>
    <row r="23" spans="1:12" ht="20.149999999999999" customHeight="1">
      <c r="A23" s="181"/>
      <c r="B23" s="481" t="s">
        <v>356</v>
      </c>
      <c r="C23" s="470">
        <f>C21-C22</f>
        <v>2328.3972125435544</v>
      </c>
      <c r="D23" s="470">
        <f>D21-D22</f>
        <v>3500.3571428571436</v>
      </c>
      <c r="E23" s="470" t="s">
        <v>213</v>
      </c>
      <c r="F23" s="181"/>
      <c r="G23" s="181"/>
      <c r="H23" s="181"/>
      <c r="I23" s="181"/>
      <c r="J23" s="466"/>
    </row>
    <row r="24" spans="1:12" ht="20.149999999999999" customHeight="1">
      <c r="A24" s="181"/>
      <c r="B24" s="469" t="s">
        <v>357</v>
      </c>
      <c r="C24" s="485">
        <f>C16/C23</f>
        <v>107.36999625888514</v>
      </c>
      <c r="D24" s="485">
        <f>D16/D21</f>
        <v>70.707070707070699</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0.99536479079131501</v>
      </c>
      <c r="D26" s="486">
        <f>D24/SUM(D24:D25)</f>
        <v>0.99297822540605718</v>
      </c>
      <c r="E26" s="470" t="s">
        <v>208</v>
      </c>
      <c r="F26" s="487"/>
      <c r="G26" s="487"/>
      <c r="H26" s="487"/>
      <c r="I26" s="487"/>
      <c r="J26" s="466"/>
    </row>
    <row r="27" spans="1:12" ht="20.149999999999999" customHeight="1">
      <c r="A27" s="181"/>
      <c r="B27" s="481" t="s">
        <v>221</v>
      </c>
      <c r="C27" s="485">
        <f>C24+C25</f>
        <v>107.86999625888514</v>
      </c>
      <c r="D27" s="488">
        <f>D24+D25</f>
        <v>71.207070707070699</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19.899999999999999" customHeight="1">
      <c r="A29" s="181"/>
      <c r="B29" s="489"/>
      <c r="C29" s="490"/>
      <c r="D29" s="490"/>
      <c r="E29" s="490"/>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thickBot="1">
      <c r="A33" s="181"/>
      <c r="B33" s="495" t="s">
        <v>89</v>
      </c>
      <c r="C33" s="496">
        <f>'Appendix - Equipment'!C10</f>
        <v>1</v>
      </c>
      <c r="D33" s="761">
        <f>IF('1.2 Scenario Analysis'!M12="New",'Appendix - Equipment'!D9,IF('1.2 Scenario Analysis'!M12="Old",'Appendix - Equipment'!D9*0.4,'Appendix - Equipment'!D9*0.75))</f>
        <v>70500</v>
      </c>
      <c r="E33" s="498">
        <f>'Input Sheet'!E140</f>
        <v>0.1</v>
      </c>
      <c r="F33" s="497">
        <f>C33*D33*E33/C$10</f>
        <v>0.91796875</v>
      </c>
      <c r="G33" s="499">
        <f>F33*$C$27/$C$16*1000</f>
        <v>0.39608514251309385</v>
      </c>
      <c r="K33" s="500"/>
      <c r="L33" s="494"/>
    </row>
    <row r="34" spans="1:12" ht="17.149999999999999" customHeight="1" thickTop="1">
      <c r="A34" s="181"/>
      <c r="B34" s="905" t="s">
        <v>228</v>
      </c>
      <c r="C34" s="906"/>
      <c r="D34" s="911"/>
      <c r="E34" s="907"/>
      <c r="F34" s="501">
        <f>SUM(F33:F33)</f>
        <v>0.91796875</v>
      </c>
      <c r="G34" s="501">
        <f>SUM(G33:G33)</f>
        <v>0.39608514251309385</v>
      </c>
      <c r="I34" s="181"/>
      <c r="J34" s="181"/>
    </row>
    <row r="35" spans="1:12" ht="17.149999999999999" customHeight="1">
      <c r="A35" s="181"/>
      <c r="B35" s="502"/>
      <c r="C35" s="503"/>
      <c r="D35" s="503"/>
      <c r="E35" s="504"/>
      <c r="F35" s="504"/>
      <c r="G35" s="505"/>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89</v>
      </c>
      <c r="C37" s="496">
        <f>'Appendix - Equipment'!G10</f>
        <v>1</v>
      </c>
      <c r="D37" s="761">
        <f>IF('1.2 Scenario Analysis'!M12="New",'Appendix - Equipment'!H9,IF('1.2 Scenario Analysis'!M12="Old",'Appendix - Equipment'!H9*0.4,'Appendix - Equipment'!H9*0.75))</f>
        <v>84000</v>
      </c>
      <c r="E37" s="498">
        <f>'Input Sheet'!F140</f>
        <v>0.1</v>
      </c>
      <c r="F37" s="497">
        <f>C37*D37*E37/D$10</f>
        <v>1.09375</v>
      </c>
      <c r="G37" s="499">
        <f>F37*$D$27/$D$16*1000</f>
        <v>0.31153093434343432</v>
      </c>
      <c r="H37" s="181"/>
      <c r="I37" s="181"/>
      <c r="J37" s="181"/>
    </row>
    <row r="38" spans="1:12" ht="17.149999999999999" customHeight="1">
      <c r="A38" s="181"/>
      <c r="B38" s="905" t="s">
        <v>228</v>
      </c>
      <c r="C38" s="906"/>
      <c r="D38" s="906"/>
      <c r="E38" s="907"/>
      <c r="F38" s="501">
        <f>SUM(F37:F37)</f>
        <v>1.09375</v>
      </c>
      <c r="G38" s="501">
        <f>SUM(G37:G37)</f>
        <v>0.31153093434343432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89</v>
      </c>
      <c r="C43" s="762">
        <f>IF('1.2 Scenario Analysis'!M12="Old",(C33*(40*(1+16%))),IF('1.2 Scenario Analysis'!M12="New",(C33*40),C33*(40*(1+8%))))</f>
        <v>43.2</v>
      </c>
      <c r="D43" s="506">
        <v>0</v>
      </c>
      <c r="E43" s="507">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7.9681827485629508</v>
      </c>
      <c r="G43" s="499">
        <f>F43*$C$27/$C$16*1000</f>
        <v>3.4381113731103943</v>
      </c>
      <c r="H43" s="181"/>
      <c r="I43" s="181"/>
      <c r="J43" s="181"/>
    </row>
    <row r="44" spans="1:12" ht="17.149999999999999" customHeight="1">
      <c r="A44" s="181"/>
      <c r="B44" s="905" t="s">
        <v>228</v>
      </c>
      <c r="C44" s="906"/>
      <c r="D44" s="906"/>
      <c r="E44" s="907"/>
      <c r="F44" s="501">
        <f>SUM(F43:F43)</f>
        <v>7.9681827485629508</v>
      </c>
      <c r="G44" s="501">
        <f>SUM(G43:G43)</f>
        <v>3.4381113731103943</v>
      </c>
      <c r="H44" s="181"/>
      <c r="I44" s="181"/>
      <c r="J44" s="181"/>
    </row>
    <row r="45" spans="1:12" ht="17.149999999999999" customHeight="1">
      <c r="A45" s="181"/>
      <c r="B45" s="508"/>
      <c r="C45" s="508"/>
      <c r="D45" s="508"/>
      <c r="E45" s="509"/>
      <c r="F45" s="510"/>
      <c r="G45" s="511"/>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89</v>
      </c>
      <c r="C47" s="762">
        <f>IF('1.2 Scenario Analysis'!MH12="Old",(C37*(45*(1+16%))),IF('1.2 Scenario Analysis'!M12="New",(C37*45),C37*(45*(1+8%))))</f>
        <v>48.6</v>
      </c>
      <c r="D47" s="506">
        <v>1</v>
      </c>
      <c r="E47" s="507">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8.8972120354103073</v>
      </c>
      <c r="G47" s="499">
        <f>F47*$D$27/$D$16*1000</f>
        <v>2.5341776260050488</v>
      </c>
      <c r="H47" s="181"/>
      <c r="I47" s="181"/>
      <c r="J47" s="181"/>
    </row>
    <row r="48" spans="1:12" ht="17.149999999999999" customHeight="1">
      <c r="A48" s="181"/>
      <c r="B48" s="905" t="s">
        <v>228</v>
      </c>
      <c r="C48" s="906"/>
      <c r="D48" s="906"/>
      <c r="E48" s="907"/>
      <c r="F48" s="501">
        <f>SUM(F47:F47)</f>
        <v>8.8972120354103073</v>
      </c>
      <c r="G48" s="501">
        <f>SUM(G47:G47)</f>
        <v>2.5341776260050488</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Sheet'!E142</f>
        <v>1</v>
      </c>
      <c r="D53" s="513">
        <f>'Input Sheet'!E146</f>
        <v>0.03</v>
      </c>
      <c r="E53" s="497">
        <f>IF('1.1 Summary'!$C$9="France",'Labour Data – France'!$F14,IF('1.1 Summary'!$C$9="Netherlands",'Labour Data – Netherlands'!$F14,IF('1.1 Summary'!$C$9="Portugal",'Labour Data – Portugal'!$F14,'Labour Data – Country B'!$F14)))</f>
        <v>75.01731539986767</v>
      </c>
      <c r="F53" s="499">
        <f>C53*E53*D53</f>
        <v>2.25051946199603</v>
      </c>
      <c r="G53" s="499">
        <f>F53*$C$27/$C$16*1000</f>
        <v>0.97105410378423984</v>
      </c>
      <c r="H53" s="504"/>
      <c r="I53" s="504"/>
      <c r="J53" s="181"/>
    </row>
    <row r="54" spans="1:10" ht="17.149999999999999" customHeight="1">
      <c r="A54" s="181"/>
      <c r="B54" s="419" t="s">
        <v>96</v>
      </c>
      <c r="C54" s="512">
        <f>'Input Sheet'!E143</f>
        <v>1</v>
      </c>
      <c r="D54" s="513">
        <f>'Input Sheet'!E147</f>
        <v>0.05</v>
      </c>
      <c r="E54" s="497">
        <f>IF('1.1 Summary'!$C$9="France",'Labour Data – France'!$F15,IF('1.1 Summary'!$C$9="Netherlands",'Labour Data – Netherlands'!$F15,IF('1.1 Summary'!$C$9="Portugal",'Labour Data – Portugal'!$F15,'Labour Data – Country B'!$F15)))</f>
        <v>37.306034057501101</v>
      </c>
      <c r="F54" s="499">
        <f t="shared" ref="F54:F56" si="0">C54*E54*D54</f>
        <v>1.8653017028750551</v>
      </c>
      <c r="G54" s="499">
        <f>F54*$C$27/$C$16*1000</f>
        <v>0.80484035084329708</v>
      </c>
      <c r="H54" s="504"/>
      <c r="I54" s="504"/>
      <c r="J54" s="181"/>
    </row>
    <row r="55" spans="1:10" ht="17.149999999999999" customHeight="1">
      <c r="A55" s="181"/>
      <c r="B55" s="419" t="s">
        <v>97</v>
      </c>
      <c r="C55" s="512">
        <f>'Input Sheet'!E144</f>
        <v>1</v>
      </c>
      <c r="D55" s="513">
        <f>'Input Sheet'!E148</f>
        <v>0.05</v>
      </c>
      <c r="E55" s="497">
        <f>IF('1.1 Summary'!$C$9="France",'Labour Data – France'!$F16,IF('1.1 Summary'!$C$9="Netherlands",'Labour Data – Netherlands'!$F16,IF('1.1 Summary'!$C$9="Portugal",'Labour Data – Portugal'!$F16,'Labour Data – Country B'!$F16)))</f>
        <v>23.232408815008824</v>
      </c>
      <c r="F55" s="499">
        <f t="shared" si="0"/>
        <v>1.1616204407504414</v>
      </c>
      <c r="G55" s="499">
        <f>F55*$C$27/$C$16*1000</f>
        <v>0.5012159703919784</v>
      </c>
      <c r="H55" s="504"/>
      <c r="I55" s="504"/>
      <c r="J55" s="181"/>
    </row>
    <row r="56" spans="1:10" ht="17.149999999999999" customHeight="1">
      <c r="A56" s="181"/>
      <c r="B56" s="419" t="s">
        <v>98</v>
      </c>
      <c r="C56" s="512">
        <f>'Input Sheet'!E145</f>
        <v>1</v>
      </c>
      <c r="D56" s="513">
        <f>'Input Sheet'!E149</f>
        <v>0.1</v>
      </c>
      <c r="E56" s="497">
        <f>IF('1.1 Summary'!$C$9="France",'Labour Data – France'!$F17,IF('1.1 Summary'!$C$9="Netherlands",'Labour Data – Netherlands'!$F17,IF('1.1 Summary'!$C$9="Portugal",'Labour Data – Portugal'!$F17,'Labour Data – Country B'!$F17)))</f>
        <v>22.146190143923693</v>
      </c>
      <c r="F56" s="499">
        <f t="shared" si="0"/>
        <v>2.2146190143923694</v>
      </c>
      <c r="G56" s="499">
        <f>F56*$C$27/$C$16*1000</f>
        <v>0.95556377918944324</v>
      </c>
      <c r="H56" s="504"/>
      <c r="I56" s="504"/>
      <c r="J56" s="181"/>
    </row>
    <row r="57" spans="1:10" ht="17.149999999999999" customHeight="1">
      <c r="A57" s="181"/>
      <c r="B57" s="905" t="s">
        <v>228</v>
      </c>
      <c r="C57" s="906"/>
      <c r="D57" s="906"/>
      <c r="E57" s="907"/>
      <c r="F57" s="501">
        <f>SUM(F53:F56)</f>
        <v>7.4920606200138966</v>
      </c>
      <c r="G57" s="501">
        <f>SUM(G53:G56)</f>
        <v>3.2326742042089589</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Sheet'!F142</f>
        <v>1</v>
      </c>
      <c r="D60" s="513">
        <f>'Input Sheet'!F146</f>
        <v>0.03</v>
      </c>
      <c r="E60" s="497">
        <f>IF('1.1 Summary'!$C$9="France",'Labour Data – France'!$F14,IF('1.1 Summary'!$C$9="Netherlands",'Labour Data – Netherlands'!$F14,IF('1.1 Summary'!$C$9="Portugal",'Labour Data – Portugal'!$F14,'Labour Data – Country B'!$F14)))</f>
        <v>75.01731539986767</v>
      </c>
      <c r="F60" s="499">
        <f>C60*E60*D60</f>
        <v>2.25051946199603</v>
      </c>
      <c r="G60" s="499">
        <f>F60*$D$27/$D$16*1000</f>
        <v>0.64101159383196005</v>
      </c>
      <c r="H60" s="504"/>
      <c r="I60" s="504"/>
      <c r="J60" s="181"/>
    </row>
    <row r="61" spans="1:10" ht="17.149999999999999" customHeight="1">
      <c r="A61" s="181"/>
      <c r="B61" s="419" t="s">
        <v>96</v>
      </c>
      <c r="C61" s="512">
        <f>'Input Sheet'!F143</f>
        <v>1</v>
      </c>
      <c r="D61" s="513">
        <f>'Input Sheet'!F147</f>
        <v>0.05</v>
      </c>
      <c r="E61" s="497">
        <f>IF('1.1 Summary'!$C$9="France",'Labour Data – France'!$F15,IF('1.1 Summary'!$C$9="Netherlands",'Labour Data – Netherlands'!$F15,IF('1.1 Summary'!$C$9="Portugal",'Labour Data – Portugal'!$F15,'Labour Data – Country B'!$F15)))</f>
        <v>37.306034057501101</v>
      </c>
      <c r="F61" s="499">
        <f t="shared" ref="F61:F63" si="1">C61*E61*D61</f>
        <v>1.8653017028750551</v>
      </c>
      <c r="G61" s="499">
        <f>F61*$D$27/$D$16*1000</f>
        <v>0.53129068098657384</v>
      </c>
      <c r="H61" s="504"/>
      <c r="I61" s="504"/>
      <c r="J61" s="181"/>
    </row>
    <row r="62" spans="1:10" ht="17.149999999999999" customHeight="1">
      <c r="A62" s="181"/>
      <c r="B62" s="419" t="s">
        <v>97</v>
      </c>
      <c r="C62" s="512">
        <f>'Input Sheet'!F144</f>
        <v>1</v>
      </c>
      <c r="D62" s="513">
        <f>'Input Sheet'!F148</f>
        <v>0.05</v>
      </c>
      <c r="E62" s="497">
        <f>IF('1.1 Summary'!$C$9="France",'Labour Data – France'!$F16,IF('1.1 Summary'!$C$9="Netherlands",'Labour Data – Netherlands'!$F16,IF('1.1 Summary'!$C$9="Portugal",'Labour Data – Portugal'!$F16,'Labour Data – Country B'!$F16)))</f>
        <v>23.232408815008824</v>
      </c>
      <c r="F62" s="499">
        <f t="shared" si="1"/>
        <v>1.1616204407504414</v>
      </c>
      <c r="G62" s="499">
        <f>F62*$D$27/$D$16*1000</f>
        <v>0.33086235543718123</v>
      </c>
      <c r="H62" s="504"/>
      <c r="I62" s="504"/>
      <c r="J62" s="181"/>
    </row>
    <row r="63" spans="1:10" ht="17.149999999999999" customHeight="1">
      <c r="A63" s="181"/>
      <c r="B63" s="419" t="s">
        <v>98</v>
      </c>
      <c r="C63" s="512">
        <f>'Input Sheet'!F145</f>
        <v>1</v>
      </c>
      <c r="D63" s="513">
        <f>'Input Sheet'!F149</f>
        <v>0.1</v>
      </c>
      <c r="E63" s="497">
        <f>IF('1.1 Summary'!$C$9="France",'Labour Data – France'!$F17,IF('1.1 Summary'!$C$9="Netherlands",'Labour Data – Netherlands'!$F17,IF('1.1 Summary'!$C$9="Portugal",'Labour Data – Portugal'!$F17,'Labour Data – Country B'!$F17)))</f>
        <v>22.146190143923693</v>
      </c>
      <c r="F63" s="499">
        <f t="shared" si="1"/>
        <v>2.2146190143923694</v>
      </c>
      <c r="G63" s="499">
        <f>F63*$D$27/$D$16*1000</f>
        <v>0.63078613098824265</v>
      </c>
      <c r="H63" s="504"/>
      <c r="I63" s="504"/>
      <c r="J63" s="181"/>
    </row>
    <row r="64" spans="1:10" ht="17.149999999999999" customHeight="1">
      <c r="A64" s="181"/>
      <c r="B64" s="905" t="s">
        <v>228</v>
      </c>
      <c r="C64" s="906"/>
      <c r="D64" s="906"/>
      <c r="E64" s="907"/>
      <c r="F64" s="501">
        <f>SUM(F60:F63)</f>
        <v>7.4920606200138966</v>
      </c>
      <c r="G64" s="501">
        <f>SUM(G60:G63)</f>
        <v>2.1339507612439577</v>
      </c>
      <c r="H64" s="181"/>
      <c r="I64" s="181"/>
      <c r="J64" s="181"/>
    </row>
    <row r="65" spans="1:12" ht="17.149999999999999" customHeight="1">
      <c r="A65" s="514"/>
      <c r="B65" s="514"/>
      <c r="C65" s="514"/>
      <c r="D65" s="514"/>
      <c r="E65" s="514"/>
      <c r="F65" s="181"/>
      <c r="G65" s="181"/>
      <c r="H65" s="181"/>
      <c r="I65" s="181"/>
      <c r="J65" s="181"/>
      <c r="L65" s="494"/>
    </row>
    <row r="66" spans="1:12" ht="65.5" customHeight="1">
      <c r="A66" s="515"/>
      <c r="B66" s="912" t="s">
        <v>238</v>
      </c>
      <c r="C66" s="912"/>
      <c r="D66" s="912"/>
      <c r="E66" s="514"/>
      <c r="F66" s="514"/>
      <c r="G66" s="514"/>
      <c r="H66" s="514"/>
      <c r="I66" s="514"/>
      <c r="J66" s="12"/>
      <c r="K66" s="424"/>
      <c r="L66" s="424"/>
    </row>
    <row r="67" spans="1:12" ht="17.149999999999999" customHeight="1">
      <c r="A67" s="78" t="s">
        <v>0</v>
      </c>
      <c r="B67" s="516"/>
      <c r="C67" s="516"/>
      <c r="D67" s="516"/>
    </row>
    <row r="68" spans="1:12" ht="15" customHeight="1">
      <c r="B68" s="165"/>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165" customFormat="1" ht="15" hidden="1" customHeight="1"/>
    <row r="82" s="165" customFormat="1" ht="15" hidden="1" customHeight="1"/>
    <row r="83" s="165" customFormat="1" ht="15" hidden="1" customHeight="1"/>
    <row r="84" s="165" customFormat="1" ht="15" hidden="1" customHeight="1"/>
    <row r="85" s="165" customFormat="1" ht="15" hidden="1" customHeight="1"/>
    <row r="86" s="165" customFormat="1" ht="15" hidden="1" customHeight="1"/>
    <row r="87" s="165" customFormat="1" ht="15" hidden="1" customHeight="1"/>
    <row r="88" s="165" customFormat="1" ht="15" hidden="1" customHeight="1"/>
    <row r="89" s="165" customFormat="1" ht="15" hidden="1" customHeight="1"/>
    <row r="90" s="165" customFormat="1" ht="15" hidden="1" customHeight="1"/>
    <row r="91" s="165" customFormat="1" ht="15" hidden="1" customHeight="1"/>
    <row r="92" s="165" customFormat="1" ht="15" hidden="1" customHeight="1"/>
    <row r="93" s="165" customFormat="1" ht="15" hidden="1" customHeight="1"/>
    <row r="94" s="165" customFormat="1" ht="15" hidden="1" customHeight="1"/>
    <row r="95" s="165" customFormat="1" ht="15" hidden="1" customHeight="1"/>
    <row r="96" s="165" customFormat="1" ht="15" hidden="1" customHeight="1"/>
    <row r="97" s="165" customFormat="1" ht="15" hidden="1" customHeight="1"/>
    <row r="98" s="165" customFormat="1" ht="15" hidden="1" customHeight="1"/>
    <row r="99" s="165" customFormat="1" ht="15" hidden="1" customHeight="1"/>
    <row r="100" s="165" customFormat="1" ht="15" hidden="1" customHeight="1"/>
    <row r="101" s="165" customFormat="1" ht="15" hidden="1" customHeight="1"/>
    <row r="102" s="165" customFormat="1" ht="15" hidden="1" customHeight="1"/>
    <row r="103" s="165" customFormat="1" ht="15" hidden="1" customHeight="1"/>
    <row r="104" s="165" customFormat="1" ht="15" hidden="1" customHeight="1"/>
    <row r="105" s="165" customFormat="1" ht="15" hidden="1" customHeight="1"/>
    <row r="106" s="165" customFormat="1" ht="15" hidden="1" customHeight="1"/>
    <row r="107" s="165" customFormat="1" ht="15" hidden="1" customHeight="1"/>
    <row r="108" s="165" customFormat="1" ht="15" hidden="1" customHeight="1"/>
    <row r="109" s="165" customFormat="1" ht="15" hidden="1" customHeight="1"/>
    <row r="110" s="165" customFormat="1" ht="15" hidden="1" customHeight="1"/>
    <row r="111" s="165" customFormat="1" ht="15" hidden="1" customHeight="1"/>
    <row r="112" s="165" customFormat="1" ht="15" hidden="1" customHeight="1"/>
    <row r="113" s="165" customFormat="1" ht="15" hidden="1" customHeight="1"/>
    <row r="114" s="165" customFormat="1" ht="15" hidden="1" customHeight="1"/>
    <row r="115" s="165" customFormat="1" ht="15" hidden="1" customHeight="1"/>
    <row r="116" s="165" customFormat="1" ht="15" hidden="1" customHeight="1"/>
    <row r="117" s="165" customFormat="1" ht="15" hidden="1" customHeight="1"/>
    <row r="118" s="165" customFormat="1" ht="15" hidden="1" customHeight="1"/>
    <row r="119" s="165" customFormat="1" ht="15" hidden="1" customHeight="1"/>
    <row r="120" s="165" customFormat="1" ht="15" hidden="1" customHeight="1"/>
    <row r="121" s="165" customFormat="1" ht="15" hidden="1" customHeight="1"/>
    <row r="122" s="165" customFormat="1" ht="15" hidden="1" customHeight="1"/>
    <row r="123" s="165" customFormat="1" ht="15" hidden="1" customHeight="1"/>
    <row r="124" s="165" customFormat="1" ht="15" hidden="1" customHeight="1"/>
    <row r="125" s="165" customFormat="1" ht="15" hidden="1" customHeight="1"/>
    <row r="126" s="165" customFormat="1" ht="15" hidden="1" customHeight="1"/>
    <row r="127" s="165" customFormat="1" ht="15" hidden="1" customHeight="1"/>
    <row r="128" s="165" customFormat="1" ht="15" hidden="1" customHeight="1"/>
    <row r="129" s="165" customFormat="1" ht="15" hidden="1" customHeight="1"/>
    <row r="130" s="165" customFormat="1" ht="15" hidden="1" customHeight="1"/>
    <row r="131" s="165" customFormat="1" ht="15" hidden="1" customHeight="1"/>
    <row r="132" s="165" customFormat="1" ht="15" hidden="1" customHeight="1"/>
    <row r="133" s="165" customFormat="1" ht="15" hidden="1" customHeight="1"/>
    <row r="134" s="165" customFormat="1" ht="15" hidden="1" customHeight="1"/>
    <row r="135" s="165" customFormat="1" ht="15" hidden="1" customHeight="1"/>
    <row r="136" s="165" customFormat="1" ht="15" hidden="1" customHeight="1"/>
    <row r="137" s="165" customFormat="1" ht="15" hidden="1" customHeight="1"/>
    <row r="138" s="165" customFormat="1" ht="15" hidden="1" customHeight="1"/>
    <row r="139" s="165" customFormat="1" ht="15" hidden="1" customHeight="1"/>
    <row r="140" s="165" customFormat="1" ht="15" hidden="1" customHeight="1"/>
    <row r="141" s="165" customFormat="1" ht="15" hidden="1" customHeight="1"/>
    <row r="142" s="165" customFormat="1" ht="15" hidden="1" customHeight="1"/>
    <row r="143" s="165" customFormat="1" ht="15" hidden="1" customHeight="1"/>
    <row r="144" s="165" customFormat="1" ht="15" hidden="1" customHeight="1"/>
    <row r="145" s="165" customFormat="1" ht="15" hidden="1" customHeight="1"/>
    <row r="146" s="165" customFormat="1" ht="15" hidden="1" customHeight="1"/>
    <row r="147" s="165" customFormat="1" ht="15" hidden="1" customHeight="1"/>
    <row r="148" s="165" customFormat="1" ht="15" hidden="1" customHeight="1"/>
    <row r="149" s="165" customFormat="1" ht="15" hidden="1" customHeight="1"/>
    <row r="150" s="165" customFormat="1" ht="15" hidden="1" customHeight="1"/>
    <row r="151" s="165" customFormat="1" ht="15" hidden="1" customHeight="1"/>
    <row r="152" s="165" customFormat="1" ht="15" hidden="1" customHeight="1"/>
    <row r="153" s="165" customFormat="1" ht="15" hidden="1" customHeight="1"/>
    <row r="154" s="165" customFormat="1" ht="15" hidden="1" customHeight="1"/>
    <row r="155" s="165" customFormat="1" ht="15" hidden="1" customHeight="1"/>
    <row r="156" s="165" customFormat="1" ht="15" hidden="1" customHeight="1"/>
    <row r="157" s="165" customFormat="1" ht="15" hidden="1" customHeight="1"/>
    <row r="158" s="165" customFormat="1" ht="15" hidden="1" customHeight="1"/>
    <row r="159" s="165" customFormat="1" ht="15" hidden="1" customHeight="1"/>
    <row r="160" s="165" customFormat="1" ht="15" hidden="1" customHeight="1"/>
    <row r="161" s="165" customFormat="1" ht="15" hidden="1" customHeight="1"/>
    <row r="162" s="165" customFormat="1" ht="15" hidden="1" customHeight="1"/>
    <row r="163" s="165" customFormat="1" ht="15" hidden="1" customHeight="1"/>
    <row r="164" s="165" customFormat="1" ht="15" hidden="1" customHeight="1"/>
    <row r="165" s="165" customFormat="1" ht="15" hidden="1" customHeight="1"/>
    <row r="166" s="165" customFormat="1" ht="15" hidden="1" customHeight="1"/>
    <row r="167" s="165" customFormat="1" ht="15" hidden="1" customHeight="1"/>
    <row r="168" s="165" customFormat="1" ht="15" hidden="1" customHeight="1"/>
    <row r="169" s="165" customFormat="1" ht="15" hidden="1" customHeight="1"/>
    <row r="170" s="165" customFormat="1" ht="15" hidden="1" customHeight="1"/>
    <row r="171" s="165" customFormat="1" ht="15" hidden="1" customHeight="1"/>
    <row r="172" s="165" customFormat="1" ht="15" hidden="1" customHeight="1"/>
    <row r="173" s="165" customFormat="1" ht="15" hidden="1" customHeight="1"/>
    <row r="174" s="165" customFormat="1" ht="15" hidden="1" customHeight="1"/>
    <row r="175" s="165" customFormat="1" ht="15" hidden="1" customHeight="1"/>
    <row r="176" s="165" customFormat="1" ht="15" hidden="1" customHeight="1"/>
    <row r="177" s="165" customFormat="1" ht="15" hidden="1" customHeight="1"/>
    <row r="178" s="165" customFormat="1" ht="15" hidden="1" customHeight="1"/>
    <row r="179" s="165" customFormat="1" ht="15" hidden="1" customHeight="1"/>
    <row r="180" s="165" customFormat="1" ht="15" hidden="1" customHeight="1"/>
    <row r="181" s="165" customFormat="1" ht="15" hidden="1" customHeight="1"/>
    <row r="182" s="165" customFormat="1" ht="15" hidden="1" customHeight="1"/>
    <row r="183" s="165" customFormat="1" ht="15" hidden="1" customHeight="1"/>
    <row r="184" s="165" customFormat="1" ht="15" hidden="1" customHeight="1"/>
    <row r="185" s="165" customFormat="1" ht="15" hidden="1" customHeight="1"/>
    <row r="186" s="165" customFormat="1" ht="15" hidden="1" customHeight="1"/>
    <row r="187" s="165" customFormat="1" ht="15" hidden="1" customHeight="1"/>
    <row r="188" s="165" customFormat="1" ht="15" hidden="1" customHeight="1"/>
    <row r="189" s="165" customFormat="1" ht="15" hidden="1" customHeight="1"/>
    <row r="190" s="165" customFormat="1" ht="15" hidden="1" customHeight="1"/>
    <row r="191" s="165" customFormat="1" ht="15" hidden="1" customHeight="1"/>
    <row r="192" s="165" customFormat="1" ht="15" hidden="1" customHeight="1"/>
    <row r="193" s="165" customFormat="1" ht="15" hidden="1" customHeight="1"/>
    <row r="194" s="165" customFormat="1" ht="15" hidden="1" customHeight="1"/>
    <row r="195" s="165" customFormat="1" ht="15" hidden="1" customHeight="1"/>
    <row r="196" s="165" customFormat="1" ht="15" hidden="1" customHeight="1"/>
    <row r="197" s="165" customFormat="1" ht="15" hidden="1" customHeight="1"/>
    <row r="198" s="165" customFormat="1" ht="15" hidden="1" customHeight="1"/>
    <row r="199" s="165" customFormat="1" ht="15" hidden="1" customHeight="1"/>
    <row r="200" s="165" customFormat="1" ht="15" hidden="1" customHeight="1"/>
    <row r="201" s="165" customFormat="1" ht="15" hidden="1" customHeight="1"/>
    <row r="202" s="165" customFormat="1" ht="15" hidden="1" customHeight="1"/>
    <row r="203" s="165" customFormat="1" ht="15" hidden="1" customHeight="1"/>
    <row r="204" s="165" customFormat="1" ht="15" hidden="1" customHeight="1"/>
    <row r="205" s="165" customFormat="1" ht="15" hidden="1" customHeight="1"/>
    <row r="206" s="165" customFormat="1" ht="15" hidden="1" customHeight="1"/>
    <row r="207" s="165" customFormat="1" ht="15" hidden="1" customHeight="1"/>
    <row r="208" s="165" customFormat="1" ht="15" hidden="1" customHeight="1"/>
    <row r="209" s="165" customFormat="1" ht="15" hidden="1" customHeight="1"/>
    <row r="210" s="165" customFormat="1" ht="15" hidden="1" customHeight="1"/>
    <row r="211" s="165" customFormat="1" ht="15" hidden="1" customHeight="1"/>
    <row r="212" s="165" customFormat="1" ht="15" hidden="1" customHeight="1"/>
    <row r="213" s="165" customFormat="1" ht="15" hidden="1" customHeight="1"/>
    <row r="214" s="165" customFormat="1" ht="15" hidden="1" customHeight="1"/>
    <row r="215" s="165" customFormat="1" ht="15" hidden="1" customHeight="1"/>
    <row r="216" s="165" customFormat="1" ht="15" hidden="1" customHeight="1"/>
    <row r="217" s="165" customFormat="1" ht="15" hidden="1" customHeight="1"/>
    <row r="218" s="165" customFormat="1" ht="15" hidden="1" customHeight="1"/>
    <row r="219" s="165" customFormat="1" ht="15" hidden="1" customHeight="1"/>
    <row r="220" s="165" customFormat="1" ht="15" hidden="1" customHeight="1"/>
    <row r="221" s="165" customFormat="1" ht="15" hidden="1" customHeight="1"/>
    <row r="222" s="165" customFormat="1" ht="15" hidden="1" customHeight="1"/>
    <row r="223" s="165" customFormat="1" ht="15" hidden="1" customHeight="1"/>
    <row r="224" s="165" customFormat="1" ht="15" hidden="1" customHeight="1"/>
    <row r="225" s="165" customFormat="1" ht="15" hidden="1" customHeight="1"/>
    <row r="226" s="165" customFormat="1" ht="15" hidden="1" customHeight="1"/>
    <row r="227" s="165" customFormat="1" ht="15" hidden="1" customHeight="1"/>
    <row r="228" s="165" customFormat="1" ht="15" hidden="1" customHeight="1"/>
    <row r="229" s="165" customFormat="1" ht="15" hidden="1" customHeight="1"/>
    <row r="230" s="165" customFormat="1" ht="15" hidden="1" customHeight="1"/>
    <row r="231" s="165" customFormat="1" ht="15" hidden="1" customHeight="1"/>
    <row r="232" s="165" customFormat="1" ht="15" hidden="1" customHeight="1"/>
    <row r="233" s="165" customFormat="1" ht="15" hidden="1" customHeight="1"/>
    <row r="234" s="165" customFormat="1" ht="15" hidden="1" customHeight="1"/>
    <row r="235" s="165" customFormat="1" ht="15" hidden="1" customHeight="1"/>
    <row r="236" s="165" customFormat="1" ht="15" hidden="1" customHeight="1"/>
    <row r="237" s="165" customFormat="1" ht="15" hidden="1" customHeight="1"/>
    <row r="238" s="165" customFormat="1" ht="15" hidden="1" customHeight="1"/>
    <row r="239" s="165" customFormat="1" ht="15" hidden="1" customHeight="1"/>
    <row r="240" s="165" customFormat="1" ht="15" hidden="1" customHeight="1"/>
    <row r="241" s="165" customFormat="1" ht="15" hidden="1" customHeight="1"/>
    <row r="242" s="165" customFormat="1" ht="15" hidden="1" customHeight="1"/>
    <row r="243" s="165" customFormat="1" ht="15" hidden="1" customHeight="1"/>
    <row r="244" s="165" customFormat="1" ht="15" hidden="1" customHeight="1"/>
    <row r="245" s="165" customFormat="1" ht="15" hidden="1" customHeight="1"/>
    <row r="246" s="165" customFormat="1" ht="15" hidden="1" customHeight="1"/>
    <row r="247" s="165" customFormat="1" ht="15" hidden="1" customHeight="1"/>
    <row r="248" s="165" customFormat="1" ht="15" hidden="1" customHeight="1"/>
    <row r="249" s="165" customFormat="1" ht="15" hidden="1" customHeight="1"/>
    <row r="250" s="165" customFormat="1" ht="15" hidden="1" customHeight="1"/>
    <row r="251" s="165" customFormat="1" ht="15" hidden="1" customHeight="1"/>
    <row r="252" s="165" customFormat="1" ht="15" hidden="1" customHeight="1"/>
    <row r="253" s="165" customFormat="1" ht="15" hidden="1" customHeight="1"/>
    <row r="254" s="165" customFormat="1" ht="15" hidden="1" customHeight="1"/>
    <row r="255" s="165" customFormat="1" ht="15" hidden="1" customHeight="1"/>
    <row r="256" s="165" customFormat="1" ht="15" hidden="1" customHeight="1"/>
    <row r="257" s="165" customFormat="1" ht="15" hidden="1" customHeight="1"/>
    <row r="258" s="165" customFormat="1" ht="15" hidden="1" customHeight="1"/>
    <row r="259" s="165" customFormat="1" ht="15" hidden="1" customHeight="1"/>
    <row r="260" s="165" customFormat="1" ht="15" hidden="1" customHeight="1"/>
    <row r="261" s="165" customFormat="1" ht="15" hidden="1" customHeight="1"/>
    <row r="262" s="165" customFormat="1" ht="15" hidden="1" customHeight="1"/>
    <row r="263" s="165" customFormat="1" ht="15" hidden="1" customHeight="1"/>
    <row r="264" s="165" customFormat="1" ht="15" hidden="1" customHeight="1"/>
    <row r="265" s="165" customFormat="1" ht="15" hidden="1" customHeight="1"/>
    <row r="266" s="165" customFormat="1" ht="15" hidden="1" customHeight="1"/>
    <row r="267" s="165" customFormat="1" ht="15" hidden="1" customHeight="1"/>
    <row r="268" s="165" customFormat="1" ht="15" hidden="1" customHeight="1"/>
    <row r="269" s="165" customFormat="1" ht="15" hidden="1" customHeight="1"/>
    <row r="270" s="165" customFormat="1" ht="15" hidden="1" customHeight="1"/>
    <row r="271" s="165" customFormat="1" ht="15" hidden="1" customHeight="1"/>
    <row r="272" s="165" customFormat="1" ht="15" hidden="1" customHeight="1"/>
    <row r="273" s="165" customFormat="1" ht="15" hidden="1" customHeight="1"/>
    <row r="274" s="165" customFormat="1" ht="15" hidden="1" customHeight="1"/>
    <row r="275" s="165" customFormat="1" ht="15" hidden="1" customHeight="1"/>
    <row r="276" s="165" customFormat="1" ht="15" hidden="1" customHeight="1"/>
    <row r="277" s="165" customFormat="1" ht="15" hidden="1" customHeight="1"/>
    <row r="278" s="165" customFormat="1" ht="15" hidden="1" customHeight="1"/>
    <row r="279" s="165" customFormat="1" ht="15" hidden="1" customHeight="1"/>
    <row r="280" s="165" customFormat="1" ht="15" hidden="1" customHeight="1"/>
    <row r="281" s="165" customFormat="1" ht="15" hidden="1" customHeight="1"/>
    <row r="282" s="165" customFormat="1" ht="15" hidden="1" customHeight="1"/>
    <row r="283" s="165" customFormat="1" ht="15" hidden="1" customHeight="1"/>
    <row r="284" s="165" customFormat="1" ht="15" hidden="1" customHeight="1"/>
    <row r="285" s="165" customFormat="1" ht="15" hidden="1" customHeight="1"/>
    <row r="286" s="165" customFormat="1" ht="15" hidden="1" customHeight="1"/>
    <row r="287" s="165" customFormat="1" ht="15" hidden="1" customHeight="1"/>
    <row r="288" s="165" customFormat="1" ht="15" hidden="1" customHeight="1"/>
    <row r="289" s="165" customFormat="1" ht="15" hidden="1" customHeight="1"/>
    <row r="290" s="165" customFormat="1" ht="15" hidden="1" customHeight="1"/>
    <row r="291" s="165" customFormat="1" ht="15" hidden="1" customHeight="1"/>
    <row r="292" s="165" customFormat="1" ht="15" hidden="1" customHeight="1"/>
    <row r="293" s="165" customFormat="1" ht="15" hidden="1" customHeight="1"/>
    <row r="294" s="165" customFormat="1" ht="15" hidden="1" customHeight="1"/>
    <row r="295" s="165" customFormat="1" ht="15" hidden="1" customHeight="1"/>
    <row r="296" s="165" customFormat="1" ht="15" hidden="1" customHeight="1"/>
    <row r="297" s="165" customFormat="1" ht="15" hidden="1" customHeight="1"/>
    <row r="298" s="165" customFormat="1" ht="15" hidden="1" customHeight="1"/>
    <row r="299" s="165" customFormat="1" ht="15" hidden="1" customHeight="1"/>
    <row r="300" s="165" customFormat="1" ht="15" hidden="1" customHeight="1"/>
    <row r="301" s="165" customFormat="1" ht="15" hidden="1" customHeight="1"/>
    <row r="302" s="165" customFormat="1" ht="15" hidden="1" customHeight="1"/>
    <row r="303" s="165" customFormat="1" ht="15" hidden="1" customHeight="1"/>
    <row r="304" s="165" customFormat="1" ht="15" hidden="1" customHeight="1"/>
    <row r="305" s="165" customFormat="1" ht="15" hidden="1" customHeight="1"/>
    <row r="306" s="165" customFormat="1" ht="15" hidden="1" customHeight="1"/>
    <row r="307" s="165" customFormat="1" ht="15" hidden="1" customHeight="1"/>
    <row r="308" s="165" customFormat="1" ht="15" hidden="1" customHeight="1"/>
    <row r="309" s="165" customFormat="1" ht="15" hidden="1" customHeight="1"/>
    <row r="310" s="165" customFormat="1" ht="15" hidden="1" customHeight="1"/>
    <row r="311" s="165" customFormat="1" ht="15" hidden="1" customHeight="1"/>
    <row r="312" s="165" customFormat="1" ht="15" hidden="1" customHeight="1"/>
    <row r="313" s="165" customFormat="1" ht="15" hidden="1" customHeight="1"/>
    <row r="314" s="165" customFormat="1" ht="15" hidden="1" customHeight="1"/>
    <row r="315" s="165" customFormat="1" ht="15" hidden="1" customHeight="1"/>
    <row r="316" s="165" customFormat="1" ht="15" hidden="1" customHeight="1"/>
    <row r="317" s="165" customFormat="1" ht="15" hidden="1" customHeight="1"/>
    <row r="318" s="165" customFormat="1" ht="15" hidden="1" customHeight="1"/>
    <row r="319" s="165" customFormat="1" ht="15" hidden="1" customHeight="1"/>
    <row r="320" s="165" customFormat="1" ht="15" hidden="1" customHeight="1"/>
    <row r="321" s="165" customFormat="1" ht="15" hidden="1" customHeight="1"/>
    <row r="322" s="165" customFormat="1" ht="15" hidden="1" customHeight="1"/>
    <row r="323" s="165" customFormat="1" ht="15" hidden="1" customHeight="1"/>
    <row r="324" s="165" customFormat="1" ht="15" hidden="1" customHeight="1"/>
    <row r="325" s="165" customFormat="1" ht="15" hidden="1" customHeight="1"/>
    <row r="326" s="165" customFormat="1" ht="15" hidden="1" customHeight="1"/>
    <row r="327" s="165" customFormat="1" ht="15" hidden="1" customHeight="1"/>
    <row r="328" s="165" customFormat="1" ht="15" hidden="1" customHeight="1"/>
    <row r="329" s="165" customFormat="1" ht="15" hidden="1" customHeight="1"/>
    <row r="330" s="165" customFormat="1" ht="15" hidden="1" customHeight="1"/>
    <row r="331" s="165" customFormat="1" ht="15" hidden="1" customHeight="1"/>
    <row r="332" s="165" customFormat="1" ht="15" hidden="1" customHeight="1"/>
    <row r="333" s="165" customFormat="1" ht="15" hidden="1" customHeight="1"/>
    <row r="334" s="165" customFormat="1" ht="15" hidden="1" customHeight="1"/>
    <row r="335" s="165" customFormat="1" ht="15" hidden="1" customHeight="1"/>
    <row r="336" s="165" customFormat="1" ht="15" hidden="1" customHeight="1"/>
    <row r="337" s="165" customFormat="1" ht="15" hidden="1" customHeight="1"/>
    <row r="338" s="165" customFormat="1" ht="15" hidden="1" customHeight="1"/>
    <row r="339" s="165" customFormat="1" ht="15" hidden="1" customHeight="1"/>
    <row r="340" s="165" customFormat="1" ht="15" hidden="1" customHeight="1"/>
    <row r="341" s="165" customFormat="1" ht="15" hidden="1" customHeight="1"/>
    <row r="342" s="165" customFormat="1" ht="15" hidden="1" customHeight="1"/>
    <row r="343" s="165" customFormat="1" ht="15" hidden="1" customHeight="1"/>
    <row r="344" s="165" customFormat="1" ht="15" hidden="1" customHeight="1"/>
    <row r="345" s="165" customFormat="1" ht="15" hidden="1" customHeight="1"/>
    <row r="346" s="165" customFormat="1" ht="15" hidden="1" customHeight="1"/>
    <row r="347" s="165" customFormat="1" ht="15" hidden="1" customHeight="1"/>
    <row r="348" s="165" customFormat="1" ht="15" hidden="1" customHeight="1"/>
    <row r="349" s="165" customFormat="1" ht="15" hidden="1" customHeight="1"/>
    <row r="350" s="165" customFormat="1" ht="15" hidden="1" customHeight="1"/>
    <row r="351" s="165" customFormat="1" ht="15" hidden="1" customHeight="1"/>
    <row r="352" s="165" customFormat="1" ht="15" hidden="1" customHeight="1"/>
    <row r="353" s="165" customFormat="1" ht="15" hidden="1" customHeight="1"/>
    <row r="354" s="165" customFormat="1" ht="15" hidden="1" customHeight="1"/>
    <row r="355" s="165" customFormat="1" ht="15" hidden="1" customHeight="1"/>
    <row r="356" s="165" customFormat="1" ht="15" hidden="1" customHeight="1"/>
    <row r="357" s="165" customFormat="1" ht="15" hidden="1" customHeight="1"/>
    <row r="358" s="165" customFormat="1" ht="15" hidden="1" customHeight="1"/>
    <row r="359" s="165" customFormat="1" ht="15" hidden="1" customHeight="1"/>
    <row r="360" s="165" customFormat="1" ht="15" hidden="1" customHeight="1"/>
    <row r="361" s="165" customFormat="1" ht="15" hidden="1" customHeight="1"/>
    <row r="362" s="165" customFormat="1" ht="15" hidden="1" customHeight="1"/>
    <row r="363" s="165" customFormat="1" ht="15" hidden="1" customHeight="1"/>
    <row r="364" s="165" customFormat="1" ht="15" hidden="1" customHeight="1"/>
    <row r="365" s="165" customFormat="1" ht="15" hidden="1" customHeight="1"/>
    <row r="366" s="165" customFormat="1" ht="15" hidden="1" customHeight="1"/>
    <row r="367" s="165" customFormat="1" ht="15" hidden="1" customHeight="1"/>
    <row r="368" s="165" customFormat="1" ht="15" hidden="1" customHeight="1"/>
    <row r="369" s="165" customFormat="1" ht="15" hidden="1" customHeight="1"/>
    <row r="370" s="165" customFormat="1" ht="15" hidden="1" customHeight="1"/>
    <row r="371" s="165" customFormat="1" ht="15" hidden="1" customHeight="1"/>
    <row r="372" s="165" customFormat="1" ht="15" hidden="1" customHeight="1"/>
    <row r="373" s="165" customFormat="1" ht="15" hidden="1" customHeight="1"/>
    <row r="374" s="165" customFormat="1" ht="15" hidden="1" customHeight="1"/>
    <row r="375" s="165" customFormat="1" ht="15" hidden="1" customHeight="1"/>
    <row r="376" s="165" customFormat="1" ht="15" hidden="1" customHeight="1"/>
    <row r="377" s="165" customFormat="1" ht="15" hidden="1" customHeight="1"/>
    <row r="378" s="165" customFormat="1" ht="15" hidden="1" customHeight="1"/>
    <row r="379" s="165" customFormat="1" ht="15" hidden="1" customHeight="1"/>
    <row r="380" s="165" customFormat="1" ht="15" hidden="1" customHeight="1"/>
    <row r="381" s="165" customFormat="1" ht="15" hidden="1" customHeight="1"/>
    <row r="382" s="165" customFormat="1" ht="15" hidden="1" customHeight="1"/>
    <row r="383" s="165" customFormat="1" ht="15" hidden="1" customHeight="1"/>
    <row r="384" s="165" customFormat="1" ht="15" hidden="1" customHeight="1"/>
    <row r="385" s="165" customFormat="1" ht="15" hidden="1" customHeight="1"/>
    <row r="386" s="165" customFormat="1" ht="15" hidden="1" customHeight="1"/>
    <row r="387" s="165" customFormat="1" ht="15" hidden="1" customHeight="1"/>
    <row r="388" s="165" customFormat="1" ht="15" hidden="1" customHeight="1"/>
    <row r="389" s="165" customFormat="1" ht="15" hidden="1" customHeight="1"/>
    <row r="390" s="165" customFormat="1" ht="15" hidden="1" customHeight="1"/>
    <row r="391" s="165" customFormat="1" ht="15" hidden="1" customHeight="1"/>
    <row r="392" s="165" customFormat="1" ht="15" hidden="1" customHeight="1"/>
    <row r="393" s="165" customFormat="1" ht="15" hidden="1" customHeight="1"/>
    <row r="394" s="165" customFormat="1" ht="15" hidden="1" customHeight="1"/>
    <row r="395" s="165" customFormat="1" ht="15" hidden="1" customHeight="1"/>
    <row r="396" s="165" customFormat="1" ht="15" hidden="1" customHeight="1"/>
    <row r="397" s="165" customFormat="1" ht="15" hidden="1" customHeight="1"/>
    <row r="398" s="165" customFormat="1" ht="15" hidden="1" customHeight="1"/>
    <row r="399" s="165" customFormat="1" ht="15" hidden="1" customHeight="1"/>
    <row r="400" s="165" customFormat="1" ht="15" hidden="1" customHeight="1"/>
    <row r="401" s="165" customFormat="1" ht="15" hidden="1" customHeight="1"/>
    <row r="402" s="165" customFormat="1" ht="15" hidden="1" customHeight="1"/>
    <row r="403" s="165" customFormat="1" ht="15" hidden="1" customHeight="1"/>
    <row r="404" s="165" customFormat="1" ht="15" hidden="1" customHeight="1"/>
    <row r="405" s="165" customFormat="1" ht="15" hidden="1" customHeight="1"/>
    <row r="406" s="165" customFormat="1" ht="15" hidden="1" customHeight="1"/>
    <row r="407" s="165" customFormat="1" ht="15" hidden="1" customHeight="1"/>
    <row r="408" s="165" customFormat="1" ht="15" hidden="1" customHeight="1"/>
    <row r="409" s="165" customFormat="1" ht="15" hidden="1" customHeight="1"/>
    <row r="410" s="165" customFormat="1" ht="15" hidden="1" customHeight="1"/>
    <row r="411" s="165" customFormat="1" ht="15" hidden="1" customHeight="1"/>
    <row r="412" s="165" customFormat="1" ht="15" hidden="1" customHeight="1"/>
    <row r="413" s="165" customFormat="1" ht="15" hidden="1" customHeight="1"/>
    <row r="414" s="165" customFormat="1" ht="15" hidden="1" customHeight="1"/>
    <row r="415" s="165" customFormat="1" ht="15" hidden="1" customHeight="1"/>
    <row r="416" s="165" customFormat="1" ht="15" hidden="1" customHeight="1"/>
    <row r="417" s="165" customFormat="1" ht="15" hidden="1" customHeight="1"/>
    <row r="418" s="165" customFormat="1" ht="15" hidden="1" customHeight="1"/>
    <row r="419" s="165" customFormat="1" ht="15" hidden="1" customHeight="1"/>
    <row r="420" s="165" customFormat="1" ht="15" hidden="1" customHeight="1"/>
    <row r="421" s="165" customFormat="1" ht="15" hidden="1" customHeight="1"/>
    <row r="422" s="165" customFormat="1" ht="15" hidden="1" customHeight="1"/>
    <row r="423" s="165" customFormat="1" ht="15" hidden="1" customHeight="1"/>
    <row r="424" s="165" customFormat="1" ht="15" hidden="1" customHeight="1"/>
    <row r="425" s="165" customFormat="1" ht="15" hidden="1" customHeight="1"/>
    <row r="426" s="165" customFormat="1" ht="15" hidden="1" customHeight="1"/>
    <row r="427" s="165" customFormat="1" ht="15" hidden="1" customHeight="1"/>
    <row r="428" s="165" customFormat="1" ht="15" hidden="1" customHeight="1"/>
    <row r="429" s="165" customFormat="1" ht="15" hidden="1" customHeight="1"/>
    <row r="430" s="165" customFormat="1" ht="15" hidden="1" customHeight="1"/>
    <row r="431" s="165" customFormat="1" ht="15" hidden="1" customHeight="1"/>
    <row r="432" s="165" customFormat="1" ht="15" hidden="1" customHeight="1"/>
    <row r="433" s="165" customFormat="1" ht="15" hidden="1" customHeight="1"/>
    <row r="434" s="165" customFormat="1" ht="15" hidden="1" customHeight="1"/>
    <row r="435" s="165" customFormat="1" ht="15" hidden="1" customHeight="1"/>
    <row r="436" s="165" customFormat="1" ht="15" hidden="1" customHeight="1"/>
    <row r="437" s="165" customFormat="1" ht="15" hidden="1" customHeight="1"/>
    <row r="438" s="165" customFormat="1" ht="15" hidden="1" customHeight="1"/>
    <row r="439" s="165" customFormat="1" ht="15" hidden="1" customHeight="1"/>
    <row r="440" s="165" customFormat="1" ht="15" hidden="1" customHeight="1"/>
    <row r="441" s="165" customFormat="1" ht="15" hidden="1" customHeight="1"/>
    <row r="442" s="165" customFormat="1" ht="15" hidden="1" customHeight="1"/>
    <row r="443" s="165" customFormat="1" ht="15" hidden="1" customHeight="1"/>
    <row r="444" s="165" customFormat="1" ht="15" hidden="1" customHeight="1"/>
    <row r="445" s="165" customFormat="1" ht="15" hidden="1" customHeight="1"/>
    <row r="446" s="165" customFormat="1" ht="15" hidden="1" customHeight="1"/>
    <row r="447" s="165" customFormat="1" ht="15" hidden="1" customHeight="1"/>
    <row r="448" s="165" customFormat="1" ht="15" hidden="1" customHeight="1"/>
    <row r="449" s="165" customFormat="1" ht="15" hidden="1" customHeight="1"/>
    <row r="450" s="165" customFormat="1" ht="15" hidden="1" customHeight="1"/>
    <row r="451" s="165" customFormat="1" ht="15" hidden="1" customHeight="1"/>
    <row r="452" s="165" customFormat="1" ht="15" hidden="1" customHeight="1"/>
    <row r="453" s="165" customFormat="1" ht="15" hidden="1" customHeight="1"/>
    <row r="454" s="165" customFormat="1" ht="15" hidden="1" customHeight="1"/>
    <row r="455" s="165" customFormat="1" ht="15" hidden="1" customHeight="1"/>
    <row r="456" s="165" customFormat="1" ht="15" hidden="1" customHeight="1"/>
    <row r="457" s="165" customFormat="1" ht="15" hidden="1" customHeight="1"/>
    <row r="458" s="165" customFormat="1" ht="15" hidden="1" customHeight="1"/>
    <row r="459" s="165" customFormat="1" ht="15" hidden="1" customHeight="1"/>
    <row r="460" s="165" customFormat="1" ht="15" hidden="1" customHeight="1"/>
    <row r="461" s="165" customFormat="1" ht="15" hidden="1" customHeight="1"/>
    <row r="462" s="165" customFormat="1" ht="15" hidden="1" customHeight="1"/>
    <row r="463" s="165" customFormat="1" ht="15" hidden="1" customHeight="1"/>
    <row r="464" s="165" customFormat="1" ht="15" hidden="1" customHeight="1"/>
    <row r="465" s="165" customFormat="1" ht="15" hidden="1" customHeight="1"/>
    <row r="466" s="165" customFormat="1" ht="15" hidden="1" customHeight="1"/>
    <row r="467" s="165" customFormat="1" ht="15" hidden="1" customHeight="1"/>
    <row r="468" s="165" customFormat="1" ht="15" hidden="1" customHeight="1"/>
    <row r="469" s="165" customFormat="1" ht="15" hidden="1" customHeight="1"/>
    <row r="470" s="165" customFormat="1" ht="15" hidden="1" customHeight="1"/>
    <row r="471" s="165" customFormat="1" ht="15" hidden="1" customHeight="1"/>
    <row r="472" s="165" customFormat="1" ht="15" hidden="1" customHeight="1"/>
    <row r="473" s="165" customFormat="1" ht="15" hidden="1" customHeight="1"/>
    <row r="474" s="165" customFormat="1" ht="15" hidden="1" customHeight="1"/>
    <row r="475" s="165" customFormat="1" ht="15" hidden="1" customHeight="1"/>
    <row r="476" s="165" customFormat="1" ht="15" hidden="1" customHeight="1"/>
    <row r="477" s="165" customFormat="1" ht="15" hidden="1" customHeight="1"/>
    <row r="478" s="165" customFormat="1" ht="15" hidden="1" customHeight="1"/>
    <row r="479" s="165" customFormat="1" ht="15" hidden="1" customHeight="1"/>
    <row r="480" s="165" customFormat="1" ht="15" hidden="1" customHeight="1"/>
    <row r="481" s="165" customFormat="1" ht="15" hidden="1" customHeight="1"/>
    <row r="482" s="165" customFormat="1" ht="15" hidden="1" customHeight="1"/>
    <row r="483" s="165" customFormat="1" ht="15" hidden="1" customHeight="1"/>
    <row r="484" s="165" customFormat="1" ht="15" hidden="1" customHeight="1"/>
    <row r="485" s="165" customFormat="1" ht="15" hidden="1" customHeight="1"/>
    <row r="486" s="165" customFormat="1" ht="15" hidden="1" customHeight="1"/>
    <row r="487" s="165" customFormat="1" ht="15" hidden="1" customHeight="1"/>
    <row r="488" s="165" customFormat="1" ht="15" hidden="1" customHeight="1"/>
    <row r="489" s="165" customFormat="1" ht="15" hidden="1" customHeight="1"/>
    <row r="490" s="165" customFormat="1" ht="15" hidden="1" customHeight="1"/>
    <row r="491" s="165" customFormat="1" ht="15" hidden="1" customHeight="1"/>
    <row r="492" s="165" customFormat="1" ht="15" hidden="1" customHeight="1"/>
    <row r="493" s="165" customFormat="1" ht="15" hidden="1" customHeight="1"/>
    <row r="494" s="165" customFormat="1" ht="15" hidden="1" customHeight="1"/>
    <row r="495" s="165" customFormat="1" ht="15" hidden="1" customHeight="1"/>
    <row r="496" s="165" customFormat="1" ht="15" hidden="1" customHeight="1"/>
    <row r="497" s="165" customFormat="1" ht="15" hidden="1" customHeight="1"/>
    <row r="498" s="165" customFormat="1" ht="15" hidden="1" customHeight="1"/>
    <row r="499" s="165" customFormat="1" ht="15" hidden="1" customHeight="1"/>
    <row r="500" s="165" customFormat="1" ht="15" hidden="1" customHeight="1"/>
    <row r="501" s="165" customFormat="1" ht="15" hidden="1" customHeight="1"/>
    <row r="502" s="165" customFormat="1" ht="15" hidden="1" customHeight="1"/>
    <row r="503" s="165" customFormat="1" ht="15" hidden="1" customHeight="1"/>
    <row r="504" s="165" customFormat="1" ht="15" hidden="1" customHeight="1"/>
    <row r="505" s="165" customFormat="1" ht="15" hidden="1" customHeight="1"/>
    <row r="506" s="165" customFormat="1" ht="15" hidden="1" customHeight="1"/>
    <row r="507" s="165" customFormat="1" ht="15" hidden="1" customHeight="1"/>
    <row r="508" s="165" customFormat="1" ht="15" hidden="1" customHeight="1"/>
    <row r="509" s="165" customFormat="1" ht="15" hidden="1" customHeight="1"/>
    <row r="510" s="165" customFormat="1" ht="15" hidden="1" customHeight="1"/>
    <row r="511" s="165" customFormat="1" ht="15" hidden="1" customHeight="1"/>
    <row r="512" s="165" customFormat="1" ht="15" hidden="1" customHeight="1"/>
    <row r="513" s="165" customFormat="1" ht="15" hidden="1" customHeight="1"/>
    <row r="514" s="165" customFormat="1" ht="15" hidden="1" customHeight="1"/>
    <row r="515" s="165" customFormat="1" ht="15" hidden="1" customHeight="1"/>
    <row r="516" s="165" customFormat="1" ht="15" hidden="1" customHeight="1"/>
    <row r="517" s="165" customFormat="1" ht="15" hidden="1" customHeight="1"/>
    <row r="518" s="165" customFormat="1" ht="15" hidden="1" customHeight="1"/>
    <row r="519" s="165" customFormat="1" ht="15" hidden="1" customHeight="1"/>
    <row r="520" s="165" customFormat="1" ht="15" hidden="1" customHeight="1"/>
    <row r="521" s="165" customFormat="1" ht="15" hidden="1" customHeight="1"/>
    <row r="522" s="165" customFormat="1" ht="15" hidden="1" customHeight="1"/>
    <row r="523" s="165" customFormat="1" ht="15" hidden="1" customHeight="1"/>
    <row r="524" s="165" customFormat="1" ht="15" hidden="1" customHeight="1"/>
    <row r="525" s="165" customFormat="1" ht="15" hidden="1" customHeight="1"/>
    <row r="526" s="165" customFormat="1" ht="15" hidden="1" customHeight="1"/>
    <row r="527" s="165" customFormat="1" ht="15" hidden="1" customHeight="1"/>
    <row r="528" s="165" customFormat="1" ht="15" hidden="1" customHeight="1"/>
    <row r="529" s="165" customFormat="1" ht="15" hidden="1" customHeight="1"/>
    <row r="530" s="165" customFormat="1" ht="15" hidden="1" customHeight="1"/>
    <row r="531" s="165" customFormat="1" ht="15" hidden="1" customHeight="1"/>
    <row r="532" s="165" customFormat="1" ht="15" hidden="1" customHeight="1"/>
    <row r="533" s="165" customFormat="1" ht="15" hidden="1" customHeight="1"/>
    <row r="534" s="165" customFormat="1" ht="15" hidden="1" customHeight="1"/>
    <row r="535" s="165" customFormat="1" ht="15" hidden="1" customHeight="1"/>
    <row r="536" s="165" customFormat="1" ht="15" hidden="1" customHeight="1"/>
    <row r="537" s="165" customFormat="1" ht="15" hidden="1" customHeight="1"/>
    <row r="538" s="165" customFormat="1" ht="15" hidden="1" customHeight="1"/>
    <row r="539" s="165" customFormat="1" ht="15" hidden="1" customHeight="1"/>
    <row r="540" s="165" customFormat="1" ht="15" hidden="1" customHeight="1"/>
    <row r="541" s="165" customFormat="1" ht="15" hidden="1" customHeight="1"/>
    <row r="542" s="165" customFormat="1" ht="15" hidden="1" customHeight="1"/>
    <row r="543" s="165" customFormat="1" ht="15" hidden="1" customHeight="1"/>
    <row r="544" s="165" customFormat="1" ht="15" hidden="1" customHeight="1"/>
    <row r="545" s="165" customFormat="1" ht="15" hidden="1" customHeight="1"/>
    <row r="546" s="165" customFormat="1" ht="15" hidden="1" customHeight="1"/>
    <row r="547" s="165" customFormat="1" ht="15" hidden="1" customHeight="1"/>
    <row r="548" s="165" customFormat="1" ht="15" hidden="1" customHeight="1"/>
    <row r="549" s="165" customFormat="1" ht="15" hidden="1" customHeight="1"/>
    <row r="550" s="165" customFormat="1" ht="15" hidden="1" customHeight="1"/>
    <row r="551" s="165" customFormat="1" ht="15" hidden="1" customHeight="1"/>
    <row r="552" s="165" customFormat="1" ht="15" hidden="1" customHeight="1"/>
    <row r="553" s="165" customFormat="1" ht="15" hidden="1" customHeight="1"/>
    <row r="554" s="165" customFormat="1" ht="15" hidden="1" customHeight="1"/>
    <row r="555" s="165" customFormat="1" ht="15" hidden="1" customHeight="1"/>
    <row r="556" s="165" customFormat="1" ht="15" hidden="1" customHeight="1"/>
    <row r="557" s="165" customFormat="1" ht="15" hidden="1" customHeight="1"/>
    <row r="558" s="165" customFormat="1" ht="15" hidden="1" customHeight="1"/>
    <row r="559" s="165" customFormat="1" ht="15" hidden="1" customHeight="1"/>
    <row r="560" s="165" customFormat="1" ht="15" hidden="1" customHeight="1"/>
    <row r="561" s="165" customFormat="1" ht="15" hidden="1" customHeight="1"/>
    <row r="562" s="165" customFormat="1" ht="15" hidden="1" customHeight="1"/>
    <row r="563" s="165" customFormat="1" ht="15" hidden="1" customHeight="1"/>
    <row r="564" s="165" customFormat="1" ht="15" hidden="1" customHeight="1"/>
    <row r="565" s="165" customFormat="1" ht="15" hidden="1" customHeight="1"/>
    <row r="566" s="165" customFormat="1" ht="15" hidden="1" customHeight="1"/>
    <row r="567" s="165" customFormat="1" ht="15" hidden="1" customHeight="1"/>
    <row r="568" s="165" customFormat="1" ht="15" hidden="1" customHeight="1"/>
    <row r="569" s="165" customFormat="1" ht="15" hidden="1" customHeight="1"/>
    <row r="570" s="165" customFormat="1" ht="15" hidden="1" customHeight="1"/>
    <row r="571" s="165" customFormat="1" ht="15" hidden="1" customHeight="1"/>
    <row r="572" s="165" customFormat="1" ht="15" hidden="1" customHeight="1"/>
    <row r="573" s="165" customFormat="1" ht="15" hidden="1" customHeight="1"/>
    <row r="574" s="165" customFormat="1" ht="15" hidden="1" customHeight="1"/>
    <row r="575" s="165" customFormat="1" ht="15" hidden="1" customHeight="1"/>
    <row r="576" s="165" customFormat="1" ht="15" hidden="1" customHeight="1"/>
    <row r="577" s="165" customFormat="1" ht="15" hidden="1" customHeight="1"/>
    <row r="578" s="165" customFormat="1" ht="15" hidden="1" customHeight="1"/>
    <row r="579" s="165" customFormat="1" ht="15" hidden="1" customHeight="1"/>
    <row r="580" s="165" customFormat="1" ht="15" hidden="1" customHeight="1"/>
    <row r="581" s="165" customFormat="1" ht="15" hidden="1" customHeight="1"/>
    <row r="582" s="165" customFormat="1" ht="15" hidden="1" customHeight="1"/>
    <row r="583" s="165" customFormat="1" ht="15" hidden="1" customHeight="1"/>
    <row r="584" s="165" customFormat="1" ht="15" hidden="1" customHeight="1"/>
    <row r="585" s="165" customFormat="1" ht="15" hidden="1" customHeight="1"/>
    <row r="586" s="165" customFormat="1" ht="15" hidden="1" customHeight="1"/>
  </sheetData>
  <mergeCells count="11">
    <mergeCell ref="B44:E44"/>
    <mergeCell ref="C2:D2"/>
    <mergeCell ref="B30:G30"/>
    <mergeCell ref="B34:E34"/>
    <mergeCell ref="B38:E38"/>
    <mergeCell ref="B40:G40"/>
    <mergeCell ref="B48:E48"/>
    <mergeCell ref="B50:G50"/>
    <mergeCell ref="B57:E57"/>
    <mergeCell ref="B64:E64"/>
    <mergeCell ref="B66:D66"/>
  </mergeCells>
  <pageMargins left="0.7" right="0.7" top="0.75" bottom="0.75" header="0.3" footer="0.3"/>
  <pageSetup scale="5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C73D-2D38-4914-8A44-2BE620B8B6EE}">
  <sheetPr codeName="Sheet19">
    <tabColor rgb="FF92D050"/>
  </sheetPr>
  <dimension ref="A1:Q586"/>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75" style="494"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199</v>
      </c>
      <c r="C5" s="404"/>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Sheet'!E150</f>
        <v>1</v>
      </c>
      <c r="D11" s="476">
        <f>'Input Sheet'!F150</f>
        <v>1</v>
      </c>
      <c r="E11" s="474" t="s">
        <v>202</v>
      </c>
      <c r="F11" s="475"/>
      <c r="G11" s="181"/>
      <c r="H11" s="181"/>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Sheet'!E151</f>
        <v>850</v>
      </c>
      <c r="D13" s="480">
        <f>'Input Sheet'!F151</f>
        <v>900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Sheet'!E152</f>
        <v>0.35</v>
      </c>
      <c r="D17" s="482">
        <f>'Input Sheet'!F152</f>
        <v>0.25</v>
      </c>
      <c r="E17" s="470" t="s">
        <v>153</v>
      </c>
      <c r="F17" s="181"/>
      <c r="G17" s="181"/>
      <c r="H17" s="181"/>
      <c r="I17" s="181"/>
      <c r="J17" s="466"/>
    </row>
    <row r="18" spans="1:12" ht="20.149999999999999" customHeight="1">
      <c r="A18" s="181"/>
      <c r="B18" s="481" t="s">
        <v>215</v>
      </c>
      <c r="C18" s="482">
        <f>'Input Sheet'!E153</f>
        <v>0.06</v>
      </c>
      <c r="D18" s="482">
        <f>'Input Sheet'!F153</f>
        <v>0.05</v>
      </c>
      <c r="E18" s="470" t="s">
        <v>153</v>
      </c>
      <c r="F18" s="181"/>
      <c r="G18" s="181"/>
      <c r="H18" s="181"/>
      <c r="I18" s="181"/>
      <c r="J18" s="466"/>
    </row>
    <row r="19" spans="1:12" ht="20.149999999999999" customHeight="1">
      <c r="A19" s="181"/>
      <c r="B19" s="483" t="s">
        <v>353</v>
      </c>
      <c r="C19" s="484">
        <f>'Input Sheet'!E154</f>
        <v>0.01</v>
      </c>
      <c r="D19" s="484">
        <f>'Input Sheet'!F154</f>
        <v>0.01</v>
      </c>
      <c r="E19" s="470" t="s">
        <v>208</v>
      </c>
      <c r="F19" s="181"/>
      <c r="G19" s="181"/>
      <c r="H19" s="181"/>
      <c r="I19" s="181"/>
      <c r="J19" s="466"/>
    </row>
    <row r="20" spans="1:12" ht="20.149999999999999" customHeight="1">
      <c r="A20" s="181"/>
      <c r="B20" s="481" t="s">
        <v>216</v>
      </c>
      <c r="C20" s="485">
        <f>C17+C18</f>
        <v>0.41</v>
      </c>
      <c r="D20" s="485">
        <f>D17+D18</f>
        <v>0.3</v>
      </c>
      <c r="E20" s="470" t="s">
        <v>153</v>
      </c>
      <c r="F20" s="181"/>
      <c r="G20" s="181"/>
      <c r="H20" s="181"/>
      <c r="I20" s="181"/>
      <c r="J20" s="466"/>
    </row>
    <row r="21" spans="1:12" ht="20.149999999999999" customHeight="1">
      <c r="A21" s="181"/>
      <c r="B21" s="481" t="s">
        <v>354</v>
      </c>
      <c r="C21" s="470">
        <f>(C13/C20)*C11*C12</f>
        <v>1999.1289198606275</v>
      </c>
      <c r="D21" s="470">
        <f>(D13/D20)*D11*D12</f>
        <v>2892.8571428571431</v>
      </c>
      <c r="E21" s="470" t="s">
        <v>213</v>
      </c>
      <c r="F21" s="181"/>
      <c r="G21" s="181"/>
      <c r="H21" s="181"/>
      <c r="I21" s="181"/>
      <c r="J21" s="466"/>
    </row>
    <row r="22" spans="1:12" ht="20.149999999999999" customHeight="1">
      <c r="A22" s="181"/>
      <c r="B22" s="481" t="s">
        <v>355</v>
      </c>
      <c r="C22" s="470">
        <f>C19*C21</f>
        <v>19.991289198606275</v>
      </c>
      <c r="D22" s="470">
        <f>D19*D21</f>
        <v>28.928571428571431</v>
      </c>
      <c r="E22" s="470" t="s">
        <v>213</v>
      </c>
      <c r="F22" s="181"/>
      <c r="G22" s="181"/>
      <c r="H22" s="181"/>
      <c r="I22" s="181"/>
      <c r="J22" s="466"/>
    </row>
    <row r="23" spans="1:12" ht="20.149999999999999" customHeight="1">
      <c r="A23" s="181"/>
      <c r="B23" s="481" t="s">
        <v>356</v>
      </c>
      <c r="C23" s="470">
        <f>C21-C22</f>
        <v>1979.1376306620214</v>
      </c>
      <c r="D23" s="470">
        <f>D21-D22</f>
        <v>2863.9285714285716</v>
      </c>
      <c r="E23" s="470" t="s">
        <v>213</v>
      </c>
      <c r="F23" s="181"/>
      <c r="G23" s="181"/>
      <c r="H23" s="181"/>
      <c r="I23" s="181"/>
      <c r="J23" s="466"/>
    </row>
    <row r="24" spans="1:12" ht="20.149999999999999" customHeight="1">
      <c r="A24" s="181"/>
      <c r="B24" s="469" t="s">
        <v>357</v>
      </c>
      <c r="C24" s="485">
        <f>C16/C23</f>
        <v>126.31764265751191</v>
      </c>
      <c r="D24" s="485">
        <f>D16/D21</f>
        <v>86.419753086419746</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0.99605733090820558</v>
      </c>
      <c r="D26" s="486">
        <f>D24/SUM(D24:D25)</f>
        <v>0.99424756764434341</v>
      </c>
      <c r="E26" s="470" t="s">
        <v>208</v>
      </c>
      <c r="F26" s="487"/>
      <c r="G26" s="487"/>
      <c r="H26" s="487"/>
      <c r="I26" s="487"/>
      <c r="J26" s="466"/>
    </row>
    <row r="27" spans="1:12" ht="20.149999999999999" customHeight="1">
      <c r="A27" s="181"/>
      <c r="B27" s="481" t="s">
        <v>221</v>
      </c>
      <c r="C27" s="485">
        <f>C24+C25</f>
        <v>126.81764265751191</v>
      </c>
      <c r="D27" s="488">
        <f>D24+D25</f>
        <v>86.919753086419746</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19.899999999999999" customHeight="1">
      <c r="A29" s="181"/>
      <c r="B29" s="489"/>
      <c r="C29" s="490"/>
      <c r="D29" s="490"/>
      <c r="E29" s="490"/>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thickBot="1">
      <c r="A33" s="181"/>
      <c r="B33" s="495" t="s">
        <v>102</v>
      </c>
      <c r="C33" s="496">
        <f>'Appendix - Equipment'!C10</f>
        <v>1</v>
      </c>
      <c r="D33" s="497">
        <f>IF('1.1 Summary'!$C$13="New",'Appendix - Equipment'!D10,IF('1.1 Summary'!$C$13="Old",'Appendix - Equipment'!D10*0.4,'Appendix - Equipment'!D10*0.75))</f>
        <v>12000</v>
      </c>
      <c r="E33" s="498">
        <f>'Input Sheet'!E155</f>
        <v>0.1</v>
      </c>
      <c r="F33" s="497">
        <f>C33*D33*E33/C$10</f>
        <v>0.15625</v>
      </c>
      <c r="G33" s="499">
        <f>F33*$C$27/$C$16*1000</f>
        <v>7.926102666094495E-2</v>
      </c>
      <c r="K33" s="500"/>
      <c r="L33" s="494"/>
    </row>
    <row r="34" spans="1:12" ht="17.149999999999999" customHeight="1" thickTop="1">
      <c r="A34" s="181"/>
      <c r="B34" s="905" t="s">
        <v>228</v>
      </c>
      <c r="C34" s="906"/>
      <c r="D34" s="911"/>
      <c r="E34" s="907"/>
      <c r="F34" s="501">
        <f>SUM(F33:F33)</f>
        <v>0.15625</v>
      </c>
      <c r="G34" s="501">
        <f>SUM(G33:G33)</f>
        <v>7.926102666094495E-2</v>
      </c>
      <c r="I34" s="181"/>
      <c r="J34" s="181"/>
    </row>
    <row r="35" spans="1:12" ht="17.149999999999999" customHeight="1">
      <c r="A35" s="181"/>
      <c r="B35" s="502"/>
      <c r="C35" s="503"/>
      <c r="D35" s="503"/>
      <c r="E35" s="504"/>
      <c r="F35" s="504"/>
      <c r="G35" s="505"/>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102</v>
      </c>
      <c r="C37" s="496">
        <f>'Appendix - Equipment'!G10</f>
        <v>1</v>
      </c>
      <c r="D37" s="497">
        <f>IF('1.1 Summary'!$C$13="New",'Appendix - Equipment'!H10,IF('1.1 Summary'!$C$13="Old",'Appendix - Equipment'!H10*0.4,'Appendix - Equipment'!H10*0.75))</f>
        <v>136000</v>
      </c>
      <c r="E37" s="498">
        <f>'Input Sheet'!F155</f>
        <v>0.1</v>
      </c>
      <c r="F37" s="497">
        <f>C37*D37*E37/D$10</f>
        <v>1.7708333333333333</v>
      </c>
      <c r="G37" s="499">
        <f>F37*$D$27/$D$16*1000</f>
        <v>0.61568158436213982</v>
      </c>
      <c r="H37" s="181"/>
      <c r="I37" s="181"/>
      <c r="J37" s="181"/>
    </row>
    <row r="38" spans="1:12" ht="17.149999999999999" customHeight="1">
      <c r="A38" s="181"/>
      <c r="B38" s="905" t="s">
        <v>228</v>
      </c>
      <c r="C38" s="906"/>
      <c r="D38" s="906"/>
      <c r="E38" s="907"/>
      <c r="F38" s="501">
        <f>SUM(F37:F37)</f>
        <v>1.7708333333333333</v>
      </c>
      <c r="G38" s="501">
        <f>SUM(G37:G37)</f>
        <v>0.61568158436213982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102</v>
      </c>
      <c r="C43" s="496">
        <f>IF('1.1 Summary'!$C$13="Old",(C33*(55*(1+16%))),IF('1.1 Summary'!$C$13="New",(C33*55),C33*(55*(1+8%))))</f>
        <v>55</v>
      </c>
      <c r="D43" s="506">
        <v>0</v>
      </c>
      <c r="E43" s="507">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9.8305567400685714</v>
      </c>
      <c r="G43" s="499">
        <f>F43*$C$27/$C$16*1000</f>
        <v>4.9867521271456452</v>
      </c>
      <c r="H43" s="181"/>
      <c r="I43" s="181"/>
      <c r="J43" s="181"/>
    </row>
    <row r="44" spans="1:12" ht="17.149999999999999" customHeight="1">
      <c r="A44" s="181"/>
      <c r="B44" s="905" t="s">
        <v>228</v>
      </c>
      <c r="C44" s="906"/>
      <c r="D44" s="906"/>
      <c r="E44" s="907"/>
      <c r="F44" s="501">
        <f>SUM(F43:F43)</f>
        <v>9.8305567400685714</v>
      </c>
      <c r="G44" s="501">
        <f>SUM(G43:G43)</f>
        <v>4.9867521271456452</v>
      </c>
      <c r="H44" s="181"/>
      <c r="I44" s="181"/>
      <c r="J44" s="181"/>
    </row>
    <row r="45" spans="1:12" ht="17.149999999999999" customHeight="1">
      <c r="A45" s="181"/>
      <c r="B45" s="508"/>
      <c r="C45" s="508"/>
      <c r="D45" s="508"/>
      <c r="E45" s="508"/>
      <c r="F45" s="508"/>
      <c r="G45" s="511"/>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102</v>
      </c>
      <c r="C47" s="496">
        <f>IF('1.1 Summary'!$C$13="Old",(C37*(60*(1+16%))),IF('1.1 Summary'!$C$13="New",(C37*60),C37*(60*(1+8%))))</f>
        <v>60</v>
      </c>
      <c r="D47" s="506">
        <v>0</v>
      </c>
      <c r="E47" s="507">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10.619698261892987</v>
      </c>
      <c r="G47" s="499">
        <f>F47*$D$27/$D$16*1000</f>
        <v>3.692246203104077</v>
      </c>
      <c r="H47" s="181"/>
      <c r="I47" s="181"/>
      <c r="J47" s="181"/>
    </row>
    <row r="48" spans="1:12" ht="17.149999999999999" customHeight="1">
      <c r="A48" s="181"/>
      <c r="B48" s="905" t="s">
        <v>228</v>
      </c>
      <c r="C48" s="906"/>
      <c r="D48" s="906"/>
      <c r="E48" s="907"/>
      <c r="F48" s="501">
        <f>SUM(F47:F47)</f>
        <v>10.619698261892987</v>
      </c>
      <c r="G48" s="501">
        <f>SUM(G47:G47)</f>
        <v>3.692246203104077</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Sheet'!E156</f>
        <v>1</v>
      </c>
      <c r="D53" s="513">
        <f>'Input Sheet'!E160</f>
        <v>0.03</v>
      </c>
      <c r="E53" s="497">
        <f>IF('1.1 Summary'!$C$9="France",'Labour Data – France'!$F14,IF('1.1 Summary'!$C$9="Netherlands",'Labour Data – Netherlands'!$F14,IF('1.1 Summary'!$C$9="Portugal",'Labour Data – Portugal'!$F14,'Labour Data – Country B'!$F14)))</f>
        <v>75.01731539986767</v>
      </c>
      <c r="F53" s="499">
        <f>C53*E53*D53</f>
        <v>2.25051946199603</v>
      </c>
      <c r="G53" s="499">
        <f>F53*$C$27/$C$16*1000</f>
        <v>1.1416222917007539</v>
      </c>
      <c r="H53" s="504"/>
      <c r="I53" s="504"/>
      <c r="J53" s="181"/>
    </row>
    <row r="54" spans="1:10" ht="17.149999999999999" customHeight="1">
      <c r="A54" s="181"/>
      <c r="B54" s="419" t="s">
        <v>96</v>
      </c>
      <c r="C54" s="512">
        <f>'Input Sheet'!E157</f>
        <v>1</v>
      </c>
      <c r="D54" s="513">
        <f>'Input Sheet'!E161</f>
        <v>0.05</v>
      </c>
      <c r="E54" s="497">
        <f>IF('1.1 Summary'!$C$9="France",'Labour Data – France'!$F15,IF('1.1 Summary'!$C$9="Netherlands",'Labour Data – Netherlands'!$F15,IF('1.1 Summary'!$C$9="Portugal",'Labour Data – Portugal'!$F15,'Labour Data – Country B'!$F15)))</f>
        <v>37.306034057501101</v>
      </c>
      <c r="F54" s="499">
        <f t="shared" ref="F54:F56" si="0">C54*E54*D54</f>
        <v>1.8653017028750551</v>
      </c>
      <c r="G54" s="499">
        <f>F54*$C$27/$C$16*1000</f>
        <v>0.94621265921462883</v>
      </c>
      <c r="H54" s="504"/>
      <c r="I54" s="504"/>
      <c r="J54" s="181"/>
    </row>
    <row r="55" spans="1:10" ht="17.149999999999999" customHeight="1">
      <c r="A55" s="181"/>
      <c r="B55" s="419" t="s">
        <v>97</v>
      </c>
      <c r="C55" s="512">
        <f>'Input Sheet'!E158</f>
        <v>1</v>
      </c>
      <c r="D55" s="513">
        <f>'Input Sheet'!E162</f>
        <v>0.05</v>
      </c>
      <c r="E55" s="497">
        <f>IF('1.1 Summary'!$C$9="France",'Labour Data – France'!$F16,IF('1.1 Summary'!$C$9="Netherlands",'Labour Data – Netherlands'!$F16,IF('1.1 Summary'!$C$9="Portugal",'Labour Data – Portugal'!$F16,'Labour Data – Country B'!$F16)))</f>
        <v>23.232408815008824</v>
      </c>
      <c r="F55" s="499">
        <f t="shared" si="0"/>
        <v>1.1616204407504414</v>
      </c>
      <c r="G55" s="499">
        <f>F55*$C$27/$C$16*1000</f>
        <v>0.58925586383500383</v>
      </c>
      <c r="H55" s="504"/>
      <c r="I55" s="504"/>
      <c r="J55" s="181"/>
    </row>
    <row r="56" spans="1:10" ht="17.149999999999999" customHeight="1">
      <c r="A56" s="181"/>
      <c r="B56" s="419" t="s">
        <v>98</v>
      </c>
      <c r="C56" s="512">
        <f>'Input Sheet'!E159</f>
        <v>1</v>
      </c>
      <c r="D56" s="513">
        <f>'Input Sheet'!E163</f>
        <v>0.1</v>
      </c>
      <c r="E56" s="497">
        <f>IF('1.1 Summary'!$C$9="France",'Labour Data – France'!$F17,IF('1.1 Summary'!$C$9="Netherlands",'Labour Data – Netherlands'!$F17,IF('1.1 Summary'!$C$9="Portugal",'Labour Data – Portugal'!$F17,'Labour Data – Country B'!$F17)))</f>
        <v>22.146190143923693</v>
      </c>
      <c r="F56" s="499">
        <f t="shared" si="0"/>
        <v>2.2146190143923694</v>
      </c>
      <c r="G56" s="499">
        <f>F56*$C$27/$C$16*1000</f>
        <v>1.1234110511589708</v>
      </c>
      <c r="H56" s="504"/>
      <c r="I56" s="504"/>
      <c r="J56" s="181"/>
    </row>
    <row r="57" spans="1:10" ht="17.149999999999999" customHeight="1">
      <c r="A57" s="181"/>
      <c r="B57" s="905" t="s">
        <v>228</v>
      </c>
      <c r="C57" s="906"/>
      <c r="D57" s="906"/>
      <c r="E57" s="907"/>
      <c r="F57" s="501">
        <f>SUM(F53:F56)</f>
        <v>7.4920606200138966</v>
      </c>
      <c r="G57" s="501">
        <f>SUM(G53:G56)</f>
        <v>3.8005018659093577</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Sheet'!F156</f>
        <v>1</v>
      </c>
      <c r="D60" s="513">
        <f>'Input Sheet'!F160</f>
        <v>0.03</v>
      </c>
      <c r="E60" s="497">
        <f>IF('1.1 Summary'!$C$9="France",'Labour Data – France'!$F14,IF('1.1 Summary'!$C$9="Netherlands",'Labour Data – Netherlands'!$F14,IF('1.1 Summary'!$C$9="Portugal",'Labour Data – Portugal'!$F14,'Labour Data – Country B'!$F14)))</f>
        <v>75.01731539986767</v>
      </c>
      <c r="F60" s="499">
        <f>C60*E60*D60</f>
        <v>2.25051946199603</v>
      </c>
      <c r="G60" s="499">
        <f>F60*$D$27/$D$16*1000</f>
        <v>0.78245838381150845</v>
      </c>
      <c r="H60" s="504"/>
      <c r="I60" s="504"/>
      <c r="J60" s="181"/>
    </row>
    <row r="61" spans="1:10" ht="17.149999999999999" customHeight="1">
      <c r="A61" s="181"/>
      <c r="B61" s="419" t="s">
        <v>96</v>
      </c>
      <c r="C61" s="512">
        <f>'Input Sheet'!F157</f>
        <v>1</v>
      </c>
      <c r="D61" s="513">
        <f>'Input Sheet'!F161</f>
        <v>0.05</v>
      </c>
      <c r="E61" s="497">
        <f>IF('1.1 Summary'!$C$9="France",'Labour Data – France'!$F15,IF('1.1 Summary'!$C$9="Netherlands",'Labour Data – Netherlands'!$F15,IF('1.1 Summary'!$C$9="Portugal",'Labour Data – Portugal'!$F15,'Labour Data – Country B'!$F15)))</f>
        <v>37.306034057501101</v>
      </c>
      <c r="F61" s="499">
        <f t="shared" ref="F61:F63" si="1">C61*E61*D61</f>
        <v>1.8653017028750551</v>
      </c>
      <c r="G61" s="499">
        <f>F61*$D$27/$D$16*1000</f>
        <v>0.64852625378231232</v>
      </c>
      <c r="H61" s="504"/>
      <c r="I61" s="504"/>
      <c r="J61" s="181"/>
    </row>
    <row r="62" spans="1:10" ht="17.149999999999999" customHeight="1">
      <c r="A62" s="181"/>
      <c r="B62" s="419" t="s">
        <v>97</v>
      </c>
      <c r="C62" s="512">
        <f>'Input Sheet'!F158</f>
        <v>2</v>
      </c>
      <c r="D62" s="513">
        <f>'Input Sheet'!F162</f>
        <v>0.05</v>
      </c>
      <c r="E62" s="497">
        <f>IF('1.1 Summary'!$C$9="France",'Labour Data – France'!$F16,IF('1.1 Summary'!$C$9="Netherlands",'Labour Data – Netherlands'!$F16,IF('1.1 Summary'!$C$9="Portugal",'Labour Data – Portugal'!$F16,'Labour Data – Country B'!$F16)))</f>
        <v>23.232408815008824</v>
      </c>
      <c r="F62" s="499">
        <f t="shared" si="1"/>
        <v>2.3232408815008827</v>
      </c>
      <c r="G62" s="499">
        <f>F62*$D$27/$D$16*1000</f>
        <v>0.80774209512133155</v>
      </c>
      <c r="H62" s="504"/>
      <c r="I62" s="504"/>
      <c r="J62" s="181"/>
    </row>
    <row r="63" spans="1:10" ht="17.149999999999999" customHeight="1">
      <c r="A63" s="181"/>
      <c r="B63" s="419" t="s">
        <v>98</v>
      </c>
      <c r="C63" s="512">
        <f>'Input Sheet'!F159</f>
        <v>1</v>
      </c>
      <c r="D63" s="513">
        <f>'Input Sheet'!F163</f>
        <v>0.1</v>
      </c>
      <c r="E63" s="497">
        <f>IF('1.1 Summary'!$C$9="France",'Labour Data – France'!$F17,IF('1.1 Summary'!$C$9="Netherlands",'Labour Data – Netherlands'!$F17,IF('1.1 Summary'!$C$9="Portugal",'Labour Data – Portugal'!$F17,'Labour Data – Country B'!$F17)))</f>
        <v>22.146190143923693</v>
      </c>
      <c r="F63" s="499">
        <f t="shared" si="1"/>
        <v>2.2146190143923694</v>
      </c>
      <c r="G63" s="499">
        <f>F63*$D$27/$D$16*1000</f>
        <v>0.76997655164589995</v>
      </c>
      <c r="H63" s="504"/>
      <c r="I63" s="504"/>
      <c r="J63" s="181"/>
    </row>
    <row r="64" spans="1:10" ht="17.149999999999999" customHeight="1">
      <c r="A64" s="181"/>
      <c r="B64" s="905" t="s">
        <v>228</v>
      </c>
      <c r="C64" s="906"/>
      <c r="D64" s="906"/>
      <c r="E64" s="907"/>
      <c r="F64" s="501">
        <f>SUM(F60:F63)</f>
        <v>8.6536810607643364</v>
      </c>
      <c r="G64" s="501">
        <f>SUM(G60:G63)</f>
        <v>3.0087032843610522</v>
      </c>
      <c r="H64" s="181"/>
      <c r="I64" s="181"/>
      <c r="J64" s="181"/>
    </row>
    <row r="65" spans="1:12" ht="17.149999999999999" customHeight="1">
      <c r="A65" s="514"/>
      <c r="B65" s="514"/>
      <c r="C65" s="514"/>
      <c r="D65" s="514"/>
      <c r="E65" s="514"/>
      <c r="F65" s="181"/>
      <c r="G65" s="181"/>
      <c r="H65" s="181"/>
      <c r="I65" s="181"/>
      <c r="J65" s="181"/>
      <c r="L65" s="494"/>
    </row>
    <row r="66" spans="1:12" ht="65.5" customHeight="1">
      <c r="A66" s="515"/>
      <c r="B66" s="912" t="s">
        <v>238</v>
      </c>
      <c r="C66" s="912"/>
      <c r="D66" s="912"/>
      <c r="E66" s="514"/>
      <c r="F66" s="514"/>
      <c r="G66" s="514"/>
      <c r="H66" s="514"/>
      <c r="I66" s="514"/>
      <c r="J66" s="12"/>
      <c r="K66" s="424"/>
      <c r="L66" s="424"/>
    </row>
    <row r="67" spans="1:12" ht="17.149999999999999" customHeight="1">
      <c r="A67" s="78" t="s">
        <v>0</v>
      </c>
      <c r="B67" s="516"/>
      <c r="C67" s="516"/>
      <c r="D67" s="516"/>
    </row>
    <row r="68" spans="1:12" ht="15" customHeight="1">
      <c r="B68" s="165"/>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sheetData>
  <mergeCells count="11">
    <mergeCell ref="B66:D66"/>
    <mergeCell ref="B50:G50"/>
    <mergeCell ref="B64:E64"/>
    <mergeCell ref="B57:E57"/>
    <mergeCell ref="B48:E48"/>
    <mergeCell ref="C2:D2"/>
    <mergeCell ref="B30:G30"/>
    <mergeCell ref="B40:G40"/>
    <mergeCell ref="B44:E44"/>
    <mergeCell ref="B38:E38"/>
    <mergeCell ref="B34:E34"/>
  </mergeCells>
  <pageMargins left="0.7" right="0.7" top="0.75" bottom="0.75" header="0.3" footer="0.3"/>
  <pageSetup scale="5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7FA9-D2C9-4327-B4C4-D420C61AC67F}">
  <sheetPr>
    <tabColor rgb="FF92D050"/>
  </sheetPr>
  <dimension ref="A1:Q586"/>
  <sheetViews>
    <sheetView showGridLines="0" topLeftCell="A25" zoomScale="85" zoomScaleNormal="85" zoomScaleSheetLayoutView="85" zoomScalePageLayoutView="40" workbookViewId="0">
      <selection activeCell="B34" sqref="B34:E34"/>
    </sheetView>
  </sheetViews>
  <sheetFormatPr defaultColWidth="0" defaultRowHeight="0" customHeight="1" zeroHeight="1"/>
  <cols>
    <col min="1" max="1" width="7.58203125" style="165" customWidth="1"/>
    <col min="2" max="2" width="64.75" style="494"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199</v>
      </c>
      <c r="C5" s="404"/>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Sheet'!E150</f>
        <v>1</v>
      </c>
      <c r="D11" s="476">
        <f>'Input Sheet'!F150</f>
        <v>1</v>
      </c>
      <c r="E11" s="474" t="s">
        <v>202</v>
      </c>
      <c r="F11" s="475"/>
      <c r="G11" s="181"/>
      <c r="H11" s="181"/>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Sheet'!E151</f>
        <v>850</v>
      </c>
      <c r="D13" s="480">
        <f>'Input Sheet'!F151</f>
        <v>900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Sheet'!E152</f>
        <v>0.35</v>
      </c>
      <c r="D17" s="482">
        <f>'Input Sheet'!F152</f>
        <v>0.25</v>
      </c>
      <c r="E17" s="470" t="s">
        <v>153</v>
      </c>
      <c r="F17" s="181"/>
      <c r="G17" s="181"/>
      <c r="H17" s="181"/>
      <c r="I17" s="181"/>
      <c r="J17" s="466"/>
    </row>
    <row r="18" spans="1:12" ht="20.149999999999999" customHeight="1">
      <c r="A18" s="181"/>
      <c r="B18" s="481" t="s">
        <v>215</v>
      </c>
      <c r="C18" s="482">
        <f>'Input Sheet'!E153</f>
        <v>0.06</v>
      </c>
      <c r="D18" s="482">
        <f>'Input Sheet'!F153</f>
        <v>0.05</v>
      </c>
      <c r="E18" s="470" t="s">
        <v>153</v>
      </c>
      <c r="F18" s="181"/>
      <c r="G18" s="181"/>
      <c r="H18" s="181"/>
      <c r="I18" s="181"/>
      <c r="J18" s="466"/>
    </row>
    <row r="19" spans="1:12" ht="20.149999999999999" customHeight="1">
      <c r="A19" s="181"/>
      <c r="B19" s="483" t="s">
        <v>353</v>
      </c>
      <c r="C19" s="484">
        <f>'Input Sheet'!E154</f>
        <v>0.01</v>
      </c>
      <c r="D19" s="484">
        <f>'Input Sheet'!F154</f>
        <v>0.01</v>
      </c>
      <c r="E19" s="470" t="s">
        <v>208</v>
      </c>
      <c r="F19" s="181"/>
      <c r="G19" s="181"/>
      <c r="H19" s="181"/>
      <c r="I19" s="181"/>
      <c r="J19" s="466"/>
    </row>
    <row r="20" spans="1:12" ht="20.149999999999999" customHeight="1">
      <c r="A20" s="181"/>
      <c r="B20" s="481" t="s">
        <v>216</v>
      </c>
      <c r="C20" s="485">
        <f>C17+C18</f>
        <v>0.41</v>
      </c>
      <c r="D20" s="485">
        <f>D17+D18</f>
        <v>0.3</v>
      </c>
      <c r="E20" s="470" t="s">
        <v>153</v>
      </c>
      <c r="F20" s="181"/>
      <c r="G20" s="181"/>
      <c r="H20" s="181"/>
      <c r="I20" s="181"/>
      <c r="J20" s="466"/>
    </row>
    <row r="21" spans="1:12" ht="20.149999999999999" customHeight="1">
      <c r="A21" s="181"/>
      <c r="B21" s="481" t="s">
        <v>354</v>
      </c>
      <c r="C21" s="470">
        <f>(C13/C20)*C11*C12</f>
        <v>1999.1289198606275</v>
      </c>
      <c r="D21" s="470">
        <f>(D13/D20)*D11*D12</f>
        <v>2892.8571428571431</v>
      </c>
      <c r="E21" s="470" t="s">
        <v>213</v>
      </c>
      <c r="F21" s="181"/>
      <c r="G21" s="181"/>
      <c r="H21" s="181"/>
      <c r="I21" s="181"/>
      <c r="J21" s="466"/>
    </row>
    <row r="22" spans="1:12" ht="20.149999999999999" customHeight="1">
      <c r="A22" s="181"/>
      <c r="B22" s="481" t="s">
        <v>355</v>
      </c>
      <c r="C22" s="470">
        <f>C19*C21</f>
        <v>19.991289198606275</v>
      </c>
      <c r="D22" s="470">
        <f>D19*D21</f>
        <v>28.928571428571431</v>
      </c>
      <c r="E22" s="470" t="s">
        <v>213</v>
      </c>
      <c r="F22" s="181"/>
      <c r="G22" s="181"/>
      <c r="H22" s="181"/>
      <c r="I22" s="181"/>
      <c r="J22" s="466"/>
    </row>
    <row r="23" spans="1:12" ht="20.149999999999999" customHeight="1">
      <c r="A23" s="181"/>
      <c r="B23" s="481" t="s">
        <v>356</v>
      </c>
      <c r="C23" s="470">
        <f>C21-C22</f>
        <v>1979.1376306620214</v>
      </c>
      <c r="D23" s="470">
        <f>D21-D22</f>
        <v>2863.9285714285716</v>
      </c>
      <c r="E23" s="470" t="s">
        <v>213</v>
      </c>
      <c r="F23" s="181"/>
      <c r="G23" s="181"/>
      <c r="H23" s="181"/>
      <c r="I23" s="181"/>
      <c r="J23" s="466"/>
    </row>
    <row r="24" spans="1:12" ht="20.149999999999999" customHeight="1">
      <c r="A24" s="181"/>
      <c r="B24" s="469" t="s">
        <v>357</v>
      </c>
      <c r="C24" s="485">
        <f>C16/C23</f>
        <v>126.31764265751191</v>
      </c>
      <c r="D24" s="485">
        <f>D16/D21</f>
        <v>86.419753086419746</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0.99605733090820558</v>
      </c>
      <c r="D26" s="486">
        <f>D24/SUM(D24:D25)</f>
        <v>0.99424756764434341</v>
      </c>
      <c r="E26" s="470" t="s">
        <v>208</v>
      </c>
      <c r="F26" s="487"/>
      <c r="G26" s="487"/>
      <c r="H26" s="487"/>
      <c r="I26" s="487"/>
      <c r="J26" s="466"/>
    </row>
    <row r="27" spans="1:12" ht="20.149999999999999" customHeight="1">
      <c r="A27" s="181"/>
      <c r="B27" s="481" t="s">
        <v>221</v>
      </c>
      <c r="C27" s="485">
        <f>C24+C25</f>
        <v>126.81764265751191</v>
      </c>
      <c r="D27" s="488">
        <f>D24+D25</f>
        <v>86.919753086419746</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19.899999999999999" customHeight="1">
      <c r="A29" s="181"/>
      <c r="B29" s="489"/>
      <c r="C29" s="490"/>
      <c r="D29" s="490"/>
      <c r="E29" s="490"/>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thickBot="1">
      <c r="A33" s="181"/>
      <c r="B33" s="495" t="s">
        <v>102</v>
      </c>
      <c r="C33" s="496">
        <f>'Appendix - Equipment'!C10</f>
        <v>1</v>
      </c>
      <c r="D33" s="761">
        <f>IF('1.2 Scenario Analysis'!H12="New",'Appendix - Equipment'!D10,IF('1.2 Scenario Analysis'!H12="Old",'Appendix - Equipment'!D10*0.4,'Appendix - Equipment'!D10*0.75))</f>
        <v>9000</v>
      </c>
      <c r="E33" s="498">
        <f>'Input Sheet'!E155</f>
        <v>0.1</v>
      </c>
      <c r="F33" s="497">
        <f>C33*D33*E33/C$10</f>
        <v>0.1171875</v>
      </c>
      <c r="G33" s="499">
        <f>F33*$C$27/$C$16*1000</f>
        <v>5.9445769995708712E-2</v>
      </c>
      <c r="K33" s="500"/>
      <c r="L33" s="494"/>
    </row>
    <row r="34" spans="1:12" ht="17.149999999999999" customHeight="1" thickTop="1">
      <c r="A34" s="181"/>
      <c r="B34" s="905" t="s">
        <v>228</v>
      </c>
      <c r="C34" s="906"/>
      <c r="D34" s="911"/>
      <c r="E34" s="907"/>
      <c r="F34" s="501">
        <f>SUM(F33:F33)</f>
        <v>0.1171875</v>
      </c>
      <c r="G34" s="501">
        <f>SUM(G33:G33)</f>
        <v>5.9445769995708712E-2</v>
      </c>
      <c r="I34" s="181"/>
      <c r="J34" s="181"/>
    </row>
    <row r="35" spans="1:12" ht="17.149999999999999" customHeight="1">
      <c r="A35" s="181"/>
      <c r="B35" s="502"/>
      <c r="C35" s="503"/>
      <c r="D35" s="503"/>
      <c r="E35" s="504"/>
      <c r="F35" s="504"/>
      <c r="G35" s="505"/>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102</v>
      </c>
      <c r="C37" s="496">
        <f>'Appendix - Equipment'!G10</f>
        <v>1</v>
      </c>
      <c r="D37" s="761">
        <f>IF('1.2 Scenario Analysis'!H12="New",'Appendix - Equipment'!H10,IF('1.2 Scenario Analysis'!H12="Old",'Appendix - Equipment'!H10*0.4,'Appendix - Equipment'!H10*0.75))</f>
        <v>102000</v>
      </c>
      <c r="E37" s="498">
        <f>'Input Sheet'!F155</f>
        <v>0.1</v>
      </c>
      <c r="F37" s="497">
        <f>C37*D37*E37/D$10</f>
        <v>1.328125</v>
      </c>
      <c r="G37" s="499">
        <f>F37*$D$27/$D$16*1000</f>
        <v>0.46176118827160489</v>
      </c>
      <c r="H37" s="181"/>
      <c r="I37" s="181"/>
      <c r="J37" s="181"/>
    </row>
    <row r="38" spans="1:12" ht="17.149999999999999" customHeight="1">
      <c r="A38" s="181"/>
      <c r="B38" s="905" t="s">
        <v>228</v>
      </c>
      <c r="C38" s="906"/>
      <c r="D38" s="906"/>
      <c r="E38" s="907"/>
      <c r="F38" s="501">
        <f>SUM(F37:F37)</f>
        <v>1.328125</v>
      </c>
      <c r="G38" s="501">
        <f>SUM(G37:G37)</f>
        <v>0.46176118827160489</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102</v>
      </c>
      <c r="C43" s="762">
        <f>IF('1.2 Scenario Analysis'!H12="Old",(C33*(55*(1+16%))),IF('1.2 Scenario Analysis'!H12="New",(C33*55),C33*(55*(1+8%))))</f>
        <v>59.400000000000006</v>
      </c>
      <c r="D43" s="506">
        <v>0</v>
      </c>
      <c r="E43" s="507">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10.525001279274058</v>
      </c>
      <c r="G43" s="499">
        <f>F43*$C$27/$C$16*1000</f>
        <v>5.3390234048193328</v>
      </c>
      <c r="H43" s="181"/>
      <c r="I43" s="181"/>
      <c r="J43" s="181"/>
    </row>
    <row r="44" spans="1:12" ht="17.149999999999999" customHeight="1">
      <c r="A44" s="181"/>
      <c r="B44" s="905" t="s">
        <v>228</v>
      </c>
      <c r="C44" s="906"/>
      <c r="D44" s="906"/>
      <c r="E44" s="907"/>
      <c r="F44" s="501">
        <f>SUM(F43:F43)</f>
        <v>10.525001279274058</v>
      </c>
      <c r="G44" s="501">
        <f>SUM(G43:G43)</f>
        <v>5.3390234048193328</v>
      </c>
      <c r="H44" s="181"/>
      <c r="I44" s="181"/>
      <c r="J44" s="181"/>
    </row>
    <row r="45" spans="1:12" ht="17.149999999999999" customHeight="1">
      <c r="A45" s="181"/>
      <c r="B45" s="508"/>
      <c r="C45" s="508"/>
      <c r="D45" s="508"/>
      <c r="E45" s="508"/>
      <c r="F45" s="508"/>
      <c r="G45" s="511"/>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102</v>
      </c>
      <c r="C47" s="762">
        <f>IF('1.2 Scenario Analysis'!H12="Old",(C37*(60*(1+16%))),IF('1.2 Scenario Analysis'!H12="New",(C37*60),C37*(60*(1+8%))))</f>
        <v>64.800000000000011</v>
      </c>
      <c r="D47" s="506">
        <v>0</v>
      </c>
      <c r="E47" s="507">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11.377274122844426</v>
      </c>
      <c r="G47" s="499">
        <f>F47*$D$27/$D$16*1000</f>
        <v>3.9556394302166016</v>
      </c>
      <c r="H47" s="181"/>
      <c r="I47" s="181"/>
      <c r="J47" s="181"/>
    </row>
    <row r="48" spans="1:12" ht="17.149999999999999" customHeight="1">
      <c r="A48" s="181"/>
      <c r="B48" s="905" t="s">
        <v>228</v>
      </c>
      <c r="C48" s="906"/>
      <c r="D48" s="906"/>
      <c r="E48" s="907"/>
      <c r="F48" s="501">
        <f>SUM(F47:F47)</f>
        <v>11.377274122844426</v>
      </c>
      <c r="G48" s="501">
        <f>SUM(G47:G47)</f>
        <v>3.9556394302166016</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Sheet'!E156</f>
        <v>1</v>
      </c>
      <c r="D53" s="513">
        <f>'Input Sheet'!E160</f>
        <v>0.03</v>
      </c>
      <c r="E53" s="497">
        <f>IF('1.1 Summary'!$C$9="France",'Labour Data – France'!$F14,IF('1.1 Summary'!$C$9="Netherlands",'Labour Data – Netherlands'!$F14,IF('1.1 Summary'!$C$9="Portugal",'Labour Data – Portugal'!$F14,'Labour Data – Country B'!$F14)))</f>
        <v>75.01731539986767</v>
      </c>
      <c r="F53" s="499">
        <f>C53*E53*D53</f>
        <v>2.25051946199603</v>
      </c>
      <c r="G53" s="499">
        <f>F53*$C$27/$C$16*1000</f>
        <v>1.1416222917007539</v>
      </c>
      <c r="H53" s="504"/>
      <c r="I53" s="504"/>
      <c r="J53" s="181"/>
    </row>
    <row r="54" spans="1:10" ht="17.149999999999999" customHeight="1">
      <c r="A54" s="181"/>
      <c r="B54" s="419" t="s">
        <v>96</v>
      </c>
      <c r="C54" s="512">
        <f>'Input Sheet'!E157</f>
        <v>1</v>
      </c>
      <c r="D54" s="513">
        <f>'Input Sheet'!E161</f>
        <v>0.05</v>
      </c>
      <c r="E54" s="497">
        <f>IF('1.1 Summary'!$C$9="France",'Labour Data – France'!$F15,IF('1.1 Summary'!$C$9="Netherlands",'Labour Data – Netherlands'!$F15,IF('1.1 Summary'!$C$9="Portugal",'Labour Data – Portugal'!$F15,'Labour Data – Country B'!$F15)))</f>
        <v>37.306034057501101</v>
      </c>
      <c r="F54" s="499">
        <f t="shared" ref="F54:F56" si="0">C54*E54*D54</f>
        <v>1.8653017028750551</v>
      </c>
      <c r="G54" s="499">
        <f>F54*$C$27/$C$16*1000</f>
        <v>0.94621265921462883</v>
      </c>
      <c r="H54" s="504"/>
      <c r="I54" s="504"/>
      <c r="J54" s="181"/>
    </row>
    <row r="55" spans="1:10" ht="17.149999999999999" customHeight="1">
      <c r="A55" s="181"/>
      <c r="B55" s="419" t="s">
        <v>97</v>
      </c>
      <c r="C55" s="512">
        <f>'Input Sheet'!E158</f>
        <v>1</v>
      </c>
      <c r="D55" s="513">
        <f>'Input Sheet'!E162</f>
        <v>0.05</v>
      </c>
      <c r="E55" s="497">
        <f>IF('1.1 Summary'!$C$9="France",'Labour Data – France'!$F16,IF('1.1 Summary'!$C$9="Netherlands",'Labour Data – Netherlands'!$F16,IF('1.1 Summary'!$C$9="Portugal",'Labour Data – Portugal'!$F16,'Labour Data – Country B'!$F16)))</f>
        <v>23.232408815008824</v>
      </c>
      <c r="F55" s="499">
        <f t="shared" si="0"/>
        <v>1.1616204407504414</v>
      </c>
      <c r="G55" s="499">
        <f>F55*$C$27/$C$16*1000</f>
        <v>0.58925586383500383</v>
      </c>
      <c r="H55" s="504"/>
      <c r="I55" s="504"/>
      <c r="J55" s="181"/>
    </row>
    <row r="56" spans="1:10" ht="17.149999999999999" customHeight="1">
      <c r="A56" s="181"/>
      <c r="B56" s="419" t="s">
        <v>98</v>
      </c>
      <c r="C56" s="512">
        <f>'Input Sheet'!E159</f>
        <v>1</v>
      </c>
      <c r="D56" s="513">
        <f>'Input Sheet'!E163</f>
        <v>0.1</v>
      </c>
      <c r="E56" s="497">
        <f>IF('1.1 Summary'!$C$9="France",'Labour Data – France'!$F17,IF('1.1 Summary'!$C$9="Netherlands",'Labour Data – Netherlands'!$F17,IF('1.1 Summary'!$C$9="Portugal",'Labour Data – Portugal'!$F17,'Labour Data – Country B'!$F17)))</f>
        <v>22.146190143923693</v>
      </c>
      <c r="F56" s="499">
        <f t="shared" si="0"/>
        <v>2.2146190143923694</v>
      </c>
      <c r="G56" s="499">
        <f>F56*$C$27/$C$16*1000</f>
        <v>1.1234110511589708</v>
      </c>
      <c r="H56" s="504"/>
      <c r="I56" s="504"/>
      <c r="J56" s="181"/>
    </row>
    <row r="57" spans="1:10" ht="17.149999999999999" customHeight="1">
      <c r="A57" s="181"/>
      <c r="B57" s="905" t="s">
        <v>228</v>
      </c>
      <c r="C57" s="906"/>
      <c r="D57" s="906"/>
      <c r="E57" s="907"/>
      <c r="F57" s="501">
        <f>SUM(F53:F56)</f>
        <v>7.4920606200138966</v>
      </c>
      <c r="G57" s="501">
        <f>SUM(G53:G56)</f>
        <v>3.8005018659093577</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Sheet'!F156</f>
        <v>1</v>
      </c>
      <c r="D60" s="513">
        <f>'Input Sheet'!F160</f>
        <v>0.03</v>
      </c>
      <c r="E60" s="497">
        <f>IF('1.1 Summary'!$C$9="France",'Labour Data – France'!$F14,IF('1.1 Summary'!$C$9="Netherlands",'Labour Data – Netherlands'!$F14,IF('1.1 Summary'!$C$9="Portugal",'Labour Data – Portugal'!$F14,'Labour Data – Country B'!$F14)))</f>
        <v>75.01731539986767</v>
      </c>
      <c r="F60" s="499">
        <f>C60*E60*D60</f>
        <v>2.25051946199603</v>
      </c>
      <c r="G60" s="499">
        <f>F60*$D$27/$D$16*1000</f>
        <v>0.78245838381150845</v>
      </c>
      <c r="H60" s="504"/>
      <c r="I60" s="504"/>
      <c r="J60" s="181"/>
    </row>
    <row r="61" spans="1:10" ht="17.149999999999999" customHeight="1">
      <c r="A61" s="181"/>
      <c r="B61" s="419" t="s">
        <v>96</v>
      </c>
      <c r="C61" s="512">
        <f>'Input Sheet'!F157</f>
        <v>1</v>
      </c>
      <c r="D61" s="513">
        <f>'Input Sheet'!F161</f>
        <v>0.05</v>
      </c>
      <c r="E61" s="497">
        <f>IF('1.1 Summary'!$C$9="France",'Labour Data – France'!$F15,IF('1.1 Summary'!$C$9="Netherlands",'Labour Data – Netherlands'!$F15,IF('1.1 Summary'!$C$9="Portugal",'Labour Data – Portugal'!$F15,'Labour Data – Country B'!$F15)))</f>
        <v>37.306034057501101</v>
      </c>
      <c r="F61" s="499">
        <f t="shared" ref="F61:F63" si="1">C61*E61*D61</f>
        <v>1.8653017028750551</v>
      </c>
      <c r="G61" s="499">
        <f>F61*$D$27/$D$16*1000</f>
        <v>0.64852625378231232</v>
      </c>
      <c r="H61" s="504"/>
      <c r="I61" s="504"/>
      <c r="J61" s="181"/>
    </row>
    <row r="62" spans="1:10" ht="17.149999999999999" customHeight="1">
      <c r="A62" s="181"/>
      <c r="B62" s="419" t="s">
        <v>97</v>
      </c>
      <c r="C62" s="512">
        <f>'Input Sheet'!F158</f>
        <v>2</v>
      </c>
      <c r="D62" s="513">
        <f>'Input Sheet'!F162</f>
        <v>0.05</v>
      </c>
      <c r="E62" s="497">
        <f>IF('1.1 Summary'!$C$9="France",'Labour Data – France'!$F16,IF('1.1 Summary'!$C$9="Netherlands",'Labour Data – Netherlands'!$F16,IF('1.1 Summary'!$C$9="Portugal",'Labour Data – Portugal'!$F16,'Labour Data – Country B'!$F16)))</f>
        <v>23.232408815008824</v>
      </c>
      <c r="F62" s="499">
        <f t="shared" si="1"/>
        <v>2.3232408815008827</v>
      </c>
      <c r="G62" s="499">
        <f>F62*$D$27/$D$16*1000</f>
        <v>0.80774209512133155</v>
      </c>
      <c r="H62" s="504"/>
      <c r="I62" s="504"/>
      <c r="J62" s="181"/>
    </row>
    <row r="63" spans="1:10" ht="17.149999999999999" customHeight="1">
      <c r="A63" s="181"/>
      <c r="B63" s="419" t="s">
        <v>98</v>
      </c>
      <c r="C63" s="512">
        <f>'Input Sheet'!F159</f>
        <v>1</v>
      </c>
      <c r="D63" s="513">
        <f>'Input Sheet'!F163</f>
        <v>0.1</v>
      </c>
      <c r="E63" s="497">
        <f>IF('1.1 Summary'!$C$9="France",'Labour Data – France'!$F17,IF('1.1 Summary'!$C$9="Netherlands",'Labour Data – Netherlands'!$F17,IF('1.1 Summary'!$C$9="Portugal",'Labour Data – Portugal'!$F17,'Labour Data – Country B'!$F17)))</f>
        <v>22.146190143923693</v>
      </c>
      <c r="F63" s="499">
        <f t="shared" si="1"/>
        <v>2.2146190143923694</v>
      </c>
      <c r="G63" s="499">
        <f>F63*$D$27/$D$16*1000</f>
        <v>0.76997655164589995</v>
      </c>
      <c r="H63" s="504"/>
      <c r="I63" s="504"/>
      <c r="J63" s="181"/>
    </row>
    <row r="64" spans="1:10" ht="17.149999999999999" customHeight="1">
      <c r="A64" s="181"/>
      <c r="B64" s="905" t="s">
        <v>228</v>
      </c>
      <c r="C64" s="906"/>
      <c r="D64" s="906"/>
      <c r="E64" s="907"/>
      <c r="F64" s="501">
        <f>SUM(F60:F63)</f>
        <v>8.6536810607643364</v>
      </c>
      <c r="G64" s="501">
        <f>SUM(G60:G63)</f>
        <v>3.0087032843610522</v>
      </c>
      <c r="H64" s="181"/>
      <c r="I64" s="181"/>
      <c r="J64" s="181"/>
    </row>
    <row r="65" spans="1:12" ht="17.149999999999999" customHeight="1">
      <c r="A65" s="514"/>
      <c r="B65" s="514"/>
      <c r="C65" s="514"/>
      <c r="D65" s="514"/>
      <c r="E65" s="514"/>
      <c r="F65" s="181"/>
      <c r="G65" s="181"/>
      <c r="H65" s="181"/>
      <c r="I65" s="181"/>
      <c r="J65" s="181"/>
      <c r="L65" s="494"/>
    </row>
    <row r="66" spans="1:12" ht="65.5" customHeight="1">
      <c r="A66" s="515"/>
      <c r="B66" s="912" t="s">
        <v>238</v>
      </c>
      <c r="C66" s="912"/>
      <c r="D66" s="912"/>
      <c r="E66" s="514"/>
      <c r="F66" s="514"/>
      <c r="G66" s="514"/>
      <c r="H66" s="514"/>
      <c r="I66" s="514"/>
      <c r="J66" s="12"/>
      <c r="K66" s="424"/>
      <c r="L66" s="424"/>
    </row>
    <row r="67" spans="1:12" ht="17.149999999999999" customHeight="1">
      <c r="A67" s="78" t="s">
        <v>0</v>
      </c>
      <c r="B67" s="516"/>
      <c r="C67" s="516"/>
      <c r="D67" s="516"/>
    </row>
    <row r="68" spans="1:12" ht="15" customHeight="1">
      <c r="B68" s="165"/>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sheetData>
  <mergeCells count="11">
    <mergeCell ref="B48:E48"/>
    <mergeCell ref="B50:G50"/>
    <mergeCell ref="B57:E57"/>
    <mergeCell ref="B64:E64"/>
    <mergeCell ref="B66:D66"/>
    <mergeCell ref="B44:E44"/>
    <mergeCell ref="C2:D2"/>
    <mergeCell ref="B30:G30"/>
    <mergeCell ref="B34:E34"/>
    <mergeCell ref="B38:E38"/>
    <mergeCell ref="B40:G40"/>
  </mergeCells>
  <pageMargins left="0.7" right="0.7" top="0.75" bottom="0.75" header="0.3" footer="0.3"/>
  <pageSetup scale="5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889BC-6615-4673-A494-096ADB204DE1}">
  <sheetPr>
    <tabColor rgb="FF92D050"/>
  </sheetPr>
  <dimension ref="A1:Q586"/>
  <sheetViews>
    <sheetView showGridLines="0" topLeftCell="A36" zoomScale="85" zoomScaleNormal="85" zoomScaleSheetLayoutView="85" zoomScalePageLayoutView="40" workbookViewId="0">
      <selection activeCell="C47" sqref="C47"/>
    </sheetView>
  </sheetViews>
  <sheetFormatPr defaultColWidth="0" defaultRowHeight="0" customHeight="1" zeroHeight="1"/>
  <cols>
    <col min="1" max="1" width="7.58203125" style="165" customWidth="1"/>
    <col min="2" max="2" width="64.75" style="494"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199</v>
      </c>
      <c r="C5" s="404"/>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Sheet'!E150</f>
        <v>1</v>
      </c>
      <c r="D11" s="476">
        <f>'Input Sheet'!F150</f>
        <v>1</v>
      </c>
      <c r="E11" s="474" t="s">
        <v>202</v>
      </c>
      <c r="F11" s="475"/>
      <c r="G11" s="181"/>
      <c r="H11" s="181"/>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Sheet'!E151</f>
        <v>850</v>
      </c>
      <c r="D13" s="480">
        <f>'Input Sheet'!F151</f>
        <v>900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Sheet'!E152</f>
        <v>0.35</v>
      </c>
      <c r="D17" s="482">
        <f>'Input Sheet'!F152</f>
        <v>0.25</v>
      </c>
      <c r="E17" s="470" t="s">
        <v>153</v>
      </c>
      <c r="F17" s="181"/>
      <c r="G17" s="181"/>
      <c r="H17" s="181"/>
      <c r="I17" s="181"/>
      <c r="J17" s="466"/>
    </row>
    <row r="18" spans="1:12" ht="20.149999999999999" customHeight="1">
      <c r="A18" s="181"/>
      <c r="B18" s="481" t="s">
        <v>215</v>
      </c>
      <c r="C18" s="482">
        <f>'Input Sheet'!E153</f>
        <v>0.06</v>
      </c>
      <c r="D18" s="482">
        <f>'Input Sheet'!F153</f>
        <v>0.05</v>
      </c>
      <c r="E18" s="470" t="s">
        <v>153</v>
      </c>
      <c r="F18" s="181"/>
      <c r="G18" s="181"/>
      <c r="H18" s="181"/>
      <c r="I18" s="181"/>
      <c r="J18" s="466"/>
    </row>
    <row r="19" spans="1:12" ht="20.149999999999999" customHeight="1">
      <c r="A19" s="181"/>
      <c r="B19" s="483" t="s">
        <v>353</v>
      </c>
      <c r="C19" s="484">
        <f>'Input Sheet'!E154</f>
        <v>0.01</v>
      </c>
      <c r="D19" s="484">
        <f>'Input Sheet'!F154</f>
        <v>0.01</v>
      </c>
      <c r="E19" s="470" t="s">
        <v>208</v>
      </c>
      <c r="F19" s="181"/>
      <c r="G19" s="181"/>
      <c r="H19" s="181"/>
      <c r="I19" s="181"/>
      <c r="J19" s="466"/>
    </row>
    <row r="20" spans="1:12" ht="20.149999999999999" customHeight="1">
      <c r="A20" s="181"/>
      <c r="B20" s="481" t="s">
        <v>216</v>
      </c>
      <c r="C20" s="485">
        <f>C17+C18</f>
        <v>0.41</v>
      </c>
      <c r="D20" s="485">
        <f>D17+D18</f>
        <v>0.3</v>
      </c>
      <c r="E20" s="470" t="s">
        <v>153</v>
      </c>
      <c r="F20" s="181"/>
      <c r="G20" s="181"/>
      <c r="H20" s="181"/>
      <c r="I20" s="181"/>
      <c r="J20" s="466"/>
    </row>
    <row r="21" spans="1:12" ht="20.149999999999999" customHeight="1">
      <c r="A21" s="181"/>
      <c r="B21" s="481" t="s">
        <v>354</v>
      </c>
      <c r="C21" s="470">
        <f>(C13/C20)*C11*C12</f>
        <v>1999.1289198606275</v>
      </c>
      <c r="D21" s="470">
        <f>(D13/D20)*D11*D12</f>
        <v>2892.8571428571431</v>
      </c>
      <c r="E21" s="470" t="s">
        <v>213</v>
      </c>
      <c r="F21" s="181"/>
      <c r="G21" s="181"/>
      <c r="H21" s="181"/>
      <c r="I21" s="181"/>
      <c r="J21" s="466"/>
    </row>
    <row r="22" spans="1:12" ht="20.149999999999999" customHeight="1">
      <c r="A22" s="181"/>
      <c r="B22" s="481" t="s">
        <v>355</v>
      </c>
      <c r="C22" s="470">
        <f>C19*C21</f>
        <v>19.991289198606275</v>
      </c>
      <c r="D22" s="470">
        <f>D19*D21</f>
        <v>28.928571428571431</v>
      </c>
      <c r="E22" s="470" t="s">
        <v>213</v>
      </c>
      <c r="F22" s="181"/>
      <c r="G22" s="181"/>
      <c r="H22" s="181"/>
      <c r="I22" s="181"/>
      <c r="J22" s="466"/>
    </row>
    <row r="23" spans="1:12" ht="20.149999999999999" customHeight="1">
      <c r="A23" s="181"/>
      <c r="B23" s="481" t="s">
        <v>356</v>
      </c>
      <c r="C23" s="470">
        <f>C21-C22</f>
        <v>1979.1376306620214</v>
      </c>
      <c r="D23" s="470">
        <f>D21-D22</f>
        <v>2863.9285714285716</v>
      </c>
      <c r="E23" s="470" t="s">
        <v>213</v>
      </c>
      <c r="F23" s="181"/>
      <c r="G23" s="181"/>
      <c r="H23" s="181"/>
      <c r="I23" s="181"/>
      <c r="J23" s="466"/>
    </row>
    <row r="24" spans="1:12" ht="20.149999999999999" customHeight="1">
      <c r="A24" s="181"/>
      <c r="B24" s="469" t="s">
        <v>357</v>
      </c>
      <c r="C24" s="485">
        <f>C16/C23</f>
        <v>126.31764265751191</v>
      </c>
      <c r="D24" s="485">
        <f>D16/D21</f>
        <v>86.419753086419746</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0.99605733090820558</v>
      </c>
      <c r="D26" s="486">
        <f>D24/SUM(D24:D25)</f>
        <v>0.99424756764434341</v>
      </c>
      <c r="E26" s="470" t="s">
        <v>208</v>
      </c>
      <c r="F26" s="487"/>
      <c r="G26" s="487"/>
      <c r="H26" s="487"/>
      <c r="I26" s="487"/>
      <c r="J26" s="466"/>
    </row>
    <row r="27" spans="1:12" ht="20.149999999999999" customHeight="1">
      <c r="A27" s="181"/>
      <c r="B27" s="481" t="s">
        <v>221</v>
      </c>
      <c r="C27" s="485">
        <f>C24+C25</f>
        <v>126.81764265751191</v>
      </c>
      <c r="D27" s="488">
        <f>D24+D25</f>
        <v>86.919753086419746</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19.899999999999999" customHeight="1">
      <c r="A29" s="181"/>
      <c r="B29" s="489"/>
      <c r="C29" s="490"/>
      <c r="D29" s="490"/>
      <c r="E29" s="490"/>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thickBot="1">
      <c r="A33" s="181"/>
      <c r="B33" s="495" t="s">
        <v>102</v>
      </c>
      <c r="C33" s="496">
        <f>'Appendix - Equipment'!C10</f>
        <v>1</v>
      </c>
      <c r="D33" s="761">
        <f>IF('1.2 Scenario Analysis'!M12="New",'Appendix - Equipment'!D10,IF('1.2 Scenario Analysis'!M12="Old",'Appendix - Equipment'!D10*0.4,'Appendix - Equipment'!D10*0.75))</f>
        <v>9000</v>
      </c>
      <c r="E33" s="498">
        <f>'Input Sheet'!E155</f>
        <v>0.1</v>
      </c>
      <c r="F33" s="497">
        <f>C33*D33*E33/C$10</f>
        <v>0.1171875</v>
      </c>
      <c r="G33" s="499">
        <f>F33*$C$27/$C$16*1000</f>
        <v>5.9445769995708712E-2</v>
      </c>
      <c r="K33" s="500"/>
      <c r="L33" s="494"/>
    </row>
    <row r="34" spans="1:12" ht="17.149999999999999" customHeight="1" thickTop="1">
      <c r="A34" s="181"/>
      <c r="B34" s="905" t="s">
        <v>228</v>
      </c>
      <c r="C34" s="906"/>
      <c r="D34" s="911"/>
      <c r="E34" s="907"/>
      <c r="F34" s="501">
        <f>SUM(F33:F33)</f>
        <v>0.1171875</v>
      </c>
      <c r="G34" s="501">
        <f>SUM(G33:G33)</f>
        <v>5.9445769995708712E-2</v>
      </c>
      <c r="I34" s="181"/>
      <c r="J34" s="181"/>
    </row>
    <row r="35" spans="1:12" ht="17.149999999999999" customHeight="1">
      <c r="A35" s="181"/>
      <c r="B35" s="502"/>
      <c r="C35" s="503"/>
      <c r="D35" s="503"/>
      <c r="E35" s="504"/>
      <c r="F35" s="504"/>
      <c r="G35" s="505"/>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102</v>
      </c>
      <c r="C37" s="496">
        <f>'Appendix - Equipment'!G10</f>
        <v>1</v>
      </c>
      <c r="D37" s="761">
        <f>IF('1.2 Scenario Analysis'!M12="New",'Appendix - Equipment'!H10,IF('1.2 Scenario Analysis'!M12="Old",'Appendix - Equipment'!H10*0.4,'Appendix - Equipment'!H10*0.75))</f>
        <v>102000</v>
      </c>
      <c r="E37" s="498">
        <f>'Input Sheet'!F155</f>
        <v>0.1</v>
      </c>
      <c r="F37" s="497">
        <f>C37*D37*E37/D$10</f>
        <v>1.328125</v>
      </c>
      <c r="G37" s="499">
        <f>F37*$D$27/$D$16*1000</f>
        <v>0.46176118827160489</v>
      </c>
      <c r="H37" s="181"/>
      <c r="I37" s="181"/>
      <c r="J37" s="181"/>
    </row>
    <row r="38" spans="1:12" ht="17.149999999999999" customHeight="1">
      <c r="A38" s="181"/>
      <c r="B38" s="905" t="s">
        <v>228</v>
      </c>
      <c r="C38" s="906"/>
      <c r="D38" s="906"/>
      <c r="E38" s="907"/>
      <c r="F38" s="501">
        <f>SUM(F37:F37)</f>
        <v>1.328125</v>
      </c>
      <c r="G38" s="501">
        <f>SUM(G37:G37)</f>
        <v>0.46176118827160489</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102</v>
      </c>
      <c r="C43" s="762">
        <f>IF('1.2 Scenario Analysis'!M12="Old",(C33*(55*(1+16%))),IF('1.2 Scenario Analysis'!M12="New",(C33*55),C33*(55*(1+8%))))</f>
        <v>59.400000000000006</v>
      </c>
      <c r="D43" s="506">
        <v>0</v>
      </c>
      <c r="E43" s="507">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10.525001279274058</v>
      </c>
      <c r="G43" s="499">
        <f>F43*$C$27/$C$16*1000</f>
        <v>5.3390234048193328</v>
      </c>
      <c r="H43" s="181"/>
      <c r="I43" s="181"/>
      <c r="J43" s="181"/>
    </row>
    <row r="44" spans="1:12" ht="17.149999999999999" customHeight="1">
      <c r="A44" s="181"/>
      <c r="B44" s="905" t="s">
        <v>228</v>
      </c>
      <c r="C44" s="906"/>
      <c r="D44" s="906"/>
      <c r="E44" s="907"/>
      <c r="F44" s="501">
        <f>SUM(F43:F43)</f>
        <v>10.525001279274058</v>
      </c>
      <c r="G44" s="501">
        <f>SUM(G43:G43)</f>
        <v>5.3390234048193328</v>
      </c>
      <c r="H44" s="181"/>
      <c r="I44" s="181"/>
      <c r="J44" s="181"/>
    </row>
    <row r="45" spans="1:12" ht="17.149999999999999" customHeight="1">
      <c r="A45" s="181"/>
      <c r="B45" s="508"/>
      <c r="C45" s="508"/>
      <c r="D45" s="508"/>
      <c r="E45" s="508"/>
      <c r="F45" s="508"/>
      <c r="G45" s="511"/>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102</v>
      </c>
      <c r="C47" s="762">
        <f>IF('1.2 Scenario Analysis'!M12="Old",(C37*(60*(1+16%))),IF('1.2 Scenario Analysis'!M12="New",(C37*60),C37*(60*(1+8%))))</f>
        <v>64.800000000000011</v>
      </c>
      <c r="D47" s="506">
        <v>0</v>
      </c>
      <c r="E47" s="507">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11.377274122844426</v>
      </c>
      <c r="G47" s="499">
        <f>F47*$D$27/$D$16*1000</f>
        <v>3.9556394302166016</v>
      </c>
      <c r="H47" s="181"/>
      <c r="I47" s="181"/>
      <c r="J47" s="181"/>
    </row>
    <row r="48" spans="1:12" ht="17.149999999999999" customHeight="1">
      <c r="A48" s="181"/>
      <c r="B48" s="905" t="s">
        <v>228</v>
      </c>
      <c r="C48" s="906"/>
      <c r="D48" s="906"/>
      <c r="E48" s="907"/>
      <c r="F48" s="501">
        <f>SUM(F47:F47)</f>
        <v>11.377274122844426</v>
      </c>
      <c r="G48" s="501">
        <f>SUM(G47:G47)</f>
        <v>3.9556394302166016</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Sheet'!E156</f>
        <v>1</v>
      </c>
      <c r="D53" s="513">
        <f>'Input Sheet'!E160</f>
        <v>0.03</v>
      </c>
      <c r="E53" s="497">
        <f>IF('1.1 Summary'!$C$9="France",'Labour Data – France'!$F14,IF('1.1 Summary'!$C$9="Netherlands",'Labour Data – Netherlands'!$F14,IF('1.1 Summary'!$C$9="Portugal",'Labour Data – Portugal'!$F14,'Labour Data – Country B'!$F14)))</f>
        <v>75.01731539986767</v>
      </c>
      <c r="F53" s="499">
        <f>C53*E53*D53</f>
        <v>2.25051946199603</v>
      </c>
      <c r="G53" s="499">
        <f>F53*$C$27/$C$16*1000</f>
        <v>1.1416222917007539</v>
      </c>
      <c r="H53" s="504"/>
      <c r="I53" s="504"/>
      <c r="J53" s="181"/>
    </row>
    <row r="54" spans="1:10" ht="17.149999999999999" customHeight="1">
      <c r="A54" s="181"/>
      <c r="B54" s="419" t="s">
        <v>96</v>
      </c>
      <c r="C54" s="512">
        <f>'Input Sheet'!E157</f>
        <v>1</v>
      </c>
      <c r="D54" s="513">
        <f>'Input Sheet'!E161</f>
        <v>0.05</v>
      </c>
      <c r="E54" s="497">
        <f>IF('1.1 Summary'!$C$9="France",'Labour Data – France'!$F15,IF('1.1 Summary'!$C$9="Netherlands",'Labour Data – Netherlands'!$F15,IF('1.1 Summary'!$C$9="Portugal",'Labour Data – Portugal'!$F15,'Labour Data – Country B'!$F15)))</f>
        <v>37.306034057501101</v>
      </c>
      <c r="F54" s="499">
        <f t="shared" ref="F54:F56" si="0">C54*E54*D54</f>
        <v>1.8653017028750551</v>
      </c>
      <c r="G54" s="499">
        <f>F54*$C$27/$C$16*1000</f>
        <v>0.94621265921462883</v>
      </c>
      <c r="H54" s="504"/>
      <c r="I54" s="504"/>
      <c r="J54" s="181"/>
    </row>
    <row r="55" spans="1:10" ht="17.149999999999999" customHeight="1">
      <c r="A55" s="181"/>
      <c r="B55" s="419" t="s">
        <v>97</v>
      </c>
      <c r="C55" s="512">
        <f>'Input Sheet'!E158</f>
        <v>1</v>
      </c>
      <c r="D55" s="513">
        <f>'Input Sheet'!E162</f>
        <v>0.05</v>
      </c>
      <c r="E55" s="497">
        <f>IF('1.1 Summary'!$C$9="France",'Labour Data – France'!$F16,IF('1.1 Summary'!$C$9="Netherlands",'Labour Data – Netherlands'!$F16,IF('1.1 Summary'!$C$9="Portugal",'Labour Data – Portugal'!$F16,'Labour Data – Country B'!$F16)))</f>
        <v>23.232408815008824</v>
      </c>
      <c r="F55" s="499">
        <f t="shared" si="0"/>
        <v>1.1616204407504414</v>
      </c>
      <c r="G55" s="499">
        <f>F55*$C$27/$C$16*1000</f>
        <v>0.58925586383500383</v>
      </c>
      <c r="H55" s="504"/>
      <c r="I55" s="504"/>
      <c r="J55" s="181"/>
    </row>
    <row r="56" spans="1:10" ht="17.149999999999999" customHeight="1">
      <c r="A56" s="181"/>
      <c r="B56" s="419" t="s">
        <v>98</v>
      </c>
      <c r="C56" s="512">
        <f>'Input Sheet'!E159</f>
        <v>1</v>
      </c>
      <c r="D56" s="513">
        <f>'Input Sheet'!E163</f>
        <v>0.1</v>
      </c>
      <c r="E56" s="497">
        <f>IF('1.1 Summary'!$C$9="France",'Labour Data – France'!$F17,IF('1.1 Summary'!$C$9="Netherlands",'Labour Data – Netherlands'!$F17,IF('1.1 Summary'!$C$9="Portugal",'Labour Data – Portugal'!$F17,'Labour Data – Country B'!$F17)))</f>
        <v>22.146190143923693</v>
      </c>
      <c r="F56" s="499">
        <f t="shared" si="0"/>
        <v>2.2146190143923694</v>
      </c>
      <c r="G56" s="499">
        <f>F56*$C$27/$C$16*1000</f>
        <v>1.1234110511589708</v>
      </c>
      <c r="H56" s="504"/>
      <c r="I56" s="504"/>
      <c r="J56" s="181"/>
    </row>
    <row r="57" spans="1:10" ht="17.149999999999999" customHeight="1">
      <c r="A57" s="181"/>
      <c r="B57" s="905" t="s">
        <v>228</v>
      </c>
      <c r="C57" s="906"/>
      <c r="D57" s="906"/>
      <c r="E57" s="907"/>
      <c r="F57" s="501">
        <f>SUM(F53:F56)</f>
        <v>7.4920606200138966</v>
      </c>
      <c r="G57" s="501">
        <f>SUM(G53:G56)</f>
        <v>3.8005018659093577</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Sheet'!F156</f>
        <v>1</v>
      </c>
      <c r="D60" s="513">
        <f>'Input Sheet'!F160</f>
        <v>0.03</v>
      </c>
      <c r="E60" s="497">
        <f>IF('1.1 Summary'!$C$9="France",'Labour Data – France'!$F14,IF('1.1 Summary'!$C$9="Netherlands",'Labour Data – Netherlands'!$F14,IF('1.1 Summary'!$C$9="Portugal",'Labour Data – Portugal'!$F14,'Labour Data – Country B'!$F14)))</f>
        <v>75.01731539986767</v>
      </c>
      <c r="F60" s="499">
        <f>C60*E60*D60</f>
        <v>2.25051946199603</v>
      </c>
      <c r="G60" s="499">
        <f>F60*$D$27/$D$16*1000</f>
        <v>0.78245838381150845</v>
      </c>
      <c r="H60" s="504"/>
      <c r="I60" s="504"/>
      <c r="J60" s="181"/>
    </row>
    <row r="61" spans="1:10" ht="17.149999999999999" customHeight="1">
      <c r="A61" s="181"/>
      <c r="B61" s="419" t="s">
        <v>96</v>
      </c>
      <c r="C61" s="512">
        <f>'Input Sheet'!F157</f>
        <v>1</v>
      </c>
      <c r="D61" s="513">
        <f>'Input Sheet'!F161</f>
        <v>0.05</v>
      </c>
      <c r="E61" s="497">
        <f>IF('1.1 Summary'!$C$9="France",'Labour Data – France'!$F15,IF('1.1 Summary'!$C$9="Netherlands",'Labour Data – Netherlands'!$F15,IF('1.1 Summary'!$C$9="Portugal",'Labour Data – Portugal'!$F15,'Labour Data – Country B'!$F15)))</f>
        <v>37.306034057501101</v>
      </c>
      <c r="F61" s="499">
        <f t="shared" ref="F61:F63" si="1">C61*E61*D61</f>
        <v>1.8653017028750551</v>
      </c>
      <c r="G61" s="499">
        <f>F61*$D$27/$D$16*1000</f>
        <v>0.64852625378231232</v>
      </c>
      <c r="H61" s="504"/>
      <c r="I61" s="504"/>
      <c r="J61" s="181"/>
    </row>
    <row r="62" spans="1:10" ht="17.149999999999999" customHeight="1">
      <c r="A62" s="181"/>
      <c r="B62" s="419" t="s">
        <v>97</v>
      </c>
      <c r="C62" s="512">
        <f>'Input Sheet'!F158</f>
        <v>2</v>
      </c>
      <c r="D62" s="513">
        <f>'Input Sheet'!F162</f>
        <v>0.05</v>
      </c>
      <c r="E62" s="497">
        <f>IF('1.1 Summary'!$C$9="France",'Labour Data – France'!$F16,IF('1.1 Summary'!$C$9="Netherlands",'Labour Data – Netherlands'!$F16,IF('1.1 Summary'!$C$9="Portugal",'Labour Data – Portugal'!$F16,'Labour Data – Country B'!$F16)))</f>
        <v>23.232408815008824</v>
      </c>
      <c r="F62" s="499">
        <f t="shared" si="1"/>
        <v>2.3232408815008827</v>
      </c>
      <c r="G62" s="499">
        <f>F62*$D$27/$D$16*1000</f>
        <v>0.80774209512133155</v>
      </c>
      <c r="H62" s="504"/>
      <c r="I62" s="504"/>
      <c r="J62" s="181"/>
    </row>
    <row r="63" spans="1:10" ht="17.149999999999999" customHeight="1">
      <c r="A63" s="181"/>
      <c r="B63" s="419" t="s">
        <v>98</v>
      </c>
      <c r="C63" s="512">
        <f>'Input Sheet'!F159</f>
        <v>1</v>
      </c>
      <c r="D63" s="513">
        <f>'Input Sheet'!F163</f>
        <v>0.1</v>
      </c>
      <c r="E63" s="497">
        <f>IF('1.1 Summary'!$C$9="France",'Labour Data – France'!$F17,IF('1.1 Summary'!$C$9="Netherlands",'Labour Data – Netherlands'!$F17,IF('1.1 Summary'!$C$9="Portugal",'Labour Data – Portugal'!$F17,'Labour Data – Country B'!$F17)))</f>
        <v>22.146190143923693</v>
      </c>
      <c r="F63" s="499">
        <f t="shared" si="1"/>
        <v>2.2146190143923694</v>
      </c>
      <c r="G63" s="499">
        <f>F63*$D$27/$D$16*1000</f>
        <v>0.76997655164589995</v>
      </c>
      <c r="H63" s="504"/>
      <c r="I63" s="504"/>
      <c r="J63" s="181"/>
    </row>
    <row r="64" spans="1:10" ht="17.149999999999999" customHeight="1">
      <c r="A64" s="181"/>
      <c r="B64" s="905" t="s">
        <v>228</v>
      </c>
      <c r="C64" s="906"/>
      <c r="D64" s="906"/>
      <c r="E64" s="907"/>
      <c r="F64" s="501">
        <f>SUM(F60:F63)</f>
        <v>8.6536810607643364</v>
      </c>
      <c r="G64" s="501">
        <f>SUM(G60:G63)</f>
        <v>3.0087032843610522</v>
      </c>
      <c r="H64" s="181"/>
      <c r="I64" s="181"/>
      <c r="J64" s="181"/>
    </row>
    <row r="65" spans="1:12" ht="17.149999999999999" customHeight="1">
      <c r="A65" s="514"/>
      <c r="B65" s="514"/>
      <c r="C65" s="514"/>
      <c r="D65" s="514"/>
      <c r="E65" s="514"/>
      <c r="F65" s="181"/>
      <c r="G65" s="181"/>
      <c r="H65" s="181"/>
      <c r="I65" s="181"/>
      <c r="J65" s="181"/>
      <c r="L65" s="494"/>
    </row>
    <row r="66" spans="1:12" ht="65.5" customHeight="1">
      <c r="A66" s="515"/>
      <c r="B66" s="912" t="s">
        <v>238</v>
      </c>
      <c r="C66" s="912"/>
      <c r="D66" s="912"/>
      <c r="E66" s="514"/>
      <c r="F66" s="514"/>
      <c r="G66" s="514"/>
      <c r="H66" s="514"/>
      <c r="I66" s="514"/>
      <c r="J66" s="12"/>
      <c r="K66" s="424"/>
      <c r="L66" s="424"/>
    </row>
    <row r="67" spans="1:12" ht="17.149999999999999" customHeight="1">
      <c r="A67" s="78" t="s">
        <v>0</v>
      </c>
      <c r="B67" s="516"/>
      <c r="C67" s="516"/>
      <c r="D67" s="516"/>
    </row>
    <row r="68" spans="1:12" ht="15" customHeight="1">
      <c r="B68" s="165"/>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sheetData>
  <mergeCells count="11">
    <mergeCell ref="B44:E44"/>
    <mergeCell ref="C2:D2"/>
    <mergeCell ref="B30:G30"/>
    <mergeCell ref="B34:E34"/>
    <mergeCell ref="B38:E38"/>
    <mergeCell ref="B40:G40"/>
    <mergeCell ref="B48:E48"/>
    <mergeCell ref="B50:G50"/>
    <mergeCell ref="B57:E57"/>
    <mergeCell ref="B64:E64"/>
    <mergeCell ref="B66:D66"/>
  </mergeCells>
  <pageMargins left="0.7" right="0.7" top="0.75" bottom="0.75" header="0.3" footer="0.3"/>
  <pageSetup scale="50"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7FCA-5040-4597-B38B-079785CCFD7C}">
  <sheetPr codeName="Sheet34">
    <tabColor rgb="FF92D050"/>
  </sheetPr>
  <dimension ref="A1:Q587"/>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439</v>
      </c>
      <c r="C5" s="181"/>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Sheet'!E164</f>
        <v>1</v>
      </c>
      <c r="D11" s="476">
        <f>'Input Sheet'!F164</f>
        <v>1</v>
      </c>
      <c r="E11" s="474" t="s">
        <v>202</v>
      </c>
      <c r="F11" s="475"/>
      <c r="G11" s="475"/>
      <c r="H11" s="475"/>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Sheet'!E165</f>
        <v>1000</v>
      </c>
      <c r="D13" s="480">
        <f>'Input Sheet'!F165</f>
        <v>1100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Sheet'!E166</f>
        <v>0.4</v>
      </c>
      <c r="D17" s="482">
        <f>'Input Sheet'!F166</f>
        <v>0.33</v>
      </c>
      <c r="E17" s="470" t="s">
        <v>153</v>
      </c>
      <c r="F17" s="181"/>
      <c r="G17" s="181"/>
      <c r="H17" s="181"/>
      <c r="I17" s="181"/>
      <c r="J17" s="466"/>
    </row>
    <row r="18" spans="1:12" ht="20.149999999999999" customHeight="1">
      <c r="A18" s="181"/>
      <c r="B18" s="481" t="s">
        <v>215</v>
      </c>
      <c r="C18" s="482">
        <f>'Input Sheet'!E167</f>
        <v>0.1</v>
      </c>
      <c r="D18" s="482">
        <f>'Input Sheet'!F167</f>
        <v>7.0000000000000007E-2</v>
      </c>
      <c r="E18" s="470" t="s">
        <v>153</v>
      </c>
      <c r="F18" s="181"/>
      <c r="G18" s="181"/>
      <c r="H18" s="181"/>
      <c r="I18" s="181"/>
      <c r="J18" s="466"/>
    </row>
    <row r="19" spans="1:12" ht="20.149999999999999" customHeight="1">
      <c r="A19" s="181"/>
      <c r="B19" s="483" t="s">
        <v>353</v>
      </c>
      <c r="C19" s="484">
        <f>'Input Sheet'!E168</f>
        <v>0.01</v>
      </c>
      <c r="D19" s="484">
        <f>'Input Sheet'!F168</f>
        <v>0.01</v>
      </c>
      <c r="E19" s="470" t="s">
        <v>208</v>
      </c>
      <c r="F19" s="181"/>
      <c r="G19" s="181"/>
      <c r="H19" s="181"/>
      <c r="I19" s="181"/>
      <c r="J19" s="466"/>
    </row>
    <row r="20" spans="1:12" ht="20.149999999999999" customHeight="1">
      <c r="A20" s="181"/>
      <c r="B20" s="481" t="s">
        <v>216</v>
      </c>
      <c r="C20" s="485">
        <f>C17+C18</f>
        <v>0.5</v>
      </c>
      <c r="D20" s="485">
        <f>D17+D18</f>
        <v>0.4</v>
      </c>
      <c r="E20" s="470" t="s">
        <v>153</v>
      </c>
      <c r="F20" s="181"/>
      <c r="G20" s="468"/>
      <c r="H20" s="181"/>
      <c r="I20" s="181"/>
      <c r="J20" s="466"/>
    </row>
    <row r="21" spans="1:12" ht="20.149999999999999" customHeight="1">
      <c r="A21" s="181"/>
      <c r="B21" s="481" t="s">
        <v>354</v>
      </c>
      <c r="C21" s="470">
        <f>(C13/C20)*C11*C12</f>
        <v>1928.5714285714287</v>
      </c>
      <c r="D21" s="470">
        <f>(D13/D20)*D11*D12</f>
        <v>2651.7857142857142</v>
      </c>
      <c r="E21" s="470" t="s">
        <v>213</v>
      </c>
      <c r="F21" s="181"/>
      <c r="G21" s="181"/>
      <c r="H21" s="181"/>
      <c r="I21" s="181"/>
      <c r="J21" s="466"/>
    </row>
    <row r="22" spans="1:12" ht="20.149999999999999" customHeight="1">
      <c r="A22" s="181"/>
      <c r="B22" s="481" t="s">
        <v>355</v>
      </c>
      <c r="C22" s="470">
        <f>C19*C21</f>
        <v>19.285714285714288</v>
      </c>
      <c r="D22" s="470">
        <f>D19*D21</f>
        <v>26.517857142857142</v>
      </c>
      <c r="E22" s="470" t="s">
        <v>213</v>
      </c>
      <c r="F22" s="181"/>
      <c r="G22" s="181"/>
      <c r="H22" s="181"/>
      <c r="I22" s="181"/>
      <c r="J22" s="466"/>
    </row>
    <row r="23" spans="1:12" ht="20.149999999999999" customHeight="1">
      <c r="A23" s="181"/>
      <c r="B23" s="481" t="s">
        <v>356</v>
      </c>
      <c r="C23" s="470">
        <f>C21-C22</f>
        <v>1909.2857142857144</v>
      </c>
      <c r="D23" s="470">
        <f>D21-D22</f>
        <v>2625.2678571428569</v>
      </c>
      <c r="E23" s="470" t="s">
        <v>213</v>
      </c>
      <c r="F23" s="181"/>
      <c r="G23" s="181"/>
      <c r="H23" s="181"/>
      <c r="I23" s="181"/>
      <c r="J23" s="466"/>
    </row>
    <row r="24" spans="1:12" ht="20.149999999999999" customHeight="1">
      <c r="A24" s="181"/>
      <c r="B24" s="469" t="s">
        <v>357</v>
      </c>
      <c r="C24" s="485">
        <f>C16/C23</f>
        <v>130.93901982790871</v>
      </c>
      <c r="D24" s="485">
        <f>D16/D21</f>
        <v>94.276094276094284</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0.99619595459054211</v>
      </c>
      <c r="D26" s="486">
        <f>D24/SUM(D24:D25)</f>
        <v>0.99472440805016249</v>
      </c>
      <c r="E26" s="470" t="s">
        <v>208</v>
      </c>
      <c r="F26" s="487"/>
      <c r="G26" s="487"/>
      <c r="H26" s="487"/>
      <c r="I26" s="487"/>
      <c r="J26" s="466"/>
    </row>
    <row r="27" spans="1:12" ht="20.149999999999999" customHeight="1">
      <c r="A27" s="181"/>
      <c r="B27" s="481" t="s">
        <v>221</v>
      </c>
      <c r="C27" s="485">
        <f>IF('1.1 Summary'!$C$14="Carbonated", C24+C25,0)</f>
        <v>0</v>
      </c>
      <c r="D27" s="485">
        <f>IF('1.1 Summary'!$C$14="Carbonated", D24+D25,0)</f>
        <v>0</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495" t="s">
        <v>109</v>
      </c>
      <c r="C33" s="665">
        <f>'Appendix - Equipment'!C13</f>
        <v>1</v>
      </c>
      <c r="D33" s="666">
        <f>IF('1.1 Summary'!$C$13="New",'Appendix - Equipment'!D13,IF('1.1 Summary'!$C$13="Old",'Appendix - Equipment'!D13*0.4,'Appendix - Equipment'!D13*0.75))</f>
        <v>26000</v>
      </c>
      <c r="E33" s="667">
        <f>'Input Sheet'!E169</f>
        <v>0.1</v>
      </c>
      <c r="F33" s="497">
        <f>C33*D33*E33/C$10</f>
        <v>0.33854166666666669</v>
      </c>
      <c r="G33" s="499">
        <f>F33*$C$27/$C$16*1000</f>
        <v>0</v>
      </c>
      <c r="I33" s="181"/>
      <c r="J33" s="181"/>
      <c r="L33" s="494"/>
    </row>
    <row r="34" spans="1:12" ht="17.149999999999999" customHeight="1">
      <c r="A34" s="181"/>
      <c r="B34" s="905" t="s">
        <v>228</v>
      </c>
      <c r="C34" s="906"/>
      <c r="D34" s="906"/>
      <c r="E34" s="907"/>
      <c r="F34" s="501">
        <f>SUM(F31:F33)</f>
        <v>0.33854166666666669</v>
      </c>
      <c r="G34" s="501">
        <f>SUM(G31:G33)</f>
        <v>0</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109</v>
      </c>
      <c r="C37" s="665">
        <f>'Appendix - Equipment'!C13</f>
        <v>1</v>
      </c>
      <c r="D37" s="666">
        <f>IF('1.1 Summary'!$C$13="New",'Appendix - Equipment'!H13,IF('1.1 Summary'!$C$13="Old",'Appendix - Equipment'!H13*0.4,'Appendix - Equipment'!H13*0.75))</f>
        <v>28600</v>
      </c>
      <c r="E37" s="667">
        <f>'Input Sheet'!F169</f>
        <v>0.1</v>
      </c>
      <c r="F37" s="497">
        <f>C37*D37*E37/D$10</f>
        <v>0.37239583333333331</v>
      </c>
      <c r="G37" s="499">
        <f>F37*$D$27/$D$16*1000</f>
        <v>0</v>
      </c>
      <c r="H37" s="181"/>
      <c r="I37" s="181"/>
      <c r="J37" s="181"/>
    </row>
    <row r="38" spans="1:12" ht="17.149999999999999" customHeight="1">
      <c r="A38" s="181"/>
      <c r="B38" s="905" t="s">
        <v>228</v>
      </c>
      <c r="C38" s="906"/>
      <c r="D38" s="906"/>
      <c r="E38" s="907"/>
      <c r="F38" s="501">
        <f>SUM(F35:F37)</f>
        <v>0.37239583333333331</v>
      </c>
      <c r="G38" s="501">
        <f>SUM(G35:G37)</f>
        <v>0</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109</v>
      </c>
      <c r="C43" s="496">
        <f>IF('1.1 Summary'!$C$13="Old",(C33*(20*(1+16%))),IF('1.1 Summary'!$C$13="New",(C33*20),C33*(20*(1+8%))))</f>
        <v>20</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4.3065660872976625</v>
      </c>
      <c r="G43" s="499">
        <f>F43*$C$27/$C$16*1000</f>
        <v>0</v>
      </c>
      <c r="H43" s="181"/>
      <c r="I43" s="181"/>
      <c r="J43" s="181"/>
    </row>
    <row r="44" spans="1:12" ht="17.149999999999999" customHeight="1">
      <c r="A44" s="181"/>
      <c r="B44" s="905" t="s">
        <v>228</v>
      </c>
      <c r="C44" s="906"/>
      <c r="D44" s="906"/>
      <c r="E44" s="907"/>
      <c r="F44" s="501">
        <f>SUM(F43:F43)</f>
        <v>4.3065660872976625</v>
      </c>
      <c r="G44" s="501">
        <f>SUM(G43:G43)</f>
        <v>0</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109</v>
      </c>
      <c r="C47" s="496">
        <f>IF('1.1 Summary'!$C$13="Old",(C37*(25*(1+16%))),IF('1.1 Summary'!$C$13="New",(C37*25),C37*(25*(1+8%))))</f>
        <v>25</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5.0957076091220772</v>
      </c>
      <c r="G47" s="499">
        <f>F47*$D$27/$D$16*1000</f>
        <v>0</v>
      </c>
      <c r="H47" s="181"/>
      <c r="I47" s="181"/>
      <c r="J47" s="181"/>
    </row>
    <row r="48" spans="1:12" ht="17.149999999999999" customHeight="1">
      <c r="A48" s="181"/>
      <c r="B48" s="905" t="s">
        <v>228</v>
      </c>
      <c r="C48" s="906"/>
      <c r="D48" s="906"/>
      <c r="E48" s="907"/>
      <c r="F48" s="501">
        <f>SUM(F47:F47)</f>
        <v>5.0957076091220772</v>
      </c>
      <c r="G48" s="501">
        <f>SUM(G47:G47)</f>
        <v>0</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239</v>
      </c>
      <c r="C53" s="512">
        <f>'Input Sheet'!E170</f>
        <v>1</v>
      </c>
      <c r="D53" s="513">
        <f>'Input Sheet'!E174</f>
        <v>0.03</v>
      </c>
      <c r="E53" s="497">
        <f>IF('1.1 Summary'!$C$9="France",'Labour Data – France'!$F14,IF('1.1 Summary'!$C$9="Netherlands",'Labour Data – Netherlands'!$F14,IF('1.1 Summary'!$C$9="Portugal",'Labour Data – Portugal'!$F14,'Labour Data – Country B'!$F14)))</f>
        <v>75.01731539986767</v>
      </c>
      <c r="F53" s="496">
        <f>C53*D53*E53</f>
        <v>2.25051946199603</v>
      </c>
      <c r="G53" s="499">
        <f>F53*$C$27/$C$16*1000</f>
        <v>0</v>
      </c>
      <c r="H53" s="504"/>
      <c r="I53" s="504"/>
      <c r="J53" s="181"/>
    </row>
    <row r="54" spans="1:10" ht="17.149999999999999" customHeight="1">
      <c r="A54" s="181"/>
      <c r="B54" s="419" t="s">
        <v>96</v>
      </c>
      <c r="C54" s="512">
        <f>'Input Sheet'!E171</f>
        <v>1</v>
      </c>
      <c r="D54" s="513">
        <f>'Input Sheet'!E175</f>
        <v>0.05</v>
      </c>
      <c r="E54" s="497">
        <f>IF('1.1 Summary'!$C$9="France",'Labour Data – France'!$F15,IF('1.1 Summary'!$C$9="Netherlands",'Labour Data – Netherlands'!$F15,IF('1.1 Summary'!$C$9="Portugal",'Labour Data – Portugal'!$F15,'Labour Data – Country B'!$F15)))</f>
        <v>37.306034057501101</v>
      </c>
      <c r="F54" s="496">
        <f t="shared" ref="F54:F56" si="0">C54*D54*E54</f>
        <v>1.8653017028750551</v>
      </c>
      <c r="G54" s="499">
        <f t="shared" ref="G54:G56" si="1">F54*$C$27/$C$16*1000</f>
        <v>0</v>
      </c>
      <c r="H54" s="504"/>
      <c r="I54" s="504"/>
      <c r="J54" s="181"/>
    </row>
    <row r="55" spans="1:10" ht="17.149999999999999" customHeight="1">
      <c r="A55" s="181"/>
      <c r="B55" s="419" t="s">
        <v>97</v>
      </c>
      <c r="C55" s="512">
        <f>'Input Sheet'!E172</f>
        <v>1</v>
      </c>
      <c r="D55" s="513">
        <f>'Input Sheet'!E176</f>
        <v>0.05</v>
      </c>
      <c r="E55" s="497">
        <f>IF('1.1 Summary'!$C$9="France",'Labour Data – France'!$F16,IF('1.1 Summary'!$C$9="Netherlands",'Labour Data – Netherlands'!$F16,IF('1.1 Summary'!$C$9="Portugal",'Labour Data – Portugal'!$F16,'Labour Data – Country B'!$F16)))</f>
        <v>23.232408815008824</v>
      </c>
      <c r="F55" s="496">
        <f t="shared" si="0"/>
        <v>1.1616204407504414</v>
      </c>
      <c r="G55" s="499">
        <f t="shared" si="1"/>
        <v>0</v>
      </c>
      <c r="H55" s="504"/>
      <c r="I55" s="504"/>
      <c r="J55" s="181"/>
    </row>
    <row r="56" spans="1:10" ht="17.149999999999999" customHeight="1">
      <c r="A56" s="181"/>
      <c r="B56" s="419" t="s">
        <v>98</v>
      </c>
      <c r="C56" s="512">
        <f>'Input Sheet'!E173</f>
        <v>1</v>
      </c>
      <c r="D56" s="513">
        <f>'Input Sheet'!E177</f>
        <v>0.1</v>
      </c>
      <c r="E56" s="497">
        <f>IF('1.1 Summary'!$C$9="France",'Labour Data – France'!$F17,IF('1.1 Summary'!$C$9="Netherlands",'Labour Data – Netherlands'!$F17,IF('1.1 Summary'!$C$9="Portugal",'Labour Data – Portugal'!$F17,'Labour Data – Country B'!$F17)))</f>
        <v>22.146190143923693</v>
      </c>
      <c r="F56" s="496">
        <f t="shared" si="0"/>
        <v>2.2146190143923694</v>
      </c>
      <c r="G56" s="499">
        <f t="shared" si="1"/>
        <v>0</v>
      </c>
      <c r="H56" s="504"/>
      <c r="I56" s="504"/>
      <c r="J56" s="181"/>
    </row>
    <row r="57" spans="1:10" ht="17.149999999999999" customHeight="1">
      <c r="A57" s="181"/>
      <c r="B57" s="905" t="s">
        <v>228</v>
      </c>
      <c r="C57" s="906"/>
      <c r="D57" s="906"/>
      <c r="E57" s="907"/>
      <c r="F57" s="501">
        <f>SUM(F53:F56)</f>
        <v>7.4920606200138966</v>
      </c>
      <c r="G57" s="501">
        <f>SUM(G53:G56)</f>
        <v>0</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239</v>
      </c>
      <c r="C60" s="512">
        <f>'Input Sheet'!F170</f>
        <v>1</v>
      </c>
      <c r="D60" s="513">
        <f>'Input Sheet'!F174</f>
        <v>0.03</v>
      </c>
      <c r="E60" s="497">
        <f>IF('1.1 Summary'!$C$9="France",'Labour Data – France'!$F14,IF('1.1 Summary'!$C$9="Netherlands",'Labour Data – Netherlands'!$F14,IF('1.1 Summary'!$C$9="Portugal",'Labour Data – Portugal'!$F14,'Labour Data – Country B'!$F14)))</f>
        <v>75.01731539986767</v>
      </c>
      <c r="F60" s="496">
        <f>C60*D60*E60</f>
        <v>2.25051946199603</v>
      </c>
      <c r="G60" s="499">
        <f>F60*$D$27/$D$16*1000</f>
        <v>0</v>
      </c>
      <c r="H60" s="504"/>
      <c r="I60" s="504"/>
      <c r="J60" s="181"/>
    </row>
    <row r="61" spans="1:10" ht="17.149999999999999" customHeight="1">
      <c r="A61" s="181"/>
      <c r="B61" s="419" t="s">
        <v>96</v>
      </c>
      <c r="C61" s="512">
        <f>'Input Sheet'!F171</f>
        <v>1</v>
      </c>
      <c r="D61" s="513">
        <f>'Input Sheet'!F175</f>
        <v>0.05</v>
      </c>
      <c r="E61" s="497">
        <f>IF('1.1 Summary'!$C$9="France",'Labour Data – France'!$F15,IF('1.1 Summary'!$C$9="Netherlands",'Labour Data – Netherlands'!$F15,IF('1.1 Summary'!$C$9="Portugal",'Labour Data – Portugal'!$F15,'Labour Data – Country B'!$F15)))</f>
        <v>37.306034057501101</v>
      </c>
      <c r="F61" s="496">
        <f t="shared" ref="F61:F63" si="2">C61*D61*E61</f>
        <v>1.8653017028750551</v>
      </c>
      <c r="G61" s="499">
        <f t="shared" ref="G61:G63" si="3">F61*$D$27/$D$16*1000</f>
        <v>0</v>
      </c>
      <c r="H61" s="504"/>
      <c r="I61" s="504"/>
      <c r="J61" s="181"/>
    </row>
    <row r="62" spans="1:10" ht="17.149999999999999" customHeight="1">
      <c r="A62" s="181"/>
      <c r="B62" s="419" t="s">
        <v>97</v>
      </c>
      <c r="C62" s="512">
        <f>'Input Sheet'!F172</f>
        <v>1</v>
      </c>
      <c r="D62" s="513">
        <f>'Input Sheet'!F176</f>
        <v>0.05</v>
      </c>
      <c r="E62" s="497">
        <f>IF('1.1 Summary'!$C$9="France",'Labour Data – France'!$F16,IF('1.1 Summary'!$C$9="Netherlands",'Labour Data – Netherlands'!$F16,IF('1.1 Summary'!$C$9="Portugal",'Labour Data – Portugal'!$F16,'Labour Data – Country B'!$F16)))</f>
        <v>23.232408815008824</v>
      </c>
      <c r="F62" s="496">
        <f t="shared" si="2"/>
        <v>1.1616204407504414</v>
      </c>
      <c r="G62" s="499">
        <f t="shared" si="3"/>
        <v>0</v>
      </c>
      <c r="H62" s="504"/>
      <c r="I62" s="504"/>
      <c r="J62" s="181"/>
    </row>
    <row r="63" spans="1:10" ht="17.149999999999999" customHeight="1">
      <c r="A63" s="181"/>
      <c r="B63" s="419" t="s">
        <v>98</v>
      </c>
      <c r="C63" s="512">
        <f>'Input Sheet'!F173</f>
        <v>1</v>
      </c>
      <c r="D63" s="513">
        <f>'Input Sheet'!F177</f>
        <v>0.1</v>
      </c>
      <c r="E63" s="497">
        <f>IF('1.1 Summary'!$C$9="France",'Labour Data – France'!$F17,IF('1.1 Summary'!$C$9="Netherlands",'Labour Data – Netherlands'!$F17,IF('1.1 Summary'!$C$9="Portugal",'Labour Data – Portugal'!$F17,'Labour Data – Country B'!$F17)))</f>
        <v>22.146190143923693</v>
      </c>
      <c r="F63" s="496">
        <f t="shared" si="2"/>
        <v>2.2146190143923694</v>
      </c>
      <c r="G63" s="499">
        <f t="shared" si="3"/>
        <v>0</v>
      </c>
      <c r="H63" s="504"/>
      <c r="I63" s="504"/>
      <c r="J63" s="181"/>
    </row>
    <row r="64" spans="1:10" ht="17.149999999999999" customHeight="1">
      <c r="A64" s="181"/>
      <c r="B64" s="905" t="s">
        <v>228</v>
      </c>
      <c r="C64" s="906"/>
      <c r="D64" s="906"/>
      <c r="E64" s="907"/>
      <c r="F64" s="501">
        <f>SUM(F60:F63)</f>
        <v>7.4920606200138966</v>
      </c>
      <c r="G64" s="501">
        <f>SUM(G60:G63)</f>
        <v>0</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C2:D2"/>
    <mergeCell ref="B30:G30"/>
    <mergeCell ref="B40:G40"/>
    <mergeCell ref="B50:G50"/>
    <mergeCell ref="B64:E64"/>
    <mergeCell ref="B57:E57"/>
    <mergeCell ref="B48:E48"/>
    <mergeCell ref="B44:E44"/>
    <mergeCell ref="B38:E38"/>
    <mergeCell ref="B34:E34"/>
  </mergeCells>
  <pageMargins left="0.7" right="0.7" top="0.75" bottom="0.75" header="0.3" footer="0.3"/>
  <pageSetup scale="50"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B0E6E-9F85-484D-A403-4AD79B1F3F32}">
  <sheetPr>
    <tabColor rgb="FF92D050"/>
  </sheetPr>
  <dimension ref="A1:Q587"/>
  <sheetViews>
    <sheetView showGridLines="0" topLeftCell="C21" zoomScale="85" zoomScaleNormal="85" zoomScaleSheetLayoutView="85" zoomScalePageLayoutView="40" workbookViewId="0">
      <selection activeCell="C47" sqref="C47"/>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439</v>
      </c>
      <c r="C5" s="181"/>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Sheet'!E164</f>
        <v>1</v>
      </c>
      <c r="D11" s="476">
        <f>'Input Sheet'!F164</f>
        <v>1</v>
      </c>
      <c r="E11" s="474" t="s">
        <v>202</v>
      </c>
      <c r="F11" s="475"/>
      <c r="G11" s="475"/>
      <c r="H11" s="475"/>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Sheet'!E165</f>
        <v>1000</v>
      </c>
      <c r="D13" s="480">
        <f>'Input Sheet'!F165</f>
        <v>1100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Sheet'!E166</f>
        <v>0.4</v>
      </c>
      <c r="D17" s="482">
        <f>'Input Sheet'!F166</f>
        <v>0.33</v>
      </c>
      <c r="E17" s="470" t="s">
        <v>153</v>
      </c>
      <c r="F17" s="181"/>
      <c r="G17" s="181"/>
      <c r="H17" s="181"/>
      <c r="I17" s="181"/>
      <c r="J17" s="466"/>
    </row>
    <row r="18" spans="1:12" ht="20.149999999999999" customHeight="1">
      <c r="A18" s="181"/>
      <c r="B18" s="481" t="s">
        <v>215</v>
      </c>
      <c r="C18" s="482">
        <f>'Input Sheet'!E167</f>
        <v>0.1</v>
      </c>
      <c r="D18" s="482">
        <f>'Input Sheet'!F167</f>
        <v>7.0000000000000007E-2</v>
      </c>
      <c r="E18" s="470" t="s">
        <v>153</v>
      </c>
      <c r="F18" s="181"/>
      <c r="G18" s="181"/>
      <c r="H18" s="181"/>
      <c r="I18" s="181"/>
      <c r="J18" s="466"/>
    </row>
    <row r="19" spans="1:12" ht="20.149999999999999" customHeight="1">
      <c r="A19" s="181"/>
      <c r="B19" s="483" t="s">
        <v>353</v>
      </c>
      <c r="C19" s="484">
        <f>'Input Sheet'!E168</f>
        <v>0.01</v>
      </c>
      <c r="D19" s="484">
        <f>'Input Sheet'!F168</f>
        <v>0.01</v>
      </c>
      <c r="E19" s="470" t="s">
        <v>208</v>
      </c>
      <c r="F19" s="181"/>
      <c r="G19" s="181"/>
      <c r="H19" s="181"/>
      <c r="I19" s="181"/>
      <c r="J19" s="466"/>
    </row>
    <row r="20" spans="1:12" ht="20.149999999999999" customHeight="1">
      <c r="A20" s="181"/>
      <c r="B20" s="481" t="s">
        <v>216</v>
      </c>
      <c r="C20" s="485">
        <f>C17+C18</f>
        <v>0.5</v>
      </c>
      <c r="D20" s="485">
        <f>D17+D18</f>
        <v>0.4</v>
      </c>
      <c r="E20" s="470" t="s">
        <v>153</v>
      </c>
      <c r="F20" s="181"/>
      <c r="G20" s="468"/>
      <c r="H20" s="181"/>
      <c r="I20" s="181"/>
      <c r="J20" s="466"/>
    </row>
    <row r="21" spans="1:12" ht="20.149999999999999" customHeight="1">
      <c r="A21" s="181"/>
      <c r="B21" s="481" t="s">
        <v>354</v>
      </c>
      <c r="C21" s="470">
        <f>(C13/C20)*C11*C12</f>
        <v>1928.5714285714287</v>
      </c>
      <c r="D21" s="470">
        <f>(D13/D20)*D11*D12</f>
        <v>2651.7857142857142</v>
      </c>
      <c r="E21" s="470" t="s">
        <v>213</v>
      </c>
      <c r="F21" s="181"/>
      <c r="G21" s="181"/>
      <c r="H21" s="181"/>
      <c r="I21" s="181"/>
      <c r="J21" s="466"/>
    </row>
    <row r="22" spans="1:12" ht="20.149999999999999" customHeight="1">
      <c r="A22" s="181"/>
      <c r="B22" s="481" t="s">
        <v>355</v>
      </c>
      <c r="C22" s="470">
        <f>C19*C21</f>
        <v>19.285714285714288</v>
      </c>
      <c r="D22" s="470">
        <f>D19*D21</f>
        <v>26.517857142857142</v>
      </c>
      <c r="E22" s="470" t="s">
        <v>213</v>
      </c>
      <c r="F22" s="181"/>
      <c r="G22" s="181"/>
      <c r="H22" s="181"/>
      <c r="I22" s="181"/>
      <c r="J22" s="466"/>
    </row>
    <row r="23" spans="1:12" ht="20.149999999999999" customHeight="1">
      <c r="A23" s="181"/>
      <c r="B23" s="481" t="s">
        <v>356</v>
      </c>
      <c r="C23" s="470">
        <f>C21-C22</f>
        <v>1909.2857142857144</v>
      </c>
      <c r="D23" s="470">
        <f>D21-D22</f>
        <v>2625.2678571428569</v>
      </c>
      <c r="E23" s="470" t="s">
        <v>213</v>
      </c>
      <c r="F23" s="181"/>
      <c r="G23" s="181"/>
      <c r="H23" s="181"/>
      <c r="I23" s="181"/>
      <c r="J23" s="466"/>
    </row>
    <row r="24" spans="1:12" ht="20.149999999999999" customHeight="1">
      <c r="A24" s="181"/>
      <c r="B24" s="469" t="s">
        <v>357</v>
      </c>
      <c r="C24" s="485">
        <f>C16/C23</f>
        <v>130.93901982790871</v>
      </c>
      <c r="D24" s="485">
        <f>D16/D21</f>
        <v>94.276094276094284</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0.99619595459054211</v>
      </c>
      <c r="D26" s="486">
        <f>D24/SUM(D24:D25)</f>
        <v>0.99472440805016249</v>
      </c>
      <c r="E26" s="470" t="s">
        <v>208</v>
      </c>
      <c r="F26" s="487"/>
      <c r="G26" s="487"/>
      <c r="H26" s="487"/>
      <c r="I26" s="487"/>
      <c r="J26" s="466"/>
    </row>
    <row r="27" spans="1:12" ht="20.149999999999999" customHeight="1">
      <c r="A27" s="181"/>
      <c r="B27" s="481" t="s">
        <v>221</v>
      </c>
      <c r="C27" s="485">
        <f>IF('1.1 Summary'!$C$14="Carbonated", C24+C25,0)</f>
        <v>0</v>
      </c>
      <c r="D27" s="485">
        <f>IF('1.1 Summary'!$C$14="Carbonated", D24+D25,0)</f>
        <v>0</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495" t="s">
        <v>109</v>
      </c>
      <c r="C33" s="665">
        <f>'Appendix - Equipment'!C13</f>
        <v>1</v>
      </c>
      <c r="D33" s="765">
        <f>IF('1.2 Scenario Analysis'!H12="New",'Appendix - Equipment'!D13,IF('1.2 Scenario Analysis'!H12="Old",'Appendix - Equipment'!D13*0.4,'Appendix - Equipment'!D13*0.75))</f>
        <v>19500</v>
      </c>
      <c r="E33" s="667">
        <f>'Input Sheet'!E169</f>
        <v>0.1</v>
      </c>
      <c r="F33" s="497">
        <f>C33*D33*E33/C$10</f>
        <v>0.25390625</v>
      </c>
      <c r="G33" s="499">
        <f>F33*$C$27/$C$16*1000</f>
        <v>0</v>
      </c>
      <c r="I33" s="181"/>
      <c r="J33" s="181"/>
      <c r="L33" s="494"/>
    </row>
    <row r="34" spans="1:12" ht="17.149999999999999" customHeight="1">
      <c r="A34" s="181"/>
      <c r="B34" s="905" t="s">
        <v>228</v>
      </c>
      <c r="C34" s="906"/>
      <c r="D34" s="906"/>
      <c r="E34" s="907"/>
      <c r="F34" s="501">
        <f>SUM(F31:F33)</f>
        <v>0.25390625</v>
      </c>
      <c r="G34" s="501">
        <f>SUM(G31:G33)</f>
        <v>0</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109</v>
      </c>
      <c r="C37" s="665">
        <f>'Appendix - Equipment'!C13</f>
        <v>1</v>
      </c>
      <c r="D37" s="765">
        <f>IF('1.2 Scenario Analysis'!H12="New",'Appendix - Equipment'!H13,IF('1.2 Scenario Analysis'!H12="Old",'Appendix - Equipment'!H13*0.4,'Appendix - Equipment'!H13*0.75))</f>
        <v>21450</v>
      </c>
      <c r="E37" s="667">
        <f>'Input Sheet'!F169</f>
        <v>0.1</v>
      </c>
      <c r="F37" s="497">
        <f>C37*D37*E37/D$10</f>
        <v>0.279296875</v>
      </c>
      <c r="G37" s="499">
        <f>F37*$D$27/$D$16*1000</f>
        <v>0</v>
      </c>
      <c r="H37" s="181"/>
      <c r="I37" s="181"/>
      <c r="J37" s="181"/>
    </row>
    <row r="38" spans="1:12" ht="17.149999999999999" customHeight="1">
      <c r="A38" s="181"/>
      <c r="B38" s="905" t="s">
        <v>228</v>
      </c>
      <c r="C38" s="906"/>
      <c r="D38" s="906"/>
      <c r="E38" s="907"/>
      <c r="F38" s="501">
        <f>SUM(F35:F37)</f>
        <v>0.279296875</v>
      </c>
      <c r="G38" s="501">
        <f>SUM(G35:G37)</f>
        <v>0</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109</v>
      </c>
      <c r="C43" s="762">
        <f>IF('1.2 Scenario Analysis'!H12="Old",(C33*(20*(1+16%))),IF('1.2 Scenario Analysis'!H12="New",(C33*20),C33*(20*(1+8%))))</f>
        <v>21.6</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4.5590913742814756</v>
      </c>
      <c r="G43" s="499">
        <f>F43*$C$27/$C$16*1000</f>
        <v>0</v>
      </c>
      <c r="H43" s="181"/>
      <c r="I43" s="181"/>
      <c r="J43" s="181"/>
    </row>
    <row r="44" spans="1:12" ht="17.149999999999999" customHeight="1">
      <c r="A44" s="181"/>
      <c r="B44" s="905" t="s">
        <v>228</v>
      </c>
      <c r="C44" s="906"/>
      <c r="D44" s="906"/>
      <c r="E44" s="907"/>
      <c r="F44" s="501">
        <f>SUM(F43:F43)</f>
        <v>4.5590913742814756</v>
      </c>
      <c r="G44" s="501">
        <f>SUM(G43:G43)</f>
        <v>0</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109</v>
      </c>
      <c r="C47" s="762">
        <f>IF('1.2 Scenario Analysis'!H12="Old",(C37*(25*(1+16%))),IF('1.2 Scenario Analysis'!H12="New",(C37*25),C37*(25*(1+8%))))</f>
        <v>27</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5.411364217851844</v>
      </c>
      <c r="G47" s="499">
        <f>F47*$D$27/$D$16*1000</f>
        <v>0</v>
      </c>
      <c r="H47" s="181"/>
      <c r="I47" s="181"/>
      <c r="J47" s="181"/>
    </row>
    <row r="48" spans="1:12" ht="17.149999999999999" customHeight="1">
      <c r="A48" s="181"/>
      <c r="B48" s="905" t="s">
        <v>228</v>
      </c>
      <c r="C48" s="906"/>
      <c r="D48" s="906"/>
      <c r="E48" s="907"/>
      <c r="F48" s="501">
        <f>SUM(F47:F47)</f>
        <v>5.411364217851844</v>
      </c>
      <c r="G48" s="501">
        <f>SUM(G47:G47)</f>
        <v>0</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239</v>
      </c>
      <c r="C53" s="512">
        <f>'Input Sheet'!E170</f>
        <v>1</v>
      </c>
      <c r="D53" s="513">
        <f>'Input Sheet'!E174</f>
        <v>0.03</v>
      </c>
      <c r="E53" s="497">
        <f>IF('1.1 Summary'!$C$9="France",'Labour Data – France'!$F14,IF('1.1 Summary'!$C$9="Netherlands",'Labour Data – Netherlands'!$F14,IF('1.1 Summary'!$C$9="Portugal",'Labour Data – Portugal'!$F14,'Labour Data – Country B'!$F14)))</f>
        <v>75.01731539986767</v>
      </c>
      <c r="F53" s="496">
        <f>C53*D53*E53</f>
        <v>2.25051946199603</v>
      </c>
      <c r="G53" s="499">
        <f>F53*$C$27/$C$16*1000</f>
        <v>0</v>
      </c>
      <c r="H53" s="504"/>
      <c r="I53" s="504"/>
      <c r="J53" s="181"/>
    </row>
    <row r="54" spans="1:10" ht="17.149999999999999" customHeight="1">
      <c r="A54" s="181"/>
      <c r="B54" s="419" t="s">
        <v>96</v>
      </c>
      <c r="C54" s="512">
        <f>'Input Sheet'!E171</f>
        <v>1</v>
      </c>
      <c r="D54" s="513">
        <f>'Input Sheet'!E175</f>
        <v>0.05</v>
      </c>
      <c r="E54" s="497">
        <f>IF('1.1 Summary'!$C$9="France",'Labour Data – France'!$F15,IF('1.1 Summary'!$C$9="Netherlands",'Labour Data – Netherlands'!$F15,IF('1.1 Summary'!$C$9="Portugal",'Labour Data – Portugal'!$F15,'Labour Data – Country B'!$F15)))</f>
        <v>37.306034057501101</v>
      </c>
      <c r="F54" s="496">
        <f t="shared" ref="F54:F56" si="0">C54*D54*E54</f>
        <v>1.8653017028750551</v>
      </c>
      <c r="G54" s="499">
        <f t="shared" ref="G54:G56" si="1">F54*$C$27/$C$16*1000</f>
        <v>0</v>
      </c>
      <c r="H54" s="504"/>
      <c r="I54" s="504"/>
      <c r="J54" s="181"/>
    </row>
    <row r="55" spans="1:10" ht="17.149999999999999" customHeight="1">
      <c r="A55" s="181"/>
      <c r="B55" s="419" t="s">
        <v>97</v>
      </c>
      <c r="C55" s="512">
        <f>'Input Sheet'!E172</f>
        <v>1</v>
      </c>
      <c r="D55" s="513">
        <f>'Input Sheet'!E176</f>
        <v>0.05</v>
      </c>
      <c r="E55" s="497">
        <f>IF('1.1 Summary'!$C$9="France",'Labour Data – France'!$F16,IF('1.1 Summary'!$C$9="Netherlands",'Labour Data – Netherlands'!$F16,IF('1.1 Summary'!$C$9="Portugal",'Labour Data – Portugal'!$F16,'Labour Data – Country B'!$F16)))</f>
        <v>23.232408815008824</v>
      </c>
      <c r="F55" s="496">
        <f t="shared" si="0"/>
        <v>1.1616204407504414</v>
      </c>
      <c r="G55" s="499">
        <f t="shared" si="1"/>
        <v>0</v>
      </c>
      <c r="H55" s="504"/>
      <c r="I55" s="504"/>
      <c r="J55" s="181"/>
    </row>
    <row r="56" spans="1:10" ht="17.149999999999999" customHeight="1">
      <c r="A56" s="181"/>
      <c r="B56" s="419" t="s">
        <v>98</v>
      </c>
      <c r="C56" s="512">
        <f>'Input Sheet'!E173</f>
        <v>1</v>
      </c>
      <c r="D56" s="513">
        <f>'Input Sheet'!E177</f>
        <v>0.1</v>
      </c>
      <c r="E56" s="497">
        <f>IF('1.1 Summary'!$C$9="France",'Labour Data – France'!$F17,IF('1.1 Summary'!$C$9="Netherlands",'Labour Data – Netherlands'!$F17,IF('1.1 Summary'!$C$9="Portugal",'Labour Data – Portugal'!$F17,'Labour Data – Country B'!$F17)))</f>
        <v>22.146190143923693</v>
      </c>
      <c r="F56" s="496">
        <f t="shared" si="0"/>
        <v>2.2146190143923694</v>
      </c>
      <c r="G56" s="499">
        <f t="shared" si="1"/>
        <v>0</v>
      </c>
      <c r="H56" s="504"/>
      <c r="I56" s="504"/>
      <c r="J56" s="181"/>
    </row>
    <row r="57" spans="1:10" ht="17.149999999999999" customHeight="1">
      <c r="A57" s="181"/>
      <c r="B57" s="905" t="s">
        <v>228</v>
      </c>
      <c r="C57" s="906"/>
      <c r="D57" s="906"/>
      <c r="E57" s="907"/>
      <c r="F57" s="501">
        <f>SUM(F53:F56)</f>
        <v>7.4920606200138966</v>
      </c>
      <c r="G57" s="501">
        <f>SUM(G53:G56)</f>
        <v>0</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239</v>
      </c>
      <c r="C60" s="512">
        <f>'Input Sheet'!F170</f>
        <v>1</v>
      </c>
      <c r="D60" s="513">
        <f>'Input Sheet'!F174</f>
        <v>0.03</v>
      </c>
      <c r="E60" s="497">
        <f>IF('1.1 Summary'!$C$9="France",'Labour Data – France'!$F14,IF('1.1 Summary'!$C$9="Netherlands",'Labour Data – Netherlands'!$F14,IF('1.1 Summary'!$C$9="Portugal",'Labour Data – Portugal'!$F14,'Labour Data – Country B'!$F14)))</f>
        <v>75.01731539986767</v>
      </c>
      <c r="F60" s="496">
        <f>C60*D60*E60</f>
        <v>2.25051946199603</v>
      </c>
      <c r="G60" s="499">
        <f>F60*$D$27/$D$16*1000</f>
        <v>0</v>
      </c>
      <c r="H60" s="504"/>
      <c r="I60" s="504"/>
      <c r="J60" s="181"/>
    </row>
    <row r="61" spans="1:10" ht="17.149999999999999" customHeight="1">
      <c r="A61" s="181"/>
      <c r="B61" s="419" t="s">
        <v>96</v>
      </c>
      <c r="C61" s="512">
        <f>'Input Sheet'!F171</f>
        <v>1</v>
      </c>
      <c r="D61" s="513">
        <f>'Input Sheet'!F175</f>
        <v>0.05</v>
      </c>
      <c r="E61" s="497">
        <f>IF('1.1 Summary'!$C$9="France",'Labour Data – France'!$F15,IF('1.1 Summary'!$C$9="Netherlands",'Labour Data – Netherlands'!$F15,IF('1.1 Summary'!$C$9="Portugal",'Labour Data – Portugal'!$F15,'Labour Data – Country B'!$F15)))</f>
        <v>37.306034057501101</v>
      </c>
      <c r="F61" s="496">
        <f t="shared" ref="F61:F63" si="2">C61*D61*E61</f>
        <v>1.8653017028750551</v>
      </c>
      <c r="G61" s="499">
        <f t="shared" ref="G61:G63" si="3">F61*$D$27/$D$16*1000</f>
        <v>0</v>
      </c>
      <c r="H61" s="504"/>
      <c r="I61" s="504"/>
      <c r="J61" s="181"/>
    </row>
    <row r="62" spans="1:10" ht="17.149999999999999" customHeight="1">
      <c r="A62" s="181"/>
      <c r="B62" s="419" t="s">
        <v>97</v>
      </c>
      <c r="C62" s="512">
        <f>'Input Sheet'!F172</f>
        <v>1</v>
      </c>
      <c r="D62" s="513">
        <f>'Input Sheet'!F176</f>
        <v>0.05</v>
      </c>
      <c r="E62" s="497">
        <f>IF('1.1 Summary'!$C$9="France",'Labour Data – France'!$F16,IF('1.1 Summary'!$C$9="Netherlands",'Labour Data – Netherlands'!$F16,IF('1.1 Summary'!$C$9="Portugal",'Labour Data – Portugal'!$F16,'Labour Data – Country B'!$F16)))</f>
        <v>23.232408815008824</v>
      </c>
      <c r="F62" s="496">
        <f t="shared" si="2"/>
        <v>1.1616204407504414</v>
      </c>
      <c r="G62" s="499">
        <f t="shared" si="3"/>
        <v>0</v>
      </c>
      <c r="H62" s="504"/>
      <c r="I62" s="504"/>
      <c r="J62" s="181"/>
    </row>
    <row r="63" spans="1:10" ht="17.149999999999999" customHeight="1">
      <c r="A63" s="181"/>
      <c r="B63" s="419" t="s">
        <v>98</v>
      </c>
      <c r="C63" s="512">
        <f>'Input Sheet'!F173</f>
        <v>1</v>
      </c>
      <c r="D63" s="513">
        <f>'Input Sheet'!F177</f>
        <v>0.1</v>
      </c>
      <c r="E63" s="497">
        <f>IF('1.1 Summary'!$C$9="France",'Labour Data – France'!$F17,IF('1.1 Summary'!$C$9="Netherlands",'Labour Data – Netherlands'!$F17,IF('1.1 Summary'!$C$9="Portugal",'Labour Data – Portugal'!$F17,'Labour Data – Country B'!$F17)))</f>
        <v>22.146190143923693</v>
      </c>
      <c r="F63" s="496">
        <f t="shared" si="2"/>
        <v>2.2146190143923694</v>
      </c>
      <c r="G63" s="499">
        <f t="shared" si="3"/>
        <v>0</v>
      </c>
      <c r="H63" s="504"/>
      <c r="I63" s="504"/>
      <c r="J63" s="181"/>
    </row>
    <row r="64" spans="1:10" ht="17.149999999999999" customHeight="1">
      <c r="A64" s="181"/>
      <c r="B64" s="905" t="s">
        <v>228</v>
      </c>
      <c r="C64" s="906"/>
      <c r="D64" s="906"/>
      <c r="E64" s="907"/>
      <c r="F64" s="501">
        <f>SUM(F60:F63)</f>
        <v>7.4920606200138966</v>
      </c>
      <c r="G64" s="501">
        <f>SUM(G60:G63)</f>
        <v>0</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5FB7B-C8A0-401B-A268-CC29034E314A}">
  <sheetPr>
    <tabColor rgb="FF92D050"/>
  </sheetPr>
  <dimension ref="A1:Q587"/>
  <sheetViews>
    <sheetView showGridLines="0" topLeftCell="A37" zoomScale="85" zoomScaleNormal="85" zoomScaleSheetLayoutView="85" zoomScalePageLayoutView="40" workbookViewId="0">
      <selection activeCell="B48" sqref="B48:E4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439</v>
      </c>
      <c r="C5" s="181"/>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Sheet'!E164</f>
        <v>1</v>
      </c>
      <c r="D11" s="476">
        <f>'Input Sheet'!F164</f>
        <v>1</v>
      </c>
      <c r="E11" s="474" t="s">
        <v>202</v>
      </c>
      <c r="F11" s="475"/>
      <c r="G11" s="475"/>
      <c r="H11" s="475"/>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Sheet'!E165</f>
        <v>1000</v>
      </c>
      <c r="D13" s="480">
        <f>'Input Sheet'!F165</f>
        <v>1100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Sheet'!E166</f>
        <v>0.4</v>
      </c>
      <c r="D17" s="482">
        <f>'Input Sheet'!F166</f>
        <v>0.33</v>
      </c>
      <c r="E17" s="470" t="s">
        <v>153</v>
      </c>
      <c r="F17" s="181"/>
      <c r="G17" s="181"/>
      <c r="H17" s="181"/>
      <c r="I17" s="181"/>
      <c r="J17" s="466"/>
    </row>
    <row r="18" spans="1:12" ht="20.149999999999999" customHeight="1">
      <c r="A18" s="181"/>
      <c r="B18" s="481" t="s">
        <v>215</v>
      </c>
      <c r="C18" s="482">
        <f>'Input Sheet'!E167</f>
        <v>0.1</v>
      </c>
      <c r="D18" s="482">
        <f>'Input Sheet'!F167</f>
        <v>7.0000000000000007E-2</v>
      </c>
      <c r="E18" s="470" t="s">
        <v>153</v>
      </c>
      <c r="F18" s="181"/>
      <c r="G18" s="181"/>
      <c r="H18" s="181"/>
      <c r="I18" s="181"/>
      <c r="J18" s="466"/>
    </row>
    <row r="19" spans="1:12" ht="20.149999999999999" customHeight="1">
      <c r="A19" s="181"/>
      <c r="B19" s="483" t="s">
        <v>353</v>
      </c>
      <c r="C19" s="484">
        <f>'Input Sheet'!E168</f>
        <v>0.01</v>
      </c>
      <c r="D19" s="484">
        <f>'Input Sheet'!F168</f>
        <v>0.01</v>
      </c>
      <c r="E19" s="470" t="s">
        <v>208</v>
      </c>
      <c r="F19" s="181"/>
      <c r="G19" s="181"/>
      <c r="H19" s="181"/>
      <c r="I19" s="181"/>
      <c r="J19" s="466"/>
    </row>
    <row r="20" spans="1:12" ht="20.149999999999999" customHeight="1">
      <c r="A20" s="181"/>
      <c r="B20" s="481" t="s">
        <v>216</v>
      </c>
      <c r="C20" s="485">
        <f>C17+C18</f>
        <v>0.5</v>
      </c>
      <c r="D20" s="485">
        <f>D17+D18</f>
        <v>0.4</v>
      </c>
      <c r="E20" s="470" t="s">
        <v>153</v>
      </c>
      <c r="F20" s="181"/>
      <c r="G20" s="468"/>
      <c r="H20" s="181"/>
      <c r="I20" s="181"/>
      <c r="J20" s="466"/>
    </row>
    <row r="21" spans="1:12" ht="20.149999999999999" customHeight="1">
      <c r="A21" s="181"/>
      <c r="B21" s="481" t="s">
        <v>354</v>
      </c>
      <c r="C21" s="470">
        <f>(C13/C20)*C11*C12</f>
        <v>1928.5714285714287</v>
      </c>
      <c r="D21" s="470">
        <f>(D13/D20)*D11*D12</f>
        <v>2651.7857142857142</v>
      </c>
      <c r="E21" s="470" t="s">
        <v>213</v>
      </c>
      <c r="F21" s="181"/>
      <c r="G21" s="181"/>
      <c r="H21" s="181"/>
      <c r="I21" s="181"/>
      <c r="J21" s="466"/>
    </row>
    <row r="22" spans="1:12" ht="20.149999999999999" customHeight="1">
      <c r="A22" s="181"/>
      <c r="B22" s="481" t="s">
        <v>355</v>
      </c>
      <c r="C22" s="470">
        <f>C19*C21</f>
        <v>19.285714285714288</v>
      </c>
      <c r="D22" s="470">
        <f>D19*D21</f>
        <v>26.517857142857142</v>
      </c>
      <c r="E22" s="470" t="s">
        <v>213</v>
      </c>
      <c r="F22" s="181"/>
      <c r="G22" s="181"/>
      <c r="H22" s="181"/>
      <c r="I22" s="181"/>
      <c r="J22" s="466"/>
    </row>
    <row r="23" spans="1:12" ht="20.149999999999999" customHeight="1">
      <c r="A23" s="181"/>
      <c r="B23" s="481" t="s">
        <v>356</v>
      </c>
      <c r="C23" s="470">
        <f>C21-C22</f>
        <v>1909.2857142857144</v>
      </c>
      <c r="D23" s="470">
        <f>D21-D22</f>
        <v>2625.2678571428569</v>
      </c>
      <c r="E23" s="470" t="s">
        <v>213</v>
      </c>
      <c r="F23" s="181"/>
      <c r="G23" s="181"/>
      <c r="H23" s="181"/>
      <c r="I23" s="181"/>
      <c r="J23" s="466"/>
    </row>
    <row r="24" spans="1:12" ht="20.149999999999999" customHeight="1">
      <c r="A24" s="181"/>
      <c r="B24" s="469" t="s">
        <v>357</v>
      </c>
      <c r="C24" s="485">
        <f>C16/C23</f>
        <v>130.93901982790871</v>
      </c>
      <c r="D24" s="485">
        <f>D16/D21</f>
        <v>94.276094276094284</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0.99619595459054211</v>
      </c>
      <c r="D26" s="486">
        <f>D24/SUM(D24:D25)</f>
        <v>0.99472440805016249</v>
      </c>
      <c r="E26" s="470" t="s">
        <v>208</v>
      </c>
      <c r="F26" s="487"/>
      <c r="G26" s="487"/>
      <c r="H26" s="487"/>
      <c r="I26" s="487"/>
      <c r="J26" s="466"/>
    </row>
    <row r="27" spans="1:12" ht="20.149999999999999" customHeight="1">
      <c r="A27" s="181"/>
      <c r="B27" s="481" t="s">
        <v>221</v>
      </c>
      <c r="C27" s="485">
        <f>IF('1.1 Summary'!$C$14="Carbonated", C24+C25,0)</f>
        <v>0</v>
      </c>
      <c r="D27" s="485">
        <f>IF('1.1 Summary'!$C$14="Carbonated", D24+D25,0)</f>
        <v>0</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495" t="s">
        <v>109</v>
      </c>
      <c r="C33" s="665">
        <f>'Appendix - Equipment'!C13</f>
        <v>1</v>
      </c>
      <c r="D33" s="765">
        <f>IF('1.2 Scenario Analysis'!M12="New",'Appendix - Equipment'!D13,IF('1.2 Scenario Analysis'!M12="Old",'Appendix - Equipment'!D13*0.4,'Appendix - Equipment'!D13*0.75))</f>
        <v>19500</v>
      </c>
      <c r="E33" s="667">
        <f>'Input Sheet'!E169</f>
        <v>0.1</v>
      </c>
      <c r="F33" s="497">
        <f>C33*D33*E33/C$10</f>
        <v>0.25390625</v>
      </c>
      <c r="G33" s="499">
        <f>F33*$C$27/$C$16*1000</f>
        <v>0</v>
      </c>
      <c r="I33" s="181"/>
      <c r="J33" s="181"/>
      <c r="L33" s="494"/>
    </row>
    <row r="34" spans="1:12" ht="17.149999999999999" customHeight="1">
      <c r="A34" s="181"/>
      <c r="B34" s="905" t="s">
        <v>228</v>
      </c>
      <c r="C34" s="906"/>
      <c r="D34" s="906"/>
      <c r="E34" s="907"/>
      <c r="F34" s="501">
        <f>SUM(F31:F33)</f>
        <v>0.25390625</v>
      </c>
      <c r="G34" s="501">
        <f>SUM(G31:G33)</f>
        <v>0</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109</v>
      </c>
      <c r="C37" s="665">
        <f>'Appendix - Equipment'!C13</f>
        <v>1</v>
      </c>
      <c r="D37" s="765">
        <f>IF('1.2 Scenario Analysis'!M12="New",'Appendix - Equipment'!H13,IF('1.2 Scenario Analysis'!M12="Old",'Appendix - Equipment'!H13*0.4,'Appendix - Equipment'!H13*0.75))</f>
        <v>21450</v>
      </c>
      <c r="E37" s="667">
        <f>'Input Sheet'!F169</f>
        <v>0.1</v>
      </c>
      <c r="F37" s="497">
        <f>C37*D37*E37/D$10</f>
        <v>0.279296875</v>
      </c>
      <c r="G37" s="499">
        <f>F37*$D$27/$D$16*1000</f>
        <v>0</v>
      </c>
      <c r="H37" s="181"/>
      <c r="I37" s="181"/>
      <c r="J37" s="181"/>
    </row>
    <row r="38" spans="1:12" ht="17.149999999999999" customHeight="1">
      <c r="A38" s="181"/>
      <c r="B38" s="905" t="s">
        <v>228</v>
      </c>
      <c r="C38" s="906"/>
      <c r="D38" s="906"/>
      <c r="E38" s="907"/>
      <c r="F38" s="501">
        <f>SUM(F35:F37)</f>
        <v>0.279296875</v>
      </c>
      <c r="G38" s="501">
        <f>SUM(G35:G37)</f>
        <v>0</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109</v>
      </c>
      <c r="C43" s="762">
        <f>IF('1.2 Scenario Analysis'!M12="Old",(C33*(20*(1+16%))),IF('1.2 Scenario Analysis'!M12="New",(C33*20),C33*(20*(1+8%))))</f>
        <v>21.6</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4.5590913742814756</v>
      </c>
      <c r="G43" s="499">
        <f>F43*$C$27/$C$16*1000</f>
        <v>0</v>
      </c>
      <c r="H43" s="181"/>
      <c r="I43" s="181"/>
      <c r="J43" s="181"/>
    </row>
    <row r="44" spans="1:12" ht="17.149999999999999" customHeight="1">
      <c r="A44" s="181"/>
      <c r="B44" s="905" t="s">
        <v>228</v>
      </c>
      <c r="C44" s="906"/>
      <c r="D44" s="906"/>
      <c r="E44" s="907"/>
      <c r="F44" s="501">
        <f>SUM(F43:F43)</f>
        <v>4.5590913742814756</v>
      </c>
      <c r="G44" s="501">
        <f>SUM(G43:G43)</f>
        <v>0</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109</v>
      </c>
      <c r="C47" s="762">
        <f>IF('1.2 Scenario Analysis'!M12="Old",(C37*(25*(1+16%))),IF('1.2 Scenario Analysis'!M12="New",(C37*25),C37*(25*(1+8%))))</f>
        <v>27</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5.411364217851844</v>
      </c>
      <c r="G47" s="499">
        <f>F47*$D$27/$D$16*1000</f>
        <v>0</v>
      </c>
      <c r="H47" s="181"/>
      <c r="I47" s="181"/>
      <c r="J47" s="181"/>
    </row>
    <row r="48" spans="1:12" ht="17.149999999999999" customHeight="1">
      <c r="A48" s="181"/>
      <c r="B48" s="905" t="s">
        <v>228</v>
      </c>
      <c r="C48" s="906"/>
      <c r="D48" s="906"/>
      <c r="E48" s="907"/>
      <c r="F48" s="501">
        <f>SUM(F47:F47)</f>
        <v>5.411364217851844</v>
      </c>
      <c r="G48" s="501">
        <f>SUM(G47:G47)</f>
        <v>0</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239</v>
      </c>
      <c r="C53" s="512">
        <f>'Input Sheet'!E170</f>
        <v>1</v>
      </c>
      <c r="D53" s="513">
        <f>'Input Sheet'!E174</f>
        <v>0.03</v>
      </c>
      <c r="E53" s="497">
        <f>IF('1.1 Summary'!$C$9="France",'Labour Data – France'!$F14,IF('1.1 Summary'!$C$9="Netherlands",'Labour Data – Netherlands'!$F14,IF('1.1 Summary'!$C$9="Portugal",'Labour Data – Portugal'!$F14,'Labour Data – Country B'!$F14)))</f>
        <v>75.01731539986767</v>
      </c>
      <c r="F53" s="496">
        <f>C53*D53*E53</f>
        <v>2.25051946199603</v>
      </c>
      <c r="G53" s="499">
        <f>F53*$C$27/$C$16*1000</f>
        <v>0</v>
      </c>
      <c r="H53" s="504"/>
      <c r="I53" s="504"/>
      <c r="J53" s="181"/>
    </row>
    <row r="54" spans="1:10" ht="17.149999999999999" customHeight="1">
      <c r="A54" s="181"/>
      <c r="B54" s="419" t="s">
        <v>96</v>
      </c>
      <c r="C54" s="512">
        <f>'Input Sheet'!E171</f>
        <v>1</v>
      </c>
      <c r="D54" s="513">
        <f>'Input Sheet'!E175</f>
        <v>0.05</v>
      </c>
      <c r="E54" s="497">
        <f>IF('1.1 Summary'!$C$9="France",'Labour Data – France'!$F15,IF('1.1 Summary'!$C$9="Netherlands",'Labour Data – Netherlands'!$F15,IF('1.1 Summary'!$C$9="Portugal",'Labour Data – Portugal'!$F15,'Labour Data – Country B'!$F15)))</f>
        <v>37.306034057501101</v>
      </c>
      <c r="F54" s="496">
        <f t="shared" ref="F54:F56" si="0">C54*D54*E54</f>
        <v>1.8653017028750551</v>
      </c>
      <c r="G54" s="499">
        <f t="shared" ref="G54:G56" si="1">F54*$C$27/$C$16*1000</f>
        <v>0</v>
      </c>
      <c r="H54" s="504"/>
      <c r="I54" s="504"/>
      <c r="J54" s="181"/>
    </row>
    <row r="55" spans="1:10" ht="17.149999999999999" customHeight="1">
      <c r="A55" s="181"/>
      <c r="B55" s="419" t="s">
        <v>97</v>
      </c>
      <c r="C55" s="512">
        <f>'Input Sheet'!E172</f>
        <v>1</v>
      </c>
      <c r="D55" s="513">
        <f>'Input Sheet'!E176</f>
        <v>0.05</v>
      </c>
      <c r="E55" s="497">
        <f>IF('1.1 Summary'!$C$9="France",'Labour Data – France'!$F16,IF('1.1 Summary'!$C$9="Netherlands",'Labour Data – Netherlands'!$F16,IF('1.1 Summary'!$C$9="Portugal",'Labour Data – Portugal'!$F16,'Labour Data – Country B'!$F16)))</f>
        <v>23.232408815008824</v>
      </c>
      <c r="F55" s="496">
        <f t="shared" si="0"/>
        <v>1.1616204407504414</v>
      </c>
      <c r="G55" s="499">
        <f t="shared" si="1"/>
        <v>0</v>
      </c>
      <c r="H55" s="504"/>
      <c r="I55" s="504"/>
      <c r="J55" s="181"/>
    </row>
    <row r="56" spans="1:10" ht="17.149999999999999" customHeight="1">
      <c r="A56" s="181"/>
      <c r="B56" s="419" t="s">
        <v>98</v>
      </c>
      <c r="C56" s="512">
        <f>'Input Sheet'!E173</f>
        <v>1</v>
      </c>
      <c r="D56" s="513">
        <f>'Input Sheet'!E177</f>
        <v>0.1</v>
      </c>
      <c r="E56" s="497">
        <f>IF('1.1 Summary'!$C$9="France",'Labour Data – France'!$F17,IF('1.1 Summary'!$C$9="Netherlands",'Labour Data – Netherlands'!$F17,IF('1.1 Summary'!$C$9="Portugal",'Labour Data – Portugal'!$F17,'Labour Data – Country B'!$F17)))</f>
        <v>22.146190143923693</v>
      </c>
      <c r="F56" s="496">
        <f t="shared" si="0"/>
        <v>2.2146190143923694</v>
      </c>
      <c r="G56" s="499">
        <f t="shared" si="1"/>
        <v>0</v>
      </c>
      <c r="H56" s="504"/>
      <c r="I56" s="504"/>
      <c r="J56" s="181"/>
    </row>
    <row r="57" spans="1:10" ht="17.149999999999999" customHeight="1">
      <c r="A57" s="181"/>
      <c r="B57" s="905" t="s">
        <v>228</v>
      </c>
      <c r="C57" s="906"/>
      <c r="D57" s="906"/>
      <c r="E57" s="907"/>
      <c r="F57" s="501">
        <f>SUM(F53:F56)</f>
        <v>7.4920606200138966</v>
      </c>
      <c r="G57" s="501">
        <f>SUM(G53:G56)</f>
        <v>0</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239</v>
      </c>
      <c r="C60" s="512">
        <f>'Input Sheet'!F170</f>
        <v>1</v>
      </c>
      <c r="D60" s="513">
        <f>'Input Sheet'!F174</f>
        <v>0.03</v>
      </c>
      <c r="E60" s="497">
        <f>IF('1.1 Summary'!$C$9="France",'Labour Data – France'!$F14,IF('1.1 Summary'!$C$9="Netherlands",'Labour Data – Netherlands'!$F14,IF('1.1 Summary'!$C$9="Portugal",'Labour Data – Portugal'!$F14,'Labour Data – Country B'!$F14)))</f>
        <v>75.01731539986767</v>
      </c>
      <c r="F60" s="496">
        <f>C60*D60*E60</f>
        <v>2.25051946199603</v>
      </c>
      <c r="G60" s="499">
        <f>F60*$D$27/$D$16*1000</f>
        <v>0</v>
      </c>
      <c r="H60" s="504"/>
      <c r="I60" s="504"/>
      <c r="J60" s="181"/>
    </row>
    <row r="61" spans="1:10" ht="17.149999999999999" customHeight="1">
      <c r="A61" s="181"/>
      <c r="B61" s="419" t="s">
        <v>96</v>
      </c>
      <c r="C61" s="512">
        <f>'Input Sheet'!F171</f>
        <v>1</v>
      </c>
      <c r="D61" s="513">
        <f>'Input Sheet'!F175</f>
        <v>0.05</v>
      </c>
      <c r="E61" s="497">
        <f>IF('1.1 Summary'!$C$9="France",'Labour Data – France'!$F15,IF('1.1 Summary'!$C$9="Netherlands",'Labour Data – Netherlands'!$F15,IF('1.1 Summary'!$C$9="Portugal",'Labour Data – Portugal'!$F15,'Labour Data – Country B'!$F15)))</f>
        <v>37.306034057501101</v>
      </c>
      <c r="F61" s="496">
        <f t="shared" ref="F61:F63" si="2">C61*D61*E61</f>
        <v>1.8653017028750551</v>
      </c>
      <c r="G61" s="499">
        <f t="shared" ref="G61:G63" si="3">F61*$D$27/$D$16*1000</f>
        <v>0</v>
      </c>
      <c r="H61" s="504"/>
      <c r="I61" s="504"/>
      <c r="J61" s="181"/>
    </row>
    <row r="62" spans="1:10" ht="17.149999999999999" customHeight="1">
      <c r="A62" s="181"/>
      <c r="B62" s="419" t="s">
        <v>97</v>
      </c>
      <c r="C62" s="512">
        <f>'Input Sheet'!F172</f>
        <v>1</v>
      </c>
      <c r="D62" s="513">
        <f>'Input Sheet'!F176</f>
        <v>0.05</v>
      </c>
      <c r="E62" s="497">
        <f>IF('1.1 Summary'!$C$9="France",'Labour Data – France'!$F16,IF('1.1 Summary'!$C$9="Netherlands",'Labour Data – Netherlands'!$F16,IF('1.1 Summary'!$C$9="Portugal",'Labour Data – Portugal'!$F16,'Labour Data – Country B'!$F16)))</f>
        <v>23.232408815008824</v>
      </c>
      <c r="F62" s="496">
        <f t="shared" si="2"/>
        <v>1.1616204407504414</v>
      </c>
      <c r="G62" s="499">
        <f t="shared" si="3"/>
        <v>0</v>
      </c>
      <c r="H62" s="504"/>
      <c r="I62" s="504"/>
      <c r="J62" s="181"/>
    </row>
    <row r="63" spans="1:10" ht="17.149999999999999" customHeight="1">
      <c r="A63" s="181"/>
      <c r="B63" s="419" t="s">
        <v>98</v>
      </c>
      <c r="C63" s="512">
        <f>'Input Sheet'!F173</f>
        <v>1</v>
      </c>
      <c r="D63" s="513">
        <f>'Input Sheet'!F177</f>
        <v>0.1</v>
      </c>
      <c r="E63" s="497">
        <f>IF('1.1 Summary'!$C$9="France",'Labour Data – France'!$F17,IF('1.1 Summary'!$C$9="Netherlands",'Labour Data – Netherlands'!$F17,IF('1.1 Summary'!$C$9="Portugal",'Labour Data – Portugal'!$F17,'Labour Data – Country B'!$F17)))</f>
        <v>22.146190143923693</v>
      </c>
      <c r="F63" s="496">
        <f t="shared" si="2"/>
        <v>2.2146190143923694</v>
      </c>
      <c r="G63" s="499">
        <f t="shared" si="3"/>
        <v>0</v>
      </c>
      <c r="H63" s="504"/>
      <c r="I63" s="504"/>
      <c r="J63" s="181"/>
    </row>
    <row r="64" spans="1:10" ht="17.149999999999999" customHeight="1">
      <c r="A64" s="181"/>
      <c r="B64" s="905" t="s">
        <v>228</v>
      </c>
      <c r="C64" s="906"/>
      <c r="D64" s="906"/>
      <c r="E64" s="907"/>
      <c r="F64" s="501">
        <f>SUM(F60:F63)</f>
        <v>7.4920606200138966</v>
      </c>
      <c r="G64" s="501">
        <f>SUM(G60:G63)</f>
        <v>0</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186FD-0398-47E4-9E8B-94BAD871DAD9}">
  <sheetPr codeName="Sheet22">
    <tabColor rgb="FF92D050"/>
  </sheetPr>
  <dimension ref="A1:Q587"/>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240</v>
      </c>
      <c r="C5" s="181"/>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Sheet'!E178</f>
        <v>1</v>
      </c>
      <c r="D11" s="476">
        <f>'Input Sheet'!F178</f>
        <v>1</v>
      </c>
      <c r="E11" s="474" t="s">
        <v>202</v>
      </c>
      <c r="F11" s="475"/>
      <c r="G11" s="475"/>
      <c r="H11" s="475"/>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Sheet'!E179</f>
        <v>3800</v>
      </c>
      <c r="D13" s="480">
        <f>'Input Sheet'!F179</f>
        <v>4000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Sheet'!E180</f>
        <v>0.5</v>
      </c>
      <c r="D17" s="482">
        <f>'Input Sheet'!F180</f>
        <v>0.17</v>
      </c>
      <c r="E17" s="470" t="s">
        <v>153</v>
      </c>
      <c r="F17" s="181"/>
      <c r="G17" s="181"/>
      <c r="H17" s="181"/>
      <c r="I17" s="181"/>
      <c r="J17" s="466"/>
    </row>
    <row r="18" spans="1:12" ht="20.149999999999999" customHeight="1">
      <c r="A18" s="181"/>
      <c r="B18" s="481" t="s">
        <v>215</v>
      </c>
      <c r="C18" s="482">
        <f>'Input Sheet'!E181</f>
        <v>0.05</v>
      </c>
      <c r="D18" s="482">
        <f>'Input Sheet'!F181</f>
        <v>0.03</v>
      </c>
      <c r="E18" s="470" t="s">
        <v>153</v>
      </c>
      <c r="F18" s="181"/>
      <c r="G18" s="181"/>
      <c r="H18" s="181"/>
      <c r="I18" s="181"/>
      <c r="J18" s="466"/>
    </row>
    <row r="19" spans="1:12" ht="20.149999999999999" customHeight="1">
      <c r="A19" s="181"/>
      <c r="B19" s="483" t="s">
        <v>353</v>
      </c>
      <c r="C19" s="484">
        <f>'Input Sheet'!E182</f>
        <v>0.01</v>
      </c>
      <c r="D19" s="484">
        <f>'Input Sheet'!F182</f>
        <v>0.01</v>
      </c>
      <c r="E19" s="470" t="s">
        <v>208</v>
      </c>
      <c r="F19" s="181"/>
      <c r="G19" s="181"/>
      <c r="H19" s="181"/>
      <c r="I19" s="181"/>
      <c r="J19" s="466"/>
    </row>
    <row r="20" spans="1:12" ht="20.149999999999999" customHeight="1">
      <c r="A20" s="181"/>
      <c r="B20" s="481" t="s">
        <v>216</v>
      </c>
      <c r="C20" s="485">
        <f>C17+C18</f>
        <v>0.55000000000000004</v>
      </c>
      <c r="D20" s="485">
        <f>D17+D18</f>
        <v>0.2</v>
      </c>
      <c r="E20" s="470" t="s">
        <v>153</v>
      </c>
      <c r="F20" s="181"/>
      <c r="G20" s="468"/>
      <c r="H20" s="181"/>
      <c r="I20" s="181"/>
      <c r="J20" s="466"/>
    </row>
    <row r="21" spans="1:12" ht="20.149999999999999" customHeight="1">
      <c r="A21" s="181"/>
      <c r="B21" s="481" t="s">
        <v>354</v>
      </c>
      <c r="C21" s="470">
        <f>(C13/C20)*C11*C12</f>
        <v>6662.3376623376616</v>
      </c>
      <c r="D21" s="470">
        <f>(D13/D20)*D11*D12</f>
        <v>19285.714285714286</v>
      </c>
      <c r="E21" s="470" t="s">
        <v>213</v>
      </c>
      <c r="F21" s="181"/>
      <c r="G21" s="181"/>
      <c r="H21" s="181"/>
      <c r="I21" s="181"/>
      <c r="J21" s="466"/>
    </row>
    <row r="22" spans="1:12" ht="20.149999999999999" customHeight="1">
      <c r="A22" s="181"/>
      <c r="B22" s="481" t="s">
        <v>355</v>
      </c>
      <c r="C22" s="470">
        <f>C19*C21</f>
        <v>66.623376623376615</v>
      </c>
      <c r="D22" s="470">
        <f>D19*D21</f>
        <v>192.85714285714286</v>
      </c>
      <c r="E22" s="470" t="s">
        <v>213</v>
      </c>
      <c r="F22" s="181"/>
      <c r="G22" s="181"/>
      <c r="H22" s="181"/>
      <c r="I22" s="181"/>
      <c r="J22" s="466"/>
    </row>
    <row r="23" spans="1:12" ht="20.149999999999999" customHeight="1">
      <c r="A23" s="181"/>
      <c r="B23" s="481" t="s">
        <v>356</v>
      </c>
      <c r="C23" s="470">
        <f>C21-C22</f>
        <v>6595.7142857142853</v>
      </c>
      <c r="D23" s="470">
        <f>D21-D22</f>
        <v>19092.857142857145</v>
      </c>
      <c r="E23" s="470" t="s">
        <v>213</v>
      </c>
      <c r="F23" s="181"/>
      <c r="G23" s="181"/>
      <c r="H23" s="181"/>
      <c r="I23" s="181"/>
      <c r="J23" s="466"/>
    </row>
    <row r="24" spans="1:12" ht="20.149999999999999" customHeight="1">
      <c r="A24" s="181"/>
      <c r="B24" s="469" t="s">
        <v>357</v>
      </c>
      <c r="C24" s="485">
        <f>C16/C23</f>
        <v>37.903400476499897</v>
      </c>
      <c r="D24" s="485">
        <f>D16/D21</f>
        <v>12.962962962962962</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0.98698031961242694</v>
      </c>
      <c r="D26" s="486">
        <f>D24/SUM(D24:D25)</f>
        <v>0.96286107290233836</v>
      </c>
      <c r="E26" s="470" t="s">
        <v>208</v>
      </c>
      <c r="F26" s="487"/>
      <c r="G26" s="487"/>
      <c r="H26" s="487"/>
      <c r="I26" s="487"/>
      <c r="J26" s="466"/>
    </row>
    <row r="27" spans="1:12" ht="20.149999999999999" customHeight="1">
      <c r="A27" s="181"/>
      <c r="B27" s="481" t="s">
        <v>221</v>
      </c>
      <c r="C27" s="485">
        <f>C24+C25</f>
        <v>38.403400476499897</v>
      </c>
      <c r="D27" s="488">
        <f>D24+D25</f>
        <v>13.462962962962962</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495" t="s">
        <v>241</v>
      </c>
      <c r="C33" s="496">
        <f>'Appendix - Equipment'!C11</f>
        <v>1</v>
      </c>
      <c r="D33" s="666">
        <f>IF('1.1 Summary'!$C$13="New",'Appendix - Equipment'!D11,IF('1.1 Summary'!$C$13="Old",'Appendix - Equipment'!D11*0.4,'Appendix - Equipment'!D11*0.75))</f>
        <v>80000</v>
      </c>
      <c r="E33" s="667">
        <f>'Input Sheet'!E183</f>
        <v>0.1</v>
      </c>
      <c r="F33" s="497">
        <f>C33*D33*E33/C$10</f>
        <v>1.0416666666666667</v>
      </c>
      <c r="G33" s="499">
        <f>F33*$C$27/$C$16*1000</f>
        <v>0.1600141686520829</v>
      </c>
      <c r="I33" s="181"/>
      <c r="J33" s="181"/>
      <c r="L33" s="494"/>
    </row>
    <row r="34" spans="1:12" ht="17.149999999999999" customHeight="1">
      <c r="A34" s="181"/>
      <c r="B34" s="905" t="s">
        <v>228</v>
      </c>
      <c r="C34" s="906"/>
      <c r="D34" s="906"/>
      <c r="E34" s="907"/>
      <c r="F34" s="501">
        <f>SUM(F32:F33)</f>
        <v>1.0416666666666667</v>
      </c>
      <c r="G34" s="501">
        <f>SUM(G32:G33)</f>
        <v>0.1600141686520829</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241</v>
      </c>
      <c r="C37" s="496">
        <f>'Appendix - Equipment'!C11</f>
        <v>1</v>
      </c>
      <c r="D37" s="666">
        <f>IF('1.1 Summary'!$C$13="New",'Appendix - Equipment'!H11,IF('1.1 Summary'!$C$13="Old",'Appendix - Equipment'!H11*0.4,'Appendix - Equipment'!H11*0.75))</f>
        <v>94000</v>
      </c>
      <c r="E37" s="667">
        <f>'Input Sheet'!F183</f>
        <v>0.1</v>
      </c>
      <c r="F37" s="497">
        <f>C37*D37*E37/D$10</f>
        <v>1.2239583333333333</v>
      </c>
      <c r="G37" s="499">
        <f>F37*$D$27/$D$16*1000</f>
        <v>6.5912422839506171E-2</v>
      </c>
      <c r="H37" s="181"/>
      <c r="I37" s="181"/>
      <c r="J37" s="181"/>
    </row>
    <row r="38" spans="1:12" ht="17.149999999999999" customHeight="1">
      <c r="A38" s="181"/>
      <c r="B38" s="905" t="s">
        <v>228</v>
      </c>
      <c r="C38" s="906"/>
      <c r="D38" s="906"/>
      <c r="E38" s="907"/>
      <c r="F38" s="501">
        <f>SUM(F36:F37)</f>
        <v>1.2239583333333333</v>
      </c>
      <c r="G38" s="501">
        <f>SUM(G36:G37)</f>
        <v>6.5912422839506171E-2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241</v>
      </c>
      <c r="C43" s="496">
        <f>IF('1.1 Summary'!$C$13="Old",(C33*(15*(1+16%))),IF('1.1 Summary'!$C$13="New",(C33*15),C33*(15*(1+8%))))</f>
        <v>15</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3.5174245654732466</v>
      </c>
      <c r="G43" s="499">
        <f>F43*$C$27/$C$16*1000</f>
        <v>0.54032425693499087</v>
      </c>
      <c r="H43" s="181"/>
      <c r="I43" s="181"/>
      <c r="J43" s="181"/>
    </row>
    <row r="44" spans="1:12" ht="17.149999999999999" customHeight="1">
      <c r="A44" s="181"/>
      <c r="B44" s="905" t="s">
        <v>228</v>
      </c>
      <c r="C44" s="906"/>
      <c r="D44" s="906"/>
      <c r="E44" s="907"/>
      <c r="F44" s="501">
        <f>SUM(F42:F43)</f>
        <v>3.5174245654732466</v>
      </c>
      <c r="G44" s="501">
        <f>SUM(G42:G43)</f>
        <v>0.54032425693499087</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241</v>
      </c>
      <c r="C47" s="496">
        <f>IF('1.1 Summary'!$C$13="Old",(C37*(20*(1+16%))),IF('1.1 Summary'!$C$13="New",(C37*20),C37*(20*(1+8%))))</f>
        <v>20</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4.3065660872976625</v>
      </c>
      <c r="G47" s="499">
        <f>F47*$D$27/$D$16*1000</f>
        <v>0.23191655892336299</v>
      </c>
      <c r="H47" s="181"/>
      <c r="I47" s="181"/>
      <c r="J47" s="181"/>
    </row>
    <row r="48" spans="1:12" ht="17.149999999999999" customHeight="1">
      <c r="A48" s="181"/>
      <c r="B48" s="905" t="s">
        <v>228</v>
      </c>
      <c r="C48" s="906"/>
      <c r="D48" s="906"/>
      <c r="E48" s="907"/>
      <c r="F48" s="501">
        <f>SUM(F46:F47)</f>
        <v>4.3065660872976625</v>
      </c>
      <c r="G48" s="501">
        <f>SUM(G46:G47)</f>
        <v>0.23191655892336299</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Sheet'!E184</f>
        <v>1</v>
      </c>
      <c r="D53" s="513">
        <f>'Input Sheet'!E188</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0.34571040071676257</v>
      </c>
      <c r="H53" s="504"/>
      <c r="I53" s="504"/>
      <c r="J53" s="181"/>
    </row>
    <row r="54" spans="1:10" ht="17.149999999999999" customHeight="1">
      <c r="A54" s="181"/>
      <c r="B54" s="419" t="s">
        <v>96</v>
      </c>
      <c r="C54" s="512">
        <f>'Input Sheet'!E185</f>
        <v>1</v>
      </c>
      <c r="D54" s="513">
        <f>'Input Sheet'!E189</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0.28653571322003185</v>
      </c>
      <c r="H54" s="504"/>
      <c r="I54" s="504"/>
      <c r="J54" s="181"/>
    </row>
    <row r="55" spans="1:10" ht="17.149999999999999" customHeight="1">
      <c r="A55" s="181"/>
      <c r="B55" s="419" t="s">
        <v>97</v>
      </c>
      <c r="C55" s="512">
        <f>'Input Sheet'!E186</f>
        <v>1</v>
      </c>
      <c r="D55" s="513">
        <f>'Input Sheet'!E190</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0.17844069995131007</v>
      </c>
      <c r="H55" s="504"/>
      <c r="I55" s="504"/>
      <c r="J55" s="181"/>
    </row>
    <row r="56" spans="1:10" ht="17.149999999999999" customHeight="1">
      <c r="A56" s="181"/>
      <c r="B56" s="419" t="s">
        <v>98</v>
      </c>
      <c r="C56" s="512">
        <f>'Input Sheet'!E187</f>
        <v>1</v>
      </c>
      <c r="D56" s="513">
        <f>'Input Sheet'!E191</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0.34019560365032664</v>
      </c>
      <c r="H56" s="504"/>
      <c r="I56" s="504"/>
      <c r="J56" s="181"/>
    </row>
    <row r="57" spans="1:10" ht="17.149999999999999" customHeight="1">
      <c r="A57" s="181"/>
      <c r="B57" s="905" t="s">
        <v>228</v>
      </c>
      <c r="C57" s="906"/>
      <c r="D57" s="906"/>
      <c r="E57" s="907"/>
      <c r="F57" s="501">
        <f>SUM(F53:F56)</f>
        <v>7.4920606200138966</v>
      </c>
      <c r="G57" s="501">
        <f>SUM(G53:G56)</f>
        <v>1.1508824175384311</v>
      </c>
      <c r="H57" s="504"/>
      <c r="I57" s="504"/>
      <c r="J57" s="181"/>
    </row>
    <row r="58" spans="1:10" ht="17.149999999999999" customHeight="1">
      <c r="A58" s="181"/>
      <c r="B58" s="508"/>
      <c r="C58" s="508"/>
      <c r="D58" s="508"/>
      <c r="E58" s="671"/>
      <c r="F58" s="671"/>
      <c r="G58" s="671"/>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Sheet'!F184</f>
        <v>1</v>
      </c>
      <c r="D60" s="513">
        <f>'Input Sheet'!F188</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0.12119464065711953</v>
      </c>
      <c r="H60" s="504"/>
      <c r="I60" s="504"/>
      <c r="J60" s="181"/>
    </row>
    <row r="61" spans="1:10" ht="17.149999999999999" customHeight="1">
      <c r="A61" s="181"/>
      <c r="B61" s="419" t="s">
        <v>96</v>
      </c>
      <c r="C61" s="512">
        <f>'Input Sheet'!F185</f>
        <v>1</v>
      </c>
      <c r="D61" s="513">
        <f>'Input Sheet'!F189</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0.10044995096223444</v>
      </c>
      <c r="H61" s="504"/>
      <c r="I61" s="504"/>
      <c r="J61" s="181"/>
    </row>
    <row r="62" spans="1:10" ht="17.149999999999999" customHeight="1">
      <c r="A62" s="181"/>
      <c r="B62" s="419" t="s">
        <v>97</v>
      </c>
      <c r="C62" s="512">
        <f>'Input Sheet'!F186</f>
        <v>1</v>
      </c>
      <c r="D62" s="513">
        <f>'Input Sheet'!F190</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6.2555411883375614E-2</v>
      </c>
      <c r="H62" s="504"/>
      <c r="I62" s="504"/>
      <c r="J62" s="181"/>
    </row>
    <row r="63" spans="1:10" ht="17.149999999999999" customHeight="1">
      <c r="A63" s="181"/>
      <c r="B63" s="419" t="s">
        <v>98</v>
      </c>
      <c r="C63" s="512">
        <f>'Input Sheet'!F187</f>
        <v>1</v>
      </c>
      <c r="D63" s="513">
        <f>'Input Sheet'!F191</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0.11926133507135203</v>
      </c>
      <c r="H63" s="504"/>
      <c r="I63" s="504"/>
      <c r="J63" s="181"/>
    </row>
    <row r="64" spans="1:10" ht="17.149999999999999" customHeight="1">
      <c r="A64" s="181"/>
      <c r="B64" s="905" t="s">
        <v>228</v>
      </c>
      <c r="C64" s="906"/>
      <c r="D64" s="906"/>
      <c r="E64" s="907"/>
      <c r="F64" s="501">
        <f>SUM(F60:F63)</f>
        <v>7.4920606200138966</v>
      </c>
      <c r="G64" s="501">
        <f>SUM(G60:G63)</f>
        <v>0.40346133857408162</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78" t="s">
        <v>0</v>
      </c>
      <c r="B66" s="514"/>
      <c r="C66" s="514"/>
      <c r="D66" s="514"/>
      <c r="E66" s="514"/>
      <c r="F66" s="181"/>
      <c r="G66" s="181"/>
      <c r="H66" s="181"/>
      <c r="I66" s="181"/>
      <c r="J66" s="181"/>
      <c r="L66" s="494"/>
    </row>
    <row r="67" spans="1:12" ht="17.149999999999999" customHeight="1">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64:E64"/>
    <mergeCell ref="B48:E48"/>
    <mergeCell ref="C2:D2"/>
    <mergeCell ref="B30:G30"/>
    <mergeCell ref="B40:G40"/>
    <mergeCell ref="B44:E44"/>
    <mergeCell ref="B38:E38"/>
    <mergeCell ref="B34:E34"/>
    <mergeCell ref="B50:G50"/>
    <mergeCell ref="B57:E57"/>
  </mergeCells>
  <pageMargins left="0.7" right="0.7" top="0.75" bottom="0.75" header="0.3" footer="0.3"/>
  <pageSetup scale="50"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21F8F-0684-4FC2-A81F-1C447F6E20E9}">
  <sheetPr>
    <tabColor rgb="FF92D050"/>
  </sheetPr>
  <dimension ref="A1:Q587"/>
  <sheetViews>
    <sheetView showGridLines="0" topLeftCell="C25" zoomScale="85" zoomScaleNormal="85" zoomScaleSheetLayoutView="85" zoomScalePageLayoutView="40" workbookViewId="0">
      <selection activeCell="B48" sqref="B48:E4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240</v>
      </c>
      <c r="C5" s="181"/>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Sheet'!E178</f>
        <v>1</v>
      </c>
      <c r="D11" s="476">
        <f>'Input Sheet'!F178</f>
        <v>1</v>
      </c>
      <c r="E11" s="474" t="s">
        <v>202</v>
      </c>
      <c r="F11" s="475"/>
      <c r="G11" s="475"/>
      <c r="H11" s="475"/>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Sheet'!E179</f>
        <v>3800</v>
      </c>
      <c r="D13" s="480">
        <f>'Input Sheet'!F179</f>
        <v>4000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Sheet'!E180</f>
        <v>0.5</v>
      </c>
      <c r="D17" s="482">
        <f>'Input Sheet'!F180</f>
        <v>0.17</v>
      </c>
      <c r="E17" s="470" t="s">
        <v>153</v>
      </c>
      <c r="F17" s="181"/>
      <c r="G17" s="181"/>
      <c r="H17" s="181"/>
      <c r="I17" s="181"/>
      <c r="J17" s="466"/>
    </row>
    <row r="18" spans="1:12" ht="20.149999999999999" customHeight="1">
      <c r="A18" s="181"/>
      <c r="B18" s="481" t="s">
        <v>215</v>
      </c>
      <c r="C18" s="482">
        <f>'Input Sheet'!E181</f>
        <v>0.05</v>
      </c>
      <c r="D18" s="482">
        <f>'Input Sheet'!F181</f>
        <v>0.03</v>
      </c>
      <c r="E18" s="470" t="s">
        <v>153</v>
      </c>
      <c r="F18" s="181"/>
      <c r="G18" s="181"/>
      <c r="H18" s="181"/>
      <c r="I18" s="181"/>
      <c r="J18" s="466"/>
    </row>
    <row r="19" spans="1:12" ht="20.149999999999999" customHeight="1">
      <c r="A19" s="181"/>
      <c r="B19" s="483" t="s">
        <v>353</v>
      </c>
      <c r="C19" s="484">
        <f>'Input Sheet'!E182</f>
        <v>0.01</v>
      </c>
      <c r="D19" s="484">
        <f>'Input Sheet'!F182</f>
        <v>0.01</v>
      </c>
      <c r="E19" s="470" t="s">
        <v>208</v>
      </c>
      <c r="F19" s="181"/>
      <c r="G19" s="181"/>
      <c r="H19" s="181"/>
      <c r="I19" s="181"/>
      <c r="J19" s="466"/>
    </row>
    <row r="20" spans="1:12" ht="20.149999999999999" customHeight="1">
      <c r="A20" s="181"/>
      <c r="B20" s="481" t="s">
        <v>216</v>
      </c>
      <c r="C20" s="485">
        <f>C17+C18</f>
        <v>0.55000000000000004</v>
      </c>
      <c r="D20" s="485">
        <f>D17+D18</f>
        <v>0.2</v>
      </c>
      <c r="E20" s="470" t="s">
        <v>153</v>
      </c>
      <c r="F20" s="181"/>
      <c r="G20" s="468"/>
      <c r="H20" s="181"/>
      <c r="I20" s="181"/>
      <c r="J20" s="466"/>
    </row>
    <row r="21" spans="1:12" ht="20.149999999999999" customHeight="1">
      <c r="A21" s="181"/>
      <c r="B21" s="481" t="s">
        <v>354</v>
      </c>
      <c r="C21" s="470">
        <f>(C13/C20)*C11*C12</f>
        <v>6662.3376623376616</v>
      </c>
      <c r="D21" s="470">
        <f>(D13/D20)*D11*D12</f>
        <v>19285.714285714286</v>
      </c>
      <c r="E21" s="470" t="s">
        <v>213</v>
      </c>
      <c r="F21" s="181"/>
      <c r="G21" s="181"/>
      <c r="H21" s="181"/>
      <c r="I21" s="181"/>
      <c r="J21" s="466"/>
    </row>
    <row r="22" spans="1:12" ht="20.149999999999999" customHeight="1">
      <c r="A22" s="181"/>
      <c r="B22" s="481" t="s">
        <v>355</v>
      </c>
      <c r="C22" s="470">
        <f>C19*C21</f>
        <v>66.623376623376615</v>
      </c>
      <c r="D22" s="470">
        <f>D19*D21</f>
        <v>192.85714285714286</v>
      </c>
      <c r="E22" s="470" t="s">
        <v>213</v>
      </c>
      <c r="F22" s="181"/>
      <c r="G22" s="181"/>
      <c r="H22" s="181"/>
      <c r="I22" s="181"/>
      <c r="J22" s="466"/>
    </row>
    <row r="23" spans="1:12" ht="20.149999999999999" customHeight="1">
      <c r="A23" s="181"/>
      <c r="B23" s="481" t="s">
        <v>356</v>
      </c>
      <c r="C23" s="470">
        <f>C21-C22</f>
        <v>6595.7142857142853</v>
      </c>
      <c r="D23" s="470">
        <f>D21-D22</f>
        <v>19092.857142857145</v>
      </c>
      <c r="E23" s="470" t="s">
        <v>213</v>
      </c>
      <c r="F23" s="181"/>
      <c r="G23" s="181"/>
      <c r="H23" s="181"/>
      <c r="I23" s="181"/>
      <c r="J23" s="466"/>
    </row>
    <row r="24" spans="1:12" ht="20.149999999999999" customHeight="1">
      <c r="A24" s="181"/>
      <c r="B24" s="469" t="s">
        <v>357</v>
      </c>
      <c r="C24" s="485">
        <f>C16/C23</f>
        <v>37.903400476499897</v>
      </c>
      <c r="D24" s="485">
        <f>D16/D21</f>
        <v>12.962962962962962</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0.98698031961242694</v>
      </c>
      <c r="D26" s="486">
        <f>D24/SUM(D24:D25)</f>
        <v>0.96286107290233836</v>
      </c>
      <c r="E26" s="470" t="s">
        <v>208</v>
      </c>
      <c r="F26" s="487"/>
      <c r="G26" s="487"/>
      <c r="H26" s="487"/>
      <c r="I26" s="487"/>
      <c r="J26" s="466"/>
    </row>
    <row r="27" spans="1:12" ht="20.149999999999999" customHeight="1">
      <c r="A27" s="181"/>
      <c r="B27" s="481" t="s">
        <v>221</v>
      </c>
      <c r="C27" s="485">
        <f>C24+C25</f>
        <v>38.403400476499897</v>
      </c>
      <c r="D27" s="488">
        <f>D24+D25</f>
        <v>13.462962962962962</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495" t="s">
        <v>241</v>
      </c>
      <c r="C33" s="496">
        <f>'Appendix - Equipment'!C11</f>
        <v>1</v>
      </c>
      <c r="D33" s="765">
        <f>IF('1.2 Scenario Analysis'!H12="New",'Appendix - Equipment'!D11,IF('1.2 Scenario Analysis'!H12="Old",'Appendix - Equipment'!D11*0.4,'Appendix - Equipment'!D11*0.75))</f>
        <v>60000</v>
      </c>
      <c r="E33" s="667">
        <f>'Input Sheet'!E183</f>
        <v>0.1</v>
      </c>
      <c r="F33" s="497">
        <f>C33*D33*E33/C$10</f>
        <v>0.78125</v>
      </c>
      <c r="G33" s="499">
        <f>F33*$C$27/$C$16*1000</f>
        <v>0.12001062648906217</v>
      </c>
      <c r="I33" s="181"/>
      <c r="J33" s="181"/>
      <c r="L33" s="494"/>
    </row>
    <row r="34" spans="1:12" ht="17.149999999999999" customHeight="1">
      <c r="A34" s="181"/>
      <c r="B34" s="905" t="s">
        <v>228</v>
      </c>
      <c r="C34" s="906"/>
      <c r="D34" s="906"/>
      <c r="E34" s="907"/>
      <c r="F34" s="501">
        <f>SUM(F32:F33)</f>
        <v>0.78125</v>
      </c>
      <c r="G34" s="501">
        <f>SUM(G32:G33)</f>
        <v>0.12001062648906217</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241</v>
      </c>
      <c r="C37" s="496">
        <f>'Appendix - Equipment'!C11</f>
        <v>1</v>
      </c>
      <c r="D37" s="765">
        <f>IF('1.2 Scenario Analysis'!H12="New",'Appendix - Equipment'!H11,IF('1.2 Scenario Analysis'!H12="Old",'Appendix - Equipment'!H11*0.4,'Appendix - Equipment'!H11*0.75))</f>
        <v>70500</v>
      </c>
      <c r="E37" s="667">
        <f>'Input Sheet'!F183</f>
        <v>0.1</v>
      </c>
      <c r="F37" s="497">
        <f>C37*D37*E37/D$10</f>
        <v>0.91796875</v>
      </c>
      <c r="G37" s="499">
        <f>F37*$D$27/$D$16*1000</f>
        <v>4.9434317129629625E-2</v>
      </c>
      <c r="H37" s="181"/>
      <c r="I37" s="181"/>
      <c r="J37" s="181"/>
    </row>
    <row r="38" spans="1:12" ht="17.149999999999999" customHeight="1">
      <c r="A38" s="181"/>
      <c r="B38" s="905" t="s">
        <v>228</v>
      </c>
      <c r="C38" s="906"/>
      <c r="D38" s="906"/>
      <c r="E38" s="907"/>
      <c r="F38" s="501">
        <f>SUM(F36:F37)</f>
        <v>0.91796875</v>
      </c>
      <c r="G38" s="501">
        <f>SUM(G36:G37)</f>
        <v>4.9434317129629625E-2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241</v>
      </c>
      <c r="C43" s="762">
        <f>IF('1.2 Scenario Analysis'!H12="Old",(C33*(15*(1+16%))),IF('1.2 Scenario Analysis'!H12="New",(C33*15),C33*(15*(1+8%))))</f>
        <v>16.200000000000003</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3.7068185307111063</v>
      </c>
      <c r="G43" s="499">
        <f>F43*$C$27/$C$16*1000</f>
        <v>0.56941774611443818</v>
      </c>
      <c r="H43" s="181"/>
      <c r="I43" s="181"/>
      <c r="J43" s="181"/>
    </row>
    <row r="44" spans="1:12" ht="17.149999999999999" customHeight="1">
      <c r="A44" s="181"/>
      <c r="B44" s="905" t="s">
        <v>228</v>
      </c>
      <c r="C44" s="906"/>
      <c r="D44" s="906"/>
      <c r="E44" s="907"/>
      <c r="F44" s="501">
        <f>SUM(F42:F43)</f>
        <v>3.7068185307111063</v>
      </c>
      <c r="G44" s="501">
        <f>SUM(G42:G43)</f>
        <v>0.56941774611443818</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241</v>
      </c>
      <c r="C47" s="762">
        <f>IF('1.2 Scenario Analysis'!H12="Old",(C37*(20*(1+16%))),IF('1.2 Scenario Analysis'!H12="New",(C37*20),C37*(20*(1+8%))))</f>
        <v>21.6</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4.5590913742814756</v>
      </c>
      <c r="G47" s="499">
        <f>F47*$D$27/$D$16*1000</f>
        <v>0.24551551326686166</v>
      </c>
      <c r="H47" s="181"/>
      <c r="I47" s="181"/>
      <c r="J47" s="181"/>
    </row>
    <row r="48" spans="1:12" ht="17.149999999999999" customHeight="1">
      <c r="A48" s="181"/>
      <c r="B48" s="905" t="s">
        <v>228</v>
      </c>
      <c r="C48" s="906"/>
      <c r="D48" s="906"/>
      <c r="E48" s="907"/>
      <c r="F48" s="501">
        <f>SUM(F46:F47)</f>
        <v>4.5590913742814756</v>
      </c>
      <c r="G48" s="501">
        <f>SUM(G46:G47)</f>
        <v>0.24551551326686166</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Sheet'!E184</f>
        <v>1</v>
      </c>
      <c r="D53" s="513">
        <f>'Input Sheet'!E188</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0.34571040071676257</v>
      </c>
      <c r="H53" s="504"/>
      <c r="I53" s="504"/>
      <c r="J53" s="181"/>
    </row>
    <row r="54" spans="1:10" ht="17.149999999999999" customHeight="1">
      <c r="A54" s="181"/>
      <c r="B54" s="419" t="s">
        <v>96</v>
      </c>
      <c r="C54" s="512">
        <f>'Input Sheet'!E185</f>
        <v>1</v>
      </c>
      <c r="D54" s="513">
        <f>'Input Sheet'!E189</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0.28653571322003185</v>
      </c>
      <c r="H54" s="504"/>
      <c r="I54" s="504"/>
      <c r="J54" s="181"/>
    </row>
    <row r="55" spans="1:10" ht="17.149999999999999" customHeight="1">
      <c r="A55" s="181"/>
      <c r="B55" s="419" t="s">
        <v>97</v>
      </c>
      <c r="C55" s="512">
        <f>'Input Sheet'!E186</f>
        <v>1</v>
      </c>
      <c r="D55" s="513">
        <f>'Input Sheet'!E190</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0.17844069995131007</v>
      </c>
      <c r="H55" s="504"/>
      <c r="I55" s="504"/>
      <c r="J55" s="181"/>
    </row>
    <row r="56" spans="1:10" ht="17.149999999999999" customHeight="1">
      <c r="A56" s="181"/>
      <c r="B56" s="419" t="s">
        <v>98</v>
      </c>
      <c r="C56" s="512">
        <f>'Input Sheet'!E187</f>
        <v>1</v>
      </c>
      <c r="D56" s="513">
        <f>'Input Sheet'!E191</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0.34019560365032664</v>
      </c>
      <c r="H56" s="504"/>
      <c r="I56" s="504"/>
      <c r="J56" s="181"/>
    </row>
    <row r="57" spans="1:10" ht="17.149999999999999" customHeight="1">
      <c r="A57" s="181"/>
      <c r="B57" s="905" t="s">
        <v>228</v>
      </c>
      <c r="C57" s="906"/>
      <c r="D57" s="906"/>
      <c r="E57" s="907"/>
      <c r="F57" s="501">
        <f>SUM(F53:F56)</f>
        <v>7.4920606200138966</v>
      </c>
      <c r="G57" s="501">
        <f>SUM(G53:G56)</f>
        <v>1.1508824175384311</v>
      </c>
      <c r="H57" s="504"/>
      <c r="I57" s="504"/>
      <c r="J57" s="181"/>
    </row>
    <row r="58" spans="1:10" ht="17.149999999999999" customHeight="1">
      <c r="A58" s="181"/>
      <c r="B58" s="508"/>
      <c r="C58" s="508"/>
      <c r="D58" s="508"/>
      <c r="E58" s="671"/>
      <c r="F58" s="671"/>
      <c r="G58" s="671"/>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Sheet'!F184</f>
        <v>1</v>
      </c>
      <c r="D60" s="513">
        <f>'Input Sheet'!F188</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0.12119464065711953</v>
      </c>
      <c r="H60" s="504"/>
      <c r="I60" s="504"/>
      <c r="J60" s="181"/>
    </row>
    <row r="61" spans="1:10" ht="17.149999999999999" customHeight="1">
      <c r="A61" s="181"/>
      <c r="B61" s="419" t="s">
        <v>96</v>
      </c>
      <c r="C61" s="512">
        <f>'Input Sheet'!F185</f>
        <v>1</v>
      </c>
      <c r="D61" s="513">
        <f>'Input Sheet'!F189</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0.10044995096223444</v>
      </c>
      <c r="H61" s="504"/>
      <c r="I61" s="504"/>
      <c r="J61" s="181"/>
    </row>
    <row r="62" spans="1:10" ht="17.149999999999999" customHeight="1">
      <c r="A62" s="181"/>
      <c r="B62" s="419" t="s">
        <v>97</v>
      </c>
      <c r="C62" s="512">
        <f>'Input Sheet'!F186</f>
        <v>1</v>
      </c>
      <c r="D62" s="513">
        <f>'Input Sheet'!F190</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6.2555411883375614E-2</v>
      </c>
      <c r="H62" s="504"/>
      <c r="I62" s="504"/>
      <c r="J62" s="181"/>
    </row>
    <row r="63" spans="1:10" ht="17.149999999999999" customHeight="1">
      <c r="A63" s="181"/>
      <c r="B63" s="419" t="s">
        <v>98</v>
      </c>
      <c r="C63" s="512">
        <f>'Input Sheet'!F187</f>
        <v>1</v>
      </c>
      <c r="D63" s="513">
        <f>'Input Sheet'!F191</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0.11926133507135203</v>
      </c>
      <c r="H63" s="504"/>
      <c r="I63" s="504"/>
      <c r="J63" s="181"/>
    </row>
    <row r="64" spans="1:10" ht="17.149999999999999" customHeight="1">
      <c r="A64" s="181"/>
      <c r="B64" s="905" t="s">
        <v>228</v>
      </c>
      <c r="C64" s="906"/>
      <c r="D64" s="906"/>
      <c r="E64" s="907"/>
      <c r="F64" s="501">
        <f>SUM(F60:F63)</f>
        <v>7.4920606200138966</v>
      </c>
      <c r="G64" s="501">
        <f>SUM(G60:G63)</f>
        <v>0.40346133857408162</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78" t="s">
        <v>0</v>
      </c>
      <c r="B66" s="514"/>
      <c r="C66" s="514"/>
      <c r="D66" s="514"/>
      <c r="E66" s="514"/>
      <c r="F66" s="181"/>
      <c r="G66" s="181"/>
      <c r="H66" s="181"/>
      <c r="I66" s="181"/>
      <c r="J66" s="181"/>
      <c r="L66" s="494"/>
    </row>
    <row r="67" spans="1:12" ht="17.149999999999999" customHeight="1">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256EC-10B9-4DA4-951C-4E2DDBCE906A}">
  <sheetPr>
    <tabColor rgb="FF92D050"/>
  </sheetPr>
  <dimension ref="A1:Q587"/>
  <sheetViews>
    <sheetView showGridLines="0" topLeftCell="A35" zoomScale="85" zoomScaleNormal="85" zoomScaleSheetLayoutView="85" zoomScalePageLayoutView="40" workbookViewId="0">
      <selection activeCell="B48" sqref="B48:E4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240</v>
      </c>
      <c r="C5" s="181"/>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Sheet'!E178</f>
        <v>1</v>
      </c>
      <c r="D11" s="476">
        <f>'Input Sheet'!F178</f>
        <v>1</v>
      </c>
      <c r="E11" s="474" t="s">
        <v>202</v>
      </c>
      <c r="F11" s="475"/>
      <c r="G11" s="475"/>
      <c r="H11" s="475"/>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181"/>
      <c r="G12" s="181"/>
      <c r="H12" s="181"/>
      <c r="I12" s="181"/>
      <c r="J12" s="466"/>
    </row>
    <row r="13" spans="1:10" ht="20.149999999999999" customHeight="1">
      <c r="A13" s="181"/>
      <c r="B13" s="469" t="s">
        <v>209</v>
      </c>
      <c r="C13" s="480">
        <f>'Input Sheet'!E179</f>
        <v>3800</v>
      </c>
      <c r="D13" s="480">
        <f>'Input Sheet'!F179</f>
        <v>4000</v>
      </c>
      <c r="E13" s="474" t="s">
        <v>210</v>
      </c>
      <c r="F13" s="181"/>
      <c r="G13" s="181"/>
      <c r="H13" s="181"/>
      <c r="I13" s="181"/>
      <c r="J13" s="466"/>
    </row>
    <row r="14" spans="1:10" ht="20.149999999999999" customHeight="1" thickBot="1">
      <c r="A14" s="181"/>
      <c r="B14" s="181"/>
      <c r="C14" s="181"/>
      <c r="D14" s="181"/>
      <c r="E14" s="181"/>
      <c r="F14" s="181"/>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Sheet'!E180</f>
        <v>0.5</v>
      </c>
      <c r="D17" s="482">
        <f>'Input Sheet'!F180</f>
        <v>0.17</v>
      </c>
      <c r="E17" s="470" t="s">
        <v>153</v>
      </c>
      <c r="F17" s="181"/>
      <c r="G17" s="181"/>
      <c r="H17" s="181"/>
      <c r="I17" s="181"/>
      <c r="J17" s="466"/>
    </row>
    <row r="18" spans="1:12" ht="20.149999999999999" customHeight="1">
      <c r="A18" s="181"/>
      <c r="B18" s="481" t="s">
        <v>215</v>
      </c>
      <c r="C18" s="482">
        <f>'Input Sheet'!E181</f>
        <v>0.05</v>
      </c>
      <c r="D18" s="482">
        <f>'Input Sheet'!F181</f>
        <v>0.03</v>
      </c>
      <c r="E18" s="470" t="s">
        <v>153</v>
      </c>
      <c r="F18" s="181"/>
      <c r="G18" s="181"/>
      <c r="H18" s="181"/>
      <c r="I18" s="181"/>
      <c r="J18" s="466"/>
    </row>
    <row r="19" spans="1:12" ht="20.149999999999999" customHeight="1">
      <c r="A19" s="181"/>
      <c r="B19" s="483" t="s">
        <v>353</v>
      </c>
      <c r="C19" s="484">
        <f>'Input Sheet'!E182</f>
        <v>0.01</v>
      </c>
      <c r="D19" s="484">
        <f>'Input Sheet'!F182</f>
        <v>0.01</v>
      </c>
      <c r="E19" s="470" t="s">
        <v>208</v>
      </c>
      <c r="F19" s="181"/>
      <c r="G19" s="181"/>
      <c r="H19" s="181"/>
      <c r="I19" s="181"/>
      <c r="J19" s="466"/>
    </row>
    <row r="20" spans="1:12" ht="20.149999999999999" customHeight="1">
      <c r="A20" s="181"/>
      <c r="B20" s="481" t="s">
        <v>216</v>
      </c>
      <c r="C20" s="485">
        <f>C17+C18</f>
        <v>0.55000000000000004</v>
      </c>
      <c r="D20" s="485">
        <f>D17+D18</f>
        <v>0.2</v>
      </c>
      <c r="E20" s="470" t="s">
        <v>153</v>
      </c>
      <c r="F20" s="181"/>
      <c r="G20" s="468"/>
      <c r="H20" s="181"/>
      <c r="I20" s="181"/>
      <c r="J20" s="466"/>
    </row>
    <row r="21" spans="1:12" ht="20.149999999999999" customHeight="1">
      <c r="A21" s="181"/>
      <c r="B21" s="481" t="s">
        <v>354</v>
      </c>
      <c r="C21" s="470">
        <f>(C13/C20)*C11*C12</f>
        <v>6662.3376623376616</v>
      </c>
      <c r="D21" s="470">
        <f>(D13/D20)*D11*D12</f>
        <v>19285.714285714286</v>
      </c>
      <c r="E21" s="470" t="s">
        <v>213</v>
      </c>
      <c r="F21" s="181"/>
      <c r="G21" s="181"/>
      <c r="H21" s="181"/>
      <c r="I21" s="181"/>
      <c r="J21" s="466"/>
    </row>
    <row r="22" spans="1:12" ht="20.149999999999999" customHeight="1">
      <c r="A22" s="181"/>
      <c r="B22" s="481" t="s">
        <v>355</v>
      </c>
      <c r="C22" s="470">
        <f>C19*C21</f>
        <v>66.623376623376615</v>
      </c>
      <c r="D22" s="470">
        <f>D19*D21</f>
        <v>192.85714285714286</v>
      </c>
      <c r="E22" s="470" t="s">
        <v>213</v>
      </c>
      <c r="F22" s="181"/>
      <c r="G22" s="181"/>
      <c r="H22" s="181"/>
      <c r="I22" s="181"/>
      <c r="J22" s="466"/>
    </row>
    <row r="23" spans="1:12" ht="20.149999999999999" customHeight="1">
      <c r="A23" s="181"/>
      <c r="B23" s="481" t="s">
        <v>356</v>
      </c>
      <c r="C23" s="470">
        <f>C21-C22</f>
        <v>6595.7142857142853</v>
      </c>
      <c r="D23" s="470">
        <f>D21-D22</f>
        <v>19092.857142857145</v>
      </c>
      <c r="E23" s="470" t="s">
        <v>213</v>
      </c>
      <c r="F23" s="181"/>
      <c r="G23" s="181"/>
      <c r="H23" s="181"/>
      <c r="I23" s="181"/>
      <c r="J23" s="466"/>
    </row>
    <row r="24" spans="1:12" ht="20.149999999999999" customHeight="1">
      <c r="A24" s="181"/>
      <c r="B24" s="469" t="s">
        <v>357</v>
      </c>
      <c r="C24" s="485">
        <f>C16/C23</f>
        <v>37.903400476499897</v>
      </c>
      <c r="D24" s="485">
        <f>D16/D21</f>
        <v>12.962962962962962</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0.98698031961242694</v>
      </c>
      <c r="D26" s="486">
        <f>D24/SUM(D24:D25)</f>
        <v>0.96286107290233836</v>
      </c>
      <c r="E26" s="470" t="s">
        <v>208</v>
      </c>
      <c r="F26" s="487"/>
      <c r="G26" s="487"/>
      <c r="H26" s="487"/>
      <c r="I26" s="487"/>
      <c r="J26" s="466"/>
    </row>
    <row r="27" spans="1:12" ht="20.149999999999999" customHeight="1">
      <c r="A27" s="181"/>
      <c r="B27" s="481" t="s">
        <v>221</v>
      </c>
      <c r="C27" s="485">
        <f>C24+C25</f>
        <v>38.403400476499897</v>
      </c>
      <c r="D27" s="488">
        <f>D24+D25</f>
        <v>13.462962962962962</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495" t="s">
        <v>241</v>
      </c>
      <c r="C33" s="496">
        <f>'Appendix - Equipment'!C11</f>
        <v>1</v>
      </c>
      <c r="D33" s="765">
        <f>IF('1.2 Scenario Analysis'!M12="New",'Appendix - Equipment'!D11,IF('1.2 Scenario Analysis'!M12="Old",'Appendix - Equipment'!D11*0.4,'Appendix - Equipment'!D11*0.75))</f>
        <v>60000</v>
      </c>
      <c r="E33" s="667">
        <f>'Input Sheet'!E183</f>
        <v>0.1</v>
      </c>
      <c r="F33" s="497">
        <f>C33*D33*E33/C$10</f>
        <v>0.78125</v>
      </c>
      <c r="G33" s="499">
        <f>F33*$C$27/$C$16*1000</f>
        <v>0.12001062648906217</v>
      </c>
      <c r="I33" s="181"/>
      <c r="J33" s="181"/>
      <c r="L33" s="494"/>
    </row>
    <row r="34" spans="1:12" ht="17.149999999999999" customHeight="1">
      <c r="A34" s="181"/>
      <c r="B34" s="905" t="s">
        <v>228</v>
      </c>
      <c r="C34" s="906"/>
      <c r="D34" s="906"/>
      <c r="E34" s="907"/>
      <c r="F34" s="501">
        <f>SUM(F32:F33)</f>
        <v>0.78125</v>
      </c>
      <c r="G34" s="501">
        <f>SUM(G32:G33)</f>
        <v>0.12001062648906217</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241</v>
      </c>
      <c r="C37" s="496">
        <f>'Appendix - Equipment'!C11</f>
        <v>1</v>
      </c>
      <c r="D37" s="765">
        <f>IF('1.2 Scenario Analysis'!M12="New",'Appendix - Equipment'!H11,IF('1.2 Scenario Analysis'!M12="Old",'Appendix - Equipment'!H11*0.4,'Appendix - Equipment'!H11*0.75))</f>
        <v>70500</v>
      </c>
      <c r="E37" s="667">
        <f>'Input Sheet'!F183</f>
        <v>0.1</v>
      </c>
      <c r="F37" s="497">
        <f>C37*D37*E37/D$10</f>
        <v>0.91796875</v>
      </c>
      <c r="G37" s="499">
        <f>F37*$D$27/$D$16*1000</f>
        <v>4.9434317129629625E-2</v>
      </c>
      <c r="H37" s="181"/>
      <c r="I37" s="181"/>
      <c r="J37" s="181"/>
    </row>
    <row r="38" spans="1:12" ht="17.149999999999999" customHeight="1">
      <c r="A38" s="181"/>
      <c r="B38" s="905" t="s">
        <v>228</v>
      </c>
      <c r="C38" s="906"/>
      <c r="D38" s="906"/>
      <c r="E38" s="907"/>
      <c r="F38" s="501">
        <f>SUM(F36:F37)</f>
        <v>0.91796875</v>
      </c>
      <c r="G38" s="501">
        <f>SUM(G36:G37)</f>
        <v>4.9434317129629625E-2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495" t="s">
        <v>241</v>
      </c>
      <c r="C43" s="762">
        <f>IF('1.2 Scenario Analysis'!M12="Old",(C33*(15*(1+16%))),IF('1.2 Scenario Analysis'!M12="New",(C33*15),C33*(15*(1+8%))))</f>
        <v>16.200000000000003</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3.7068185307111063</v>
      </c>
      <c r="G43" s="499">
        <f>F43*$C$27/$C$16*1000</f>
        <v>0.56941774611443818</v>
      </c>
      <c r="H43" s="181"/>
      <c r="I43" s="181"/>
      <c r="J43" s="181"/>
    </row>
    <row r="44" spans="1:12" ht="17.149999999999999" customHeight="1">
      <c r="A44" s="181"/>
      <c r="B44" s="905" t="s">
        <v>228</v>
      </c>
      <c r="C44" s="906"/>
      <c r="D44" s="906"/>
      <c r="E44" s="907"/>
      <c r="F44" s="501">
        <f>SUM(F42:F43)</f>
        <v>3.7068185307111063</v>
      </c>
      <c r="G44" s="501">
        <f>SUM(G42:G43)</f>
        <v>0.56941774611443818</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495" t="s">
        <v>241</v>
      </c>
      <c r="C47" s="762">
        <f>IF('1.2 Scenario Analysis'!M12="Old",(C37*(20*(1+16%))),IF('1.2 Scenario Analysis'!M12="New",(C37*20),C37*(20*(1+8%))))</f>
        <v>21.6</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4.5590913742814756</v>
      </c>
      <c r="G47" s="499">
        <f>F47*$D$27/$D$16*1000</f>
        <v>0.24551551326686166</v>
      </c>
      <c r="H47" s="181"/>
      <c r="I47" s="181"/>
      <c r="J47" s="181"/>
    </row>
    <row r="48" spans="1:12" ht="17.149999999999999" customHeight="1">
      <c r="A48" s="181"/>
      <c r="B48" s="905" t="s">
        <v>228</v>
      </c>
      <c r="C48" s="906"/>
      <c r="D48" s="906"/>
      <c r="E48" s="907"/>
      <c r="F48" s="501">
        <f>SUM(F46:F47)</f>
        <v>4.5590913742814756</v>
      </c>
      <c r="G48" s="501">
        <f>SUM(G46:G47)</f>
        <v>0.24551551326686166</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Sheet'!E184</f>
        <v>1</v>
      </c>
      <c r="D53" s="513">
        <f>'Input Sheet'!E188</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0.34571040071676257</v>
      </c>
      <c r="H53" s="504"/>
      <c r="I53" s="504"/>
      <c r="J53" s="181"/>
    </row>
    <row r="54" spans="1:10" ht="17.149999999999999" customHeight="1">
      <c r="A54" s="181"/>
      <c r="B54" s="419" t="s">
        <v>96</v>
      </c>
      <c r="C54" s="512">
        <f>'Input Sheet'!E185</f>
        <v>1</v>
      </c>
      <c r="D54" s="513">
        <f>'Input Sheet'!E189</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0.28653571322003185</v>
      </c>
      <c r="H54" s="504"/>
      <c r="I54" s="504"/>
      <c r="J54" s="181"/>
    </row>
    <row r="55" spans="1:10" ht="17.149999999999999" customHeight="1">
      <c r="A55" s="181"/>
      <c r="B55" s="419" t="s">
        <v>97</v>
      </c>
      <c r="C55" s="512">
        <f>'Input Sheet'!E186</f>
        <v>1</v>
      </c>
      <c r="D55" s="513">
        <f>'Input Sheet'!E190</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0.17844069995131007</v>
      </c>
      <c r="H55" s="504"/>
      <c r="I55" s="504"/>
      <c r="J55" s="181"/>
    </row>
    <row r="56" spans="1:10" ht="17.149999999999999" customHeight="1">
      <c r="A56" s="181"/>
      <c r="B56" s="419" t="s">
        <v>98</v>
      </c>
      <c r="C56" s="512">
        <f>'Input Sheet'!E187</f>
        <v>1</v>
      </c>
      <c r="D56" s="513">
        <f>'Input Sheet'!E191</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0.34019560365032664</v>
      </c>
      <c r="H56" s="504"/>
      <c r="I56" s="504"/>
      <c r="J56" s="181"/>
    </row>
    <row r="57" spans="1:10" ht="17.149999999999999" customHeight="1">
      <c r="A57" s="181"/>
      <c r="B57" s="905" t="s">
        <v>228</v>
      </c>
      <c r="C57" s="906"/>
      <c r="D57" s="906"/>
      <c r="E57" s="907"/>
      <c r="F57" s="501">
        <f>SUM(F53:F56)</f>
        <v>7.4920606200138966</v>
      </c>
      <c r="G57" s="501">
        <f>SUM(G53:G56)</f>
        <v>1.1508824175384311</v>
      </c>
      <c r="H57" s="504"/>
      <c r="I57" s="504"/>
      <c r="J57" s="181"/>
    </row>
    <row r="58" spans="1:10" ht="17.149999999999999" customHeight="1">
      <c r="A58" s="181"/>
      <c r="B58" s="508"/>
      <c r="C58" s="508"/>
      <c r="D58" s="508"/>
      <c r="E58" s="671"/>
      <c r="F58" s="671"/>
      <c r="G58" s="671"/>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Sheet'!F184</f>
        <v>1</v>
      </c>
      <c r="D60" s="513">
        <f>'Input Sheet'!F188</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0.12119464065711953</v>
      </c>
      <c r="H60" s="504"/>
      <c r="I60" s="504"/>
      <c r="J60" s="181"/>
    </row>
    <row r="61" spans="1:10" ht="17.149999999999999" customHeight="1">
      <c r="A61" s="181"/>
      <c r="B61" s="419" t="s">
        <v>96</v>
      </c>
      <c r="C61" s="512">
        <f>'Input Sheet'!F185</f>
        <v>1</v>
      </c>
      <c r="D61" s="513">
        <f>'Input Sheet'!F189</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0.10044995096223444</v>
      </c>
      <c r="H61" s="504"/>
      <c r="I61" s="504"/>
      <c r="J61" s="181"/>
    </row>
    <row r="62" spans="1:10" ht="17.149999999999999" customHeight="1">
      <c r="A62" s="181"/>
      <c r="B62" s="419" t="s">
        <v>97</v>
      </c>
      <c r="C62" s="512">
        <f>'Input Sheet'!F186</f>
        <v>1</v>
      </c>
      <c r="D62" s="513">
        <f>'Input Sheet'!F190</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6.2555411883375614E-2</v>
      </c>
      <c r="H62" s="504"/>
      <c r="I62" s="504"/>
      <c r="J62" s="181"/>
    </row>
    <row r="63" spans="1:10" ht="17.149999999999999" customHeight="1">
      <c r="A63" s="181"/>
      <c r="B63" s="419" t="s">
        <v>98</v>
      </c>
      <c r="C63" s="512">
        <f>'Input Sheet'!F187</f>
        <v>1</v>
      </c>
      <c r="D63" s="513">
        <f>'Input Sheet'!F191</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0.11926133507135203</v>
      </c>
      <c r="H63" s="504"/>
      <c r="I63" s="504"/>
      <c r="J63" s="181"/>
    </row>
    <row r="64" spans="1:10" ht="17.149999999999999" customHeight="1">
      <c r="A64" s="181"/>
      <c r="B64" s="905" t="s">
        <v>228</v>
      </c>
      <c r="C64" s="906"/>
      <c r="D64" s="906"/>
      <c r="E64" s="907"/>
      <c r="F64" s="501">
        <f>SUM(F60:F63)</f>
        <v>7.4920606200138966</v>
      </c>
      <c r="G64" s="501">
        <f>SUM(G60:G63)</f>
        <v>0.40346133857408162</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78" t="s">
        <v>0</v>
      </c>
      <c r="B66" s="514"/>
      <c r="C66" s="514"/>
      <c r="D66" s="514"/>
      <c r="E66" s="514"/>
      <c r="F66" s="181"/>
      <c r="G66" s="181"/>
      <c r="H66" s="181"/>
      <c r="I66" s="181"/>
      <c r="J66" s="181"/>
      <c r="L66" s="494"/>
    </row>
    <row r="67" spans="1:12" ht="17.149999999999999" customHeight="1">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DAF58-8451-47FB-99BB-B2EE98A746B8}">
  <sheetPr codeName="Sheet31">
    <tabColor rgb="FF92D050"/>
  </sheetPr>
  <dimension ref="A1:Q587"/>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597</v>
      </c>
      <c r="C5" s="181"/>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Sheet'!E192</f>
        <v>1</v>
      </c>
      <c r="D11" s="476">
        <f>'Input Sheet'!F192</f>
        <v>1</v>
      </c>
      <c r="E11" s="474" t="s">
        <v>202</v>
      </c>
      <c r="F11" s="475"/>
      <c r="G11" s="475"/>
      <c r="H11" s="475"/>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475"/>
      <c r="G12" s="181"/>
      <c r="H12" s="181"/>
      <c r="I12" s="181"/>
      <c r="J12" s="466"/>
    </row>
    <row r="13" spans="1:10" ht="20.149999999999999" customHeight="1">
      <c r="A13" s="181"/>
      <c r="B13" s="469" t="s">
        <v>209</v>
      </c>
      <c r="C13" s="480">
        <f>'Input Sheet'!E193</f>
        <v>1200</v>
      </c>
      <c r="D13" s="480">
        <f>'Input Sheet'!F193</f>
        <v>1300</v>
      </c>
      <c r="E13" s="474" t="s">
        <v>210</v>
      </c>
      <c r="F13" s="475"/>
      <c r="G13" s="475"/>
      <c r="H13" s="475"/>
      <c r="I13" s="181"/>
      <c r="J13" s="466"/>
    </row>
    <row r="14" spans="1:10" ht="20.149999999999999" customHeight="1" thickBot="1">
      <c r="A14" s="181"/>
      <c r="B14" s="181"/>
      <c r="C14" s="181"/>
      <c r="D14" s="181"/>
      <c r="E14" s="181"/>
      <c r="F14" s="475"/>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Sheet'!E194</f>
        <v>0.88</v>
      </c>
      <c r="D17" s="482">
        <f>'Input Sheet'!F194</f>
        <v>0.6</v>
      </c>
      <c r="E17" s="470" t="s">
        <v>153</v>
      </c>
      <c r="F17" s="181"/>
      <c r="G17" s="181"/>
      <c r="H17" s="181"/>
      <c r="I17" s="181"/>
      <c r="J17" s="466"/>
    </row>
    <row r="18" spans="1:12" ht="20.149999999999999" customHeight="1">
      <c r="A18" s="181"/>
      <c r="B18" s="481" t="s">
        <v>215</v>
      </c>
      <c r="C18" s="482">
        <f>'Input Sheet'!E195</f>
        <v>0.08</v>
      </c>
      <c r="D18" s="482">
        <f>'Input Sheet'!F195</f>
        <v>0.06</v>
      </c>
      <c r="E18" s="470" t="s">
        <v>153</v>
      </c>
      <c r="F18" s="181"/>
      <c r="G18" s="181"/>
      <c r="H18" s="181"/>
      <c r="I18" s="181"/>
      <c r="J18" s="466"/>
    </row>
    <row r="19" spans="1:12" ht="20.149999999999999" customHeight="1">
      <c r="A19" s="181"/>
      <c r="B19" s="483" t="s">
        <v>353</v>
      </c>
      <c r="C19" s="484">
        <f>'Input Sheet'!E196</f>
        <v>0.01</v>
      </c>
      <c r="D19" s="484">
        <f>'Input Sheet'!F196</f>
        <v>0.01</v>
      </c>
      <c r="E19" s="470" t="s">
        <v>208</v>
      </c>
      <c r="F19" s="181"/>
      <c r="G19" s="181"/>
      <c r="H19" s="181"/>
      <c r="I19" s="181"/>
      <c r="J19" s="466"/>
    </row>
    <row r="20" spans="1:12" ht="20.149999999999999" customHeight="1">
      <c r="A20" s="181"/>
      <c r="B20" s="481" t="s">
        <v>216</v>
      </c>
      <c r="C20" s="485">
        <f>C17+C18</f>
        <v>0.96</v>
      </c>
      <c r="D20" s="485">
        <f>D17+D18</f>
        <v>0.65999999999999992</v>
      </c>
      <c r="E20" s="470" t="s">
        <v>153</v>
      </c>
      <c r="F20" s="181"/>
      <c r="G20" s="468"/>
      <c r="H20" s="181"/>
      <c r="I20" s="181"/>
      <c r="J20" s="466"/>
    </row>
    <row r="21" spans="1:12" ht="20.149999999999999" customHeight="1">
      <c r="A21" s="181"/>
      <c r="B21" s="481" t="s">
        <v>354</v>
      </c>
      <c r="C21" s="470">
        <f>(C13/C20)*C11*C12</f>
        <v>1205.3571428571429</v>
      </c>
      <c r="D21" s="470">
        <f>(D13/D20)*D11*D12</f>
        <v>1899.3506493506497</v>
      </c>
      <c r="E21" s="470" t="s">
        <v>213</v>
      </c>
      <c r="F21" s="181"/>
      <c r="G21" s="181"/>
      <c r="H21" s="181"/>
      <c r="I21" s="181"/>
      <c r="J21" s="466"/>
    </row>
    <row r="22" spans="1:12" ht="20.149999999999999" customHeight="1">
      <c r="A22" s="181"/>
      <c r="B22" s="481" t="s">
        <v>355</v>
      </c>
      <c r="C22" s="470">
        <f>C19*C21</f>
        <v>12.053571428571429</v>
      </c>
      <c r="D22" s="470">
        <f>D19*D21</f>
        <v>18.993506493506498</v>
      </c>
      <c r="E22" s="470" t="s">
        <v>213</v>
      </c>
      <c r="F22" s="181"/>
      <c r="G22" s="181"/>
      <c r="H22" s="181"/>
      <c r="I22" s="181"/>
      <c r="J22" s="466"/>
    </row>
    <row r="23" spans="1:12" ht="20.149999999999999" customHeight="1">
      <c r="A23" s="181"/>
      <c r="B23" s="481" t="s">
        <v>356</v>
      </c>
      <c r="C23" s="470">
        <f>C21-C22</f>
        <v>1193.3035714285716</v>
      </c>
      <c r="D23" s="470">
        <f>D21-D22</f>
        <v>1880.3571428571433</v>
      </c>
      <c r="E23" s="470" t="s">
        <v>213</v>
      </c>
      <c r="F23" s="181"/>
      <c r="G23" s="181"/>
      <c r="H23" s="181"/>
      <c r="I23" s="181"/>
      <c r="J23" s="466"/>
    </row>
    <row r="24" spans="1:12" ht="20.149999999999999" customHeight="1">
      <c r="A24" s="181"/>
      <c r="B24" s="469" t="s">
        <v>357</v>
      </c>
      <c r="C24" s="485">
        <f>C16/C23</f>
        <v>209.50243172465392</v>
      </c>
      <c r="D24" s="485">
        <f>D16/D21</f>
        <v>131.62393162393158</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0.99761907518930271</v>
      </c>
      <c r="D26" s="486">
        <f>D24/SUM(D24:D25)</f>
        <v>0.99621567422453661</v>
      </c>
      <c r="E26" s="470" t="s">
        <v>208</v>
      </c>
      <c r="F26" s="487"/>
      <c r="G26" s="487"/>
      <c r="H26" s="487"/>
      <c r="I26" s="487"/>
      <c r="J26" s="466"/>
    </row>
    <row r="27" spans="1:12" ht="20.149999999999999" customHeight="1">
      <c r="A27" s="181"/>
      <c r="B27" s="481" t="s">
        <v>221</v>
      </c>
      <c r="C27" s="485">
        <f>IF('1.1 Summary'!$C$15="Pet Bottle",C24+C25,0)</f>
        <v>210.00243172465392</v>
      </c>
      <c r="D27" s="485">
        <f>IF('1.1 Summary'!$C$15="Pet Bottle",D24+D25,0)</f>
        <v>132.12393162393158</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495" t="s">
        <v>108</v>
      </c>
      <c r="C33" s="665">
        <f>'Appendix - Equipment'!C12</f>
        <v>1</v>
      </c>
      <c r="D33" s="666">
        <f>IF('1.1 Summary'!$C$13="New",'Appendix - Equipment'!D12,IF('1.1 Summary'!$C$13="Old",'Appendix - Equipment'!D12*0.4,'Appendix - Equipment'!D12*0.75))</f>
        <v>163000</v>
      </c>
      <c r="E33" s="667">
        <f>'Input Sheet'!E197</f>
        <v>0.1</v>
      </c>
      <c r="F33" s="497">
        <f>C33*D33*E33/C$10</f>
        <v>2.1223958333333335</v>
      </c>
      <c r="G33" s="499">
        <f>F33*$C$27/$C$16*1000</f>
        <v>1.7828331443290932</v>
      </c>
      <c r="I33" s="181"/>
      <c r="J33" s="181"/>
      <c r="L33" s="494"/>
    </row>
    <row r="34" spans="1:12" ht="17.149999999999999" customHeight="1">
      <c r="A34" s="181"/>
      <c r="B34" s="905" t="s">
        <v>228</v>
      </c>
      <c r="C34" s="906"/>
      <c r="D34" s="906"/>
      <c r="E34" s="907"/>
      <c r="F34" s="501">
        <f>SUM(F33)</f>
        <v>2.1223958333333335</v>
      </c>
      <c r="G34" s="501">
        <f>SUM(G33)</f>
        <v>1.7828331443290932</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108</v>
      </c>
      <c r="C37" s="665">
        <f>'Appendix - Equipment'!C12</f>
        <v>1</v>
      </c>
      <c r="D37" s="666">
        <f>IF('1.1 Summary'!$C$13="New",'Appendix - Equipment'!H12,IF('1.1 Summary'!$C$13="Old",'Appendix - Equipment'!H12*0.4,'Appendix - Equipment'!H12*0.75))</f>
        <v>175000</v>
      </c>
      <c r="E37" s="667">
        <f>'Input Sheet'!F197</f>
        <v>0.1</v>
      </c>
      <c r="F37" s="497">
        <f>C37*D37*E37/D$10</f>
        <v>2.2786458333333335</v>
      </c>
      <c r="G37" s="499">
        <f>F37*$D$27/$D$16*1000</f>
        <v>1.2042545851139597</v>
      </c>
      <c r="H37" s="181"/>
      <c r="I37" s="181"/>
      <c r="J37" s="181"/>
    </row>
    <row r="38" spans="1:12" ht="17.149999999999999" customHeight="1">
      <c r="A38" s="181"/>
      <c r="B38" s="905" t="s">
        <v>228</v>
      </c>
      <c r="C38" s="906"/>
      <c r="D38" s="906"/>
      <c r="E38" s="907"/>
      <c r="F38" s="501">
        <f>SUM(F37)</f>
        <v>2.2786458333333335</v>
      </c>
      <c r="G38" s="501">
        <f>SUM(G37)</f>
        <v>1.2042545851139597</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365</v>
      </c>
      <c r="E42" s="491" t="s">
        <v>366</v>
      </c>
      <c r="F42" s="492" t="s">
        <v>86</v>
      </c>
      <c r="G42" s="493" t="s">
        <v>233</v>
      </c>
      <c r="H42" s="181"/>
      <c r="I42" s="181"/>
      <c r="J42" s="181"/>
    </row>
    <row r="43" spans="1:12" ht="17.149999999999999" customHeight="1">
      <c r="A43" s="181"/>
      <c r="B43" s="495" t="s">
        <v>108</v>
      </c>
      <c r="C43" s="496">
        <f>IF('1.1 Summary'!$C$13="Old",(C33*(37*(1+16%))),IF('1.1 Summary'!$C$13="New",(C33*37),C33*(37*(1+8%))))</f>
        <v>37</v>
      </c>
      <c r="D43" s="672">
        <v>0.15</v>
      </c>
      <c r="E43" s="673">
        <v>0.1</v>
      </c>
      <c r="F43" s="499">
        <f>(C43*IF('1.1 Summary'!$C$9="France",'Assumption &amp; Analysis'!$E$70,IF('1.1 Summary'!$C$9="Netherlands",'Assumption &amp; Analysis'!$F$70,IF('1.1 Summary'!$C$9="Portugal",'Assumption &amp; Analysis'!$G$70,'Assumption &amp; Analysis'!$H$70)))+(D43*IF('1.1 Summary'!$C$9="France",'Assumption &amp; Analysis'!$E$72,IF('1.1 Summary'!$C$9="Netherlands",'Assumption &amp; Analysis'!$F$72,IF('1.1 Summary'!$C$9="Portugal",'Assumption &amp; Analysis'!$G$72,'Assumption &amp; Analysis'!$H$72))))+(E43*IF('1.1 Summary'!$C$9="France",'Assumption &amp; Analysis'!$E$73,IF('1.1 Summary'!$C$9="Netherlands",'Assumption &amp; Analysis'!$F$73,IF('1.1 Summary'!$C$9="Portugal",'Assumption &amp; Analysis'!$G$73,'Assumption &amp; Analysis'!$H$73)))))</f>
        <v>19.039647261500676</v>
      </c>
      <c r="G43" s="499">
        <f>F43*$C$27/$C$16*1000</f>
        <v>15.993488896379159</v>
      </c>
      <c r="H43" s="181"/>
      <c r="I43" s="181"/>
      <c r="J43" s="181"/>
    </row>
    <row r="44" spans="1:12" ht="17.149999999999999" customHeight="1">
      <c r="A44" s="181"/>
      <c r="B44" s="905" t="s">
        <v>228</v>
      </c>
      <c r="C44" s="906"/>
      <c r="D44" s="906"/>
      <c r="E44" s="907"/>
      <c r="F44" s="501">
        <f>SUM(F43)</f>
        <v>19.039647261500676</v>
      </c>
      <c r="G44" s="501">
        <f>SUM(G43)</f>
        <v>15.993488896379159</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365</v>
      </c>
      <c r="E46" s="491" t="s">
        <v>232</v>
      </c>
      <c r="F46" s="492" t="s">
        <v>86</v>
      </c>
      <c r="G46" s="493" t="s">
        <v>233</v>
      </c>
      <c r="H46" s="181"/>
      <c r="I46" s="181"/>
      <c r="J46" s="181"/>
    </row>
    <row r="47" spans="1:12" ht="17.149999999999999" customHeight="1">
      <c r="A47" s="181"/>
      <c r="B47" s="495" t="s">
        <v>108</v>
      </c>
      <c r="C47" s="496">
        <f>IF('1.1 Summary'!$C$13="Old",(C37*(40*(1+16%))),IF('1.1 Summary'!$C$13="New",(C37*40),C37*(40*(1+8%))))</f>
        <v>40</v>
      </c>
      <c r="D47" s="672">
        <v>0.15</v>
      </c>
      <c r="E47" s="673">
        <v>0.1</v>
      </c>
      <c r="F47" s="499">
        <f>(C47*IF('1.1 Summary'!$C$9="France",'Assumption &amp; Analysis'!$E$70,IF('1.1 Summary'!$C$9="Netherlands",'Assumption &amp; Analysis'!$F$70,IF('1.1 Summary'!$C$9="Portugal",'Assumption &amp; Analysis'!$G$70,'Assumption &amp; Analysis'!$H$70)))+(D47*IF('1.1 Summary'!$C$9="France",'Assumption &amp; Analysis'!$E$72,IF('1.1 Summary'!$C$9="Netherlands",'Assumption &amp; Analysis'!$F$72,IF('1.1 Summary'!$C$9="Portugal",'Assumption &amp; Analysis'!$G$72,'Assumption &amp; Analysis'!$H$72))))+(E47*IF('1.1 Summary'!$C$9="France",'Assumption &amp; Analysis'!$E$73,IF('1.1 Summary'!$C$9="Netherlands",'Assumption &amp; Analysis'!$F$73,IF('1.1 Summary'!$C$9="Portugal",'Assumption &amp; Analysis'!$G$73,'Assumption &amp; Analysis'!$H$73)))))</f>
        <v>19.513132174595324</v>
      </c>
      <c r="G47" s="499">
        <f>F47*$D$27/$D$16*1000</f>
        <v>10.312606964819887</v>
      </c>
      <c r="H47" s="181"/>
      <c r="I47" s="181"/>
      <c r="J47" s="181"/>
    </row>
    <row r="48" spans="1:12" ht="17.149999999999999" customHeight="1">
      <c r="A48" s="181"/>
      <c r="B48" s="905" t="s">
        <v>228</v>
      </c>
      <c r="C48" s="906"/>
      <c r="D48" s="906"/>
      <c r="E48" s="907"/>
      <c r="F48" s="501">
        <f>SUM(F47)</f>
        <v>19.513132174595324</v>
      </c>
      <c r="G48" s="501">
        <f>SUM(G47)</f>
        <v>10.312606964819887</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Sheet'!E198</f>
        <v>1</v>
      </c>
      <c r="D53" s="513">
        <f>'Input Sheet'!E202</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1.8904582386513045</v>
      </c>
      <c r="H53" s="504"/>
      <c r="I53" s="504"/>
      <c r="J53" s="181"/>
    </row>
    <row r="54" spans="1:10" ht="17.149999999999999" customHeight="1">
      <c r="A54" s="181"/>
      <c r="B54" s="419" t="s">
        <v>96</v>
      </c>
      <c r="C54" s="512">
        <f>'Input Sheet'!E199</f>
        <v>1</v>
      </c>
      <c r="D54" s="513">
        <f>'Input Sheet'!E203</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1.5668715740155978</v>
      </c>
      <c r="H54" s="504"/>
      <c r="I54" s="504"/>
      <c r="J54" s="181"/>
    </row>
    <row r="55" spans="1:10" ht="17.149999999999999" customHeight="1">
      <c r="A55" s="181"/>
      <c r="B55" s="419" t="s">
        <v>97</v>
      </c>
      <c r="C55" s="512">
        <f>'Input Sheet'!E200</f>
        <v>1</v>
      </c>
      <c r="D55" s="513">
        <f>'Input Sheet'!E204</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0.97577246919462779</v>
      </c>
      <c r="H55" s="504"/>
      <c r="I55" s="504"/>
      <c r="J55" s="181"/>
    </row>
    <row r="56" spans="1:10" ht="17.149999999999999" customHeight="1">
      <c r="A56" s="181"/>
      <c r="B56" s="419" t="s">
        <v>98</v>
      </c>
      <c r="C56" s="512">
        <f>'Input Sheet'!E201</f>
        <v>1</v>
      </c>
      <c r="D56" s="513">
        <f>'Input Sheet'!E205</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1.8603015134642156</v>
      </c>
      <c r="H56" s="504"/>
      <c r="I56" s="504"/>
      <c r="J56" s="181"/>
    </row>
    <row r="57" spans="1:10" ht="17.149999999999999" customHeight="1">
      <c r="A57" s="181"/>
      <c r="B57" s="905" t="s">
        <v>228</v>
      </c>
      <c r="C57" s="906"/>
      <c r="D57" s="906"/>
      <c r="E57" s="907"/>
      <c r="F57" s="501">
        <f>SUM(F53:F56)</f>
        <v>7.4920606200138966</v>
      </c>
      <c r="G57" s="501">
        <f>SUM(G53:G56)</f>
        <v>6.2934037953257462</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Sheet'!F198</f>
        <v>1</v>
      </c>
      <c r="D60" s="513">
        <f>'Input Sheet'!F202</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1.1893899180603631</v>
      </c>
      <c r="H60" s="504"/>
      <c r="I60" s="504"/>
      <c r="J60" s="181"/>
    </row>
    <row r="61" spans="1:10" ht="17.149999999999999" customHeight="1">
      <c r="A61" s="181"/>
      <c r="B61" s="419" t="s">
        <v>96</v>
      </c>
      <c r="C61" s="512">
        <f>'Input Sheet'!F199</f>
        <v>1</v>
      </c>
      <c r="D61" s="513">
        <f>'Input Sheet'!F203</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0.98580397859466773</v>
      </c>
      <c r="H61" s="504"/>
      <c r="I61" s="504"/>
      <c r="J61" s="181"/>
    </row>
    <row r="62" spans="1:10" ht="17.149999999999999" customHeight="1">
      <c r="A62" s="181"/>
      <c r="B62" s="419" t="s">
        <v>97</v>
      </c>
      <c r="C62" s="512">
        <f>'Input Sheet'!F200</f>
        <v>1</v>
      </c>
      <c r="D62" s="513">
        <f>'Input Sheet'!F204</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0.6139114387466903</v>
      </c>
      <c r="H62" s="504"/>
      <c r="I62" s="504"/>
      <c r="J62" s="181"/>
    </row>
    <row r="63" spans="1:10" ht="17.149999999999999" customHeight="1">
      <c r="A63" s="181"/>
      <c r="B63" s="419" t="s">
        <v>98</v>
      </c>
      <c r="C63" s="512">
        <f>'Input Sheet'!F201</f>
        <v>1</v>
      </c>
      <c r="D63" s="513">
        <f>'Input Sheet'!F205</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1.1704166849225446</v>
      </c>
      <c r="H63" s="504"/>
      <c r="I63" s="504"/>
      <c r="J63" s="181"/>
    </row>
    <row r="64" spans="1:10" ht="17.149999999999999" customHeight="1">
      <c r="A64" s="181"/>
      <c r="B64" s="905" t="s">
        <v>228</v>
      </c>
      <c r="C64" s="906"/>
      <c r="D64" s="906"/>
      <c r="E64" s="907"/>
      <c r="F64" s="501">
        <f>SUM(F60:F63)</f>
        <v>7.4920606200138966</v>
      </c>
      <c r="G64" s="501">
        <f>SUM(G60:G63)</f>
        <v>3.9595220203242656</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C2:D2"/>
    <mergeCell ref="B30:G30"/>
    <mergeCell ref="B40:G40"/>
    <mergeCell ref="B50:G50"/>
    <mergeCell ref="B57:E57"/>
    <mergeCell ref="B64:E64"/>
    <mergeCell ref="B48:E48"/>
    <mergeCell ref="B44:E44"/>
    <mergeCell ref="B38:E38"/>
    <mergeCell ref="B34:E34"/>
  </mergeCells>
  <pageMargins left="0.7" right="0.7" top="0.75" bottom="0.75" header="0.3" footer="0.3"/>
  <pageSetup scale="50"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73877-E755-4D38-8DEE-E1E8566A047A}">
  <sheetPr>
    <tabColor rgb="FF92D050"/>
  </sheetPr>
  <dimension ref="A1:Q587"/>
  <sheetViews>
    <sheetView showGridLines="0" topLeftCell="A21" zoomScale="85" zoomScaleNormal="85" zoomScaleSheetLayoutView="85" zoomScalePageLayoutView="40" workbookViewId="0">
      <selection activeCell="B48" sqref="B48:E4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597</v>
      </c>
      <c r="C5" s="181"/>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Sheet'!E192</f>
        <v>1</v>
      </c>
      <c r="D11" s="476">
        <f>'Input Sheet'!F192</f>
        <v>1</v>
      </c>
      <c r="E11" s="474" t="s">
        <v>202</v>
      </c>
      <c r="F11" s="475"/>
      <c r="G11" s="475"/>
      <c r="H11" s="475"/>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475"/>
      <c r="G12" s="181"/>
      <c r="H12" s="181"/>
      <c r="I12" s="181"/>
      <c r="J12" s="466"/>
    </row>
    <row r="13" spans="1:10" ht="20.149999999999999" customHeight="1">
      <c r="A13" s="181"/>
      <c r="B13" s="469" t="s">
        <v>209</v>
      </c>
      <c r="C13" s="480">
        <f>'Input Sheet'!E193</f>
        <v>1200</v>
      </c>
      <c r="D13" s="480">
        <f>'Input Sheet'!F193</f>
        <v>1300</v>
      </c>
      <c r="E13" s="474" t="s">
        <v>210</v>
      </c>
      <c r="F13" s="475"/>
      <c r="G13" s="475"/>
      <c r="H13" s="475"/>
      <c r="I13" s="181"/>
      <c r="J13" s="466"/>
    </row>
    <row r="14" spans="1:10" ht="20.149999999999999" customHeight="1" thickBot="1">
      <c r="A14" s="181"/>
      <c r="B14" s="181"/>
      <c r="C14" s="181"/>
      <c r="D14" s="181"/>
      <c r="E14" s="181"/>
      <c r="F14" s="475"/>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Sheet'!E194</f>
        <v>0.88</v>
      </c>
      <c r="D17" s="482">
        <f>'Input Sheet'!F194</f>
        <v>0.6</v>
      </c>
      <c r="E17" s="470" t="s">
        <v>153</v>
      </c>
      <c r="F17" s="181"/>
      <c r="G17" s="181"/>
      <c r="H17" s="181"/>
      <c r="I17" s="181"/>
      <c r="J17" s="466"/>
    </row>
    <row r="18" spans="1:12" ht="20.149999999999999" customHeight="1">
      <c r="A18" s="181"/>
      <c r="B18" s="481" t="s">
        <v>215</v>
      </c>
      <c r="C18" s="482">
        <f>'Input Sheet'!E195</f>
        <v>0.08</v>
      </c>
      <c r="D18" s="482">
        <f>'Input Sheet'!F195</f>
        <v>0.06</v>
      </c>
      <c r="E18" s="470" t="s">
        <v>153</v>
      </c>
      <c r="F18" s="181"/>
      <c r="G18" s="181"/>
      <c r="H18" s="181"/>
      <c r="I18" s="181"/>
      <c r="J18" s="466"/>
    </row>
    <row r="19" spans="1:12" ht="20.149999999999999" customHeight="1">
      <c r="A19" s="181"/>
      <c r="B19" s="483" t="s">
        <v>353</v>
      </c>
      <c r="C19" s="484">
        <f>'Input Sheet'!E196</f>
        <v>0.01</v>
      </c>
      <c r="D19" s="484">
        <f>'Input Sheet'!F196</f>
        <v>0.01</v>
      </c>
      <c r="E19" s="470" t="s">
        <v>208</v>
      </c>
      <c r="F19" s="181"/>
      <c r="G19" s="181"/>
      <c r="H19" s="181"/>
      <c r="I19" s="181"/>
      <c r="J19" s="466"/>
    </row>
    <row r="20" spans="1:12" ht="20.149999999999999" customHeight="1">
      <c r="A20" s="181"/>
      <c r="B20" s="481" t="s">
        <v>216</v>
      </c>
      <c r="C20" s="485">
        <f>C17+C18</f>
        <v>0.96</v>
      </c>
      <c r="D20" s="485">
        <f>D17+D18</f>
        <v>0.65999999999999992</v>
      </c>
      <c r="E20" s="470" t="s">
        <v>153</v>
      </c>
      <c r="F20" s="181"/>
      <c r="G20" s="468"/>
      <c r="H20" s="181"/>
      <c r="I20" s="181"/>
      <c r="J20" s="466"/>
    </row>
    <row r="21" spans="1:12" ht="20.149999999999999" customHeight="1">
      <c r="A21" s="181"/>
      <c r="B21" s="481" t="s">
        <v>354</v>
      </c>
      <c r="C21" s="470">
        <f>(C13/C20)*C11*C12</f>
        <v>1205.3571428571429</v>
      </c>
      <c r="D21" s="470">
        <f>(D13/D20)*D11*D12</f>
        <v>1899.3506493506497</v>
      </c>
      <c r="E21" s="470" t="s">
        <v>213</v>
      </c>
      <c r="F21" s="181"/>
      <c r="G21" s="181"/>
      <c r="H21" s="181"/>
      <c r="I21" s="181"/>
      <c r="J21" s="466"/>
    </row>
    <row r="22" spans="1:12" ht="20.149999999999999" customHeight="1">
      <c r="A22" s="181"/>
      <c r="B22" s="481" t="s">
        <v>355</v>
      </c>
      <c r="C22" s="470">
        <f>C19*C21</f>
        <v>12.053571428571429</v>
      </c>
      <c r="D22" s="470">
        <f>D19*D21</f>
        <v>18.993506493506498</v>
      </c>
      <c r="E22" s="470" t="s">
        <v>213</v>
      </c>
      <c r="F22" s="181"/>
      <c r="G22" s="181"/>
      <c r="H22" s="181"/>
      <c r="I22" s="181"/>
      <c r="J22" s="466"/>
    </row>
    <row r="23" spans="1:12" ht="20.149999999999999" customHeight="1">
      <c r="A23" s="181"/>
      <c r="B23" s="481" t="s">
        <v>356</v>
      </c>
      <c r="C23" s="470">
        <f>C21-C22</f>
        <v>1193.3035714285716</v>
      </c>
      <c r="D23" s="470">
        <f>D21-D22</f>
        <v>1880.3571428571433</v>
      </c>
      <c r="E23" s="470" t="s">
        <v>213</v>
      </c>
      <c r="F23" s="181"/>
      <c r="G23" s="181"/>
      <c r="H23" s="181"/>
      <c r="I23" s="181"/>
      <c r="J23" s="466"/>
    </row>
    <row r="24" spans="1:12" ht="20.149999999999999" customHeight="1">
      <c r="A24" s="181"/>
      <c r="B24" s="469" t="s">
        <v>357</v>
      </c>
      <c r="C24" s="485">
        <f>C16/C23</f>
        <v>209.50243172465392</v>
      </c>
      <c r="D24" s="485">
        <f>D16/D21</f>
        <v>131.62393162393158</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0.99761907518930271</v>
      </c>
      <c r="D26" s="486">
        <f>D24/SUM(D24:D25)</f>
        <v>0.99621567422453661</v>
      </c>
      <c r="E26" s="470" t="s">
        <v>208</v>
      </c>
      <c r="F26" s="487"/>
      <c r="G26" s="487"/>
      <c r="H26" s="487"/>
      <c r="I26" s="487"/>
      <c r="J26" s="466"/>
    </row>
    <row r="27" spans="1:12" ht="20.149999999999999" customHeight="1">
      <c r="A27" s="181"/>
      <c r="B27" s="481" t="s">
        <v>221</v>
      </c>
      <c r="C27" s="485">
        <f>IF('1.1 Summary'!$C$15="Pet Bottle",C24+C25,0)</f>
        <v>210.00243172465392</v>
      </c>
      <c r="D27" s="485">
        <f>IF('1.1 Summary'!$C$15="Pet Bottle",D24+D25,0)</f>
        <v>132.12393162393158</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495" t="s">
        <v>108</v>
      </c>
      <c r="C33" s="665">
        <f>'Appendix - Equipment'!C12</f>
        <v>1</v>
      </c>
      <c r="D33" s="765">
        <f>IF('1.2 Scenario Analysis'!H12="New",'Appendix - Equipment'!D12,IF('1.2 Scenario Analysis'!H12="Old",'Appendix - Equipment'!D12*0.4,'Appendix - Equipment'!D12*0.75))</f>
        <v>122250</v>
      </c>
      <c r="E33" s="667">
        <f>'Input Sheet'!E197</f>
        <v>0.1</v>
      </c>
      <c r="F33" s="497">
        <f>C33*D33*E33/C$10</f>
        <v>1.591796875</v>
      </c>
      <c r="G33" s="499">
        <f>F33*$C$27/$C$16*1000</f>
        <v>1.33712485824682</v>
      </c>
      <c r="I33" s="181"/>
      <c r="J33" s="181"/>
      <c r="L33" s="494"/>
    </row>
    <row r="34" spans="1:12" ht="17.149999999999999" customHeight="1">
      <c r="A34" s="181"/>
      <c r="B34" s="905" t="s">
        <v>228</v>
      </c>
      <c r="C34" s="906"/>
      <c r="D34" s="906"/>
      <c r="E34" s="907"/>
      <c r="F34" s="501">
        <f>SUM(F33)</f>
        <v>1.591796875</v>
      </c>
      <c r="G34" s="501">
        <f>SUM(G33)</f>
        <v>1.33712485824682</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108</v>
      </c>
      <c r="C37" s="665">
        <f>'Appendix - Equipment'!C12</f>
        <v>1</v>
      </c>
      <c r="D37" s="765">
        <f>IF('1.2 Scenario Analysis'!H12="New",'Appendix - Equipment'!H12,IF('1.2 Scenario Analysis'!H12="Old",'Appendix - Equipment'!H12*0.4,'Appendix - Equipment'!H12*0.75))</f>
        <v>131250</v>
      </c>
      <c r="E37" s="667">
        <f>'Input Sheet'!F197</f>
        <v>0.1</v>
      </c>
      <c r="F37" s="497">
        <f>C37*D37*E37/D$10</f>
        <v>1.708984375</v>
      </c>
      <c r="G37" s="499">
        <f>F37*$D$27/$D$16*1000</f>
        <v>0.90319093883546975</v>
      </c>
      <c r="H37" s="181"/>
      <c r="I37" s="181"/>
      <c r="J37" s="181"/>
    </row>
    <row r="38" spans="1:12" ht="17.149999999999999" customHeight="1">
      <c r="A38" s="181"/>
      <c r="B38" s="905" t="s">
        <v>228</v>
      </c>
      <c r="C38" s="906"/>
      <c r="D38" s="906"/>
      <c r="E38" s="907"/>
      <c r="F38" s="501">
        <f>SUM(F37)</f>
        <v>1.708984375</v>
      </c>
      <c r="G38" s="501">
        <f>SUM(G37)</f>
        <v>0.90319093883546975</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365</v>
      </c>
      <c r="E42" s="491" t="s">
        <v>366</v>
      </c>
      <c r="F42" s="492" t="s">
        <v>86</v>
      </c>
      <c r="G42" s="493" t="s">
        <v>233</v>
      </c>
      <c r="H42" s="181"/>
      <c r="I42" s="181"/>
      <c r="J42" s="181"/>
    </row>
    <row r="43" spans="1:12" ht="17.149999999999999" customHeight="1">
      <c r="A43" s="181"/>
      <c r="B43" s="495" t="s">
        <v>108</v>
      </c>
      <c r="C43" s="762">
        <f>IF('1.2 Scenario Analysis'!H12="Old",(C33*(37*(1+16%))),IF('1.2 Scenario Analysis'!H12="New",(C33*37),C33*(37*(1+8%))))</f>
        <v>39.96</v>
      </c>
      <c r="D43" s="672">
        <v>0.15</v>
      </c>
      <c r="E43" s="673">
        <v>0.1</v>
      </c>
      <c r="F43" s="499">
        <f>(C43*IF('1.1 Summary'!$C$9="France",'Assumption &amp; Analysis'!$E$70,IF('1.1 Summary'!$C$9="Netherlands",'Assumption &amp; Analysis'!$F$70,IF('1.1 Summary'!$C$9="Portugal",'Assumption &amp; Analysis'!$G$70,'Assumption &amp; Analysis'!$H$70)))+(D43*IF('1.1 Summary'!$C$9="France",'Assumption &amp; Analysis'!$E$72,IF('1.1 Summary'!$C$9="Netherlands",'Assumption &amp; Analysis'!$F$72,IF('1.1 Summary'!$C$9="Portugal",'Assumption &amp; Analysis'!$G$72,'Assumption &amp; Analysis'!$H$72))))+(E43*IF('1.1 Summary'!$C$9="France",'Assumption &amp; Analysis'!$E$73,IF('1.1 Summary'!$C$9="Netherlands",'Assumption &amp; Analysis'!$F$73,IF('1.1 Summary'!$C$9="Portugal",'Assumption &amp; Analysis'!$G$73,'Assumption &amp; Analysis'!$H$73)))))</f>
        <v>19.50681904242073</v>
      </c>
      <c r="G43" s="499">
        <f>F43*$C$27/$C$16*1000</f>
        <v>16.385917736484554</v>
      </c>
      <c r="H43" s="181"/>
      <c r="I43" s="181"/>
      <c r="J43" s="181"/>
    </row>
    <row r="44" spans="1:12" ht="17.149999999999999" customHeight="1">
      <c r="A44" s="181"/>
      <c r="B44" s="905" t="s">
        <v>228</v>
      </c>
      <c r="C44" s="906"/>
      <c r="D44" s="906"/>
      <c r="E44" s="907"/>
      <c r="F44" s="501">
        <f>SUM(F43)</f>
        <v>19.50681904242073</v>
      </c>
      <c r="G44" s="501">
        <f>SUM(G43)</f>
        <v>16.385917736484554</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365</v>
      </c>
      <c r="E46" s="491" t="s">
        <v>232</v>
      </c>
      <c r="F46" s="492" t="s">
        <v>86</v>
      </c>
      <c r="G46" s="493" t="s">
        <v>233</v>
      </c>
      <c r="H46" s="181"/>
      <c r="I46" s="181"/>
      <c r="J46" s="181"/>
    </row>
    <row r="47" spans="1:12" ht="17.149999999999999" customHeight="1">
      <c r="A47" s="181"/>
      <c r="B47" s="495" t="s">
        <v>108</v>
      </c>
      <c r="C47" s="762">
        <f>IF('1.2 Scenario Analysis'!H12="Old",(C37*(40*(1+16%))),IF('1.2 Scenario Analysis'!H12="New",(C37*40),C37*(40*(1+8%))))</f>
        <v>43.2</v>
      </c>
      <c r="D47" s="672">
        <v>0.15</v>
      </c>
      <c r="E47" s="673">
        <v>0.1</v>
      </c>
      <c r="F47" s="499">
        <f>(C47*IF('1.1 Summary'!$C$9="France",'Assumption &amp; Analysis'!$E$70,IF('1.1 Summary'!$C$9="Netherlands",'Assumption &amp; Analysis'!$F$70,IF('1.1 Summary'!$C$9="Portugal",'Assumption &amp; Analysis'!$G$70,'Assumption &amp; Analysis'!$H$70)))+(D47*IF('1.1 Summary'!$C$9="France",'Assumption &amp; Analysis'!$E$72,IF('1.1 Summary'!$C$9="Netherlands",'Assumption &amp; Analysis'!$F$72,IF('1.1 Summary'!$C$9="Portugal",'Assumption &amp; Analysis'!$G$72,'Assumption &amp; Analysis'!$H$72))))+(E47*IF('1.1 Summary'!$C$9="France",'Assumption &amp; Analysis'!$E$73,IF('1.1 Summary'!$C$9="Netherlands",'Assumption &amp; Analysis'!$F$73,IF('1.1 Summary'!$C$9="Portugal",'Assumption &amp; Analysis'!$G$73,'Assumption &amp; Analysis'!$H$73)))))</f>
        <v>20.01818274856295</v>
      </c>
      <c r="G47" s="499">
        <f>F47*$D$27/$D$16*1000</f>
        <v>10.579524034825992</v>
      </c>
      <c r="H47" s="181"/>
      <c r="I47" s="181"/>
      <c r="J47" s="181"/>
    </row>
    <row r="48" spans="1:12" ht="17.149999999999999" customHeight="1">
      <c r="A48" s="181"/>
      <c r="B48" s="905" t="s">
        <v>228</v>
      </c>
      <c r="C48" s="906"/>
      <c r="D48" s="906"/>
      <c r="E48" s="907"/>
      <c r="F48" s="501">
        <f>SUM(F47)</f>
        <v>20.01818274856295</v>
      </c>
      <c r="G48" s="501">
        <f>SUM(G47)</f>
        <v>10.579524034825992</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Sheet'!E198</f>
        <v>1</v>
      </c>
      <c r="D53" s="513">
        <f>'Input Sheet'!E202</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1.8904582386513045</v>
      </c>
      <c r="H53" s="504"/>
      <c r="I53" s="504"/>
      <c r="J53" s="181"/>
    </row>
    <row r="54" spans="1:10" ht="17.149999999999999" customHeight="1">
      <c r="A54" s="181"/>
      <c r="B54" s="419" t="s">
        <v>96</v>
      </c>
      <c r="C54" s="512">
        <f>'Input Sheet'!E199</f>
        <v>1</v>
      </c>
      <c r="D54" s="513">
        <f>'Input Sheet'!E203</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1.5668715740155978</v>
      </c>
      <c r="H54" s="504"/>
      <c r="I54" s="504"/>
      <c r="J54" s="181"/>
    </row>
    <row r="55" spans="1:10" ht="17.149999999999999" customHeight="1">
      <c r="A55" s="181"/>
      <c r="B55" s="419" t="s">
        <v>97</v>
      </c>
      <c r="C55" s="512">
        <f>'Input Sheet'!E200</f>
        <v>1</v>
      </c>
      <c r="D55" s="513">
        <f>'Input Sheet'!E204</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0.97577246919462779</v>
      </c>
      <c r="H55" s="504"/>
      <c r="I55" s="504"/>
      <c r="J55" s="181"/>
    </row>
    <row r="56" spans="1:10" ht="17.149999999999999" customHeight="1">
      <c r="A56" s="181"/>
      <c r="B56" s="419" t="s">
        <v>98</v>
      </c>
      <c r="C56" s="512">
        <f>'Input Sheet'!E201</f>
        <v>1</v>
      </c>
      <c r="D56" s="513">
        <f>'Input Sheet'!E205</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1.8603015134642156</v>
      </c>
      <c r="H56" s="504"/>
      <c r="I56" s="504"/>
      <c r="J56" s="181"/>
    </row>
    <row r="57" spans="1:10" ht="17.149999999999999" customHeight="1">
      <c r="A57" s="181"/>
      <c r="B57" s="905" t="s">
        <v>228</v>
      </c>
      <c r="C57" s="906"/>
      <c r="D57" s="906"/>
      <c r="E57" s="907"/>
      <c r="F57" s="501">
        <f>SUM(F53:F56)</f>
        <v>7.4920606200138966</v>
      </c>
      <c r="G57" s="501">
        <f>SUM(G53:G56)</f>
        <v>6.2934037953257462</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Sheet'!F198</f>
        <v>1</v>
      </c>
      <c r="D60" s="513">
        <f>'Input Sheet'!F202</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1.1893899180603631</v>
      </c>
      <c r="H60" s="504"/>
      <c r="I60" s="504"/>
      <c r="J60" s="181"/>
    </row>
    <row r="61" spans="1:10" ht="17.149999999999999" customHeight="1">
      <c r="A61" s="181"/>
      <c r="B61" s="419" t="s">
        <v>96</v>
      </c>
      <c r="C61" s="512">
        <f>'Input Sheet'!F199</f>
        <v>1</v>
      </c>
      <c r="D61" s="513">
        <f>'Input Sheet'!F203</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0.98580397859466773</v>
      </c>
      <c r="H61" s="504"/>
      <c r="I61" s="504"/>
      <c r="J61" s="181"/>
    </row>
    <row r="62" spans="1:10" ht="17.149999999999999" customHeight="1">
      <c r="A62" s="181"/>
      <c r="B62" s="419" t="s">
        <v>97</v>
      </c>
      <c r="C62" s="512">
        <f>'Input Sheet'!F200</f>
        <v>1</v>
      </c>
      <c r="D62" s="513">
        <f>'Input Sheet'!F204</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0.6139114387466903</v>
      </c>
      <c r="H62" s="504"/>
      <c r="I62" s="504"/>
      <c r="J62" s="181"/>
    </row>
    <row r="63" spans="1:10" ht="17.149999999999999" customHeight="1">
      <c r="A63" s="181"/>
      <c r="B63" s="419" t="s">
        <v>98</v>
      </c>
      <c r="C63" s="512">
        <f>'Input Sheet'!F201</f>
        <v>1</v>
      </c>
      <c r="D63" s="513">
        <f>'Input Sheet'!F205</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1.1704166849225446</v>
      </c>
      <c r="H63" s="504"/>
      <c r="I63" s="504"/>
      <c r="J63" s="181"/>
    </row>
    <row r="64" spans="1:10" ht="17.149999999999999" customHeight="1">
      <c r="A64" s="181"/>
      <c r="B64" s="905" t="s">
        <v>228</v>
      </c>
      <c r="C64" s="906"/>
      <c r="D64" s="906"/>
      <c r="E64" s="907"/>
      <c r="F64" s="501">
        <f>SUM(F60:F63)</f>
        <v>7.4920606200138966</v>
      </c>
      <c r="G64" s="501">
        <f>SUM(G60:G63)</f>
        <v>3.9595220203242656</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17B0F-E6D7-46BF-8A60-678718DD9F98}">
  <sheetPr>
    <tabColor rgb="FF92D050"/>
  </sheetPr>
  <dimension ref="A1:Q587"/>
  <sheetViews>
    <sheetView showGridLines="0" topLeftCell="A35" zoomScale="85" zoomScaleNormal="85" zoomScaleSheetLayoutView="85" zoomScalePageLayoutView="40" workbookViewId="0">
      <selection activeCell="B48" sqref="B48:E4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597</v>
      </c>
      <c r="C5" s="181"/>
      <c r="D5" s="181"/>
      <c r="E5" s="181"/>
      <c r="F5" s="181"/>
      <c r="G5" s="181"/>
      <c r="H5" s="181"/>
      <c r="I5" s="181"/>
      <c r="J5" s="466"/>
    </row>
    <row r="6" spans="1:10" ht="6" customHeight="1" thickTop="1" thickBot="1">
      <c r="A6" s="181"/>
      <c r="B6" s="465"/>
      <c r="C6" s="181"/>
      <c r="D6" s="181"/>
      <c r="E6" s="181"/>
      <c r="F6" s="181"/>
      <c r="G6" s="181"/>
      <c r="H6" s="181"/>
      <c r="I6" s="181"/>
      <c r="J6" s="466"/>
    </row>
    <row r="7" spans="1:10" ht="20.149999999999999" customHeight="1">
      <c r="A7" s="181"/>
      <c r="B7" s="467" t="s">
        <v>158</v>
      </c>
      <c r="C7" s="467" t="s">
        <v>200</v>
      </c>
      <c r="D7" s="467" t="s">
        <v>201</v>
      </c>
      <c r="E7" s="467" t="s">
        <v>202</v>
      </c>
      <c r="F7" s="181"/>
      <c r="G7" s="468"/>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181"/>
      <c r="G9" s="181"/>
      <c r="H9" s="181"/>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76">
        <f>'Input Sheet'!E192</f>
        <v>1</v>
      </c>
      <c r="D11" s="476">
        <f>'Input Sheet'!F192</f>
        <v>1</v>
      </c>
      <c r="E11" s="474" t="s">
        <v>202</v>
      </c>
      <c r="F11" s="475"/>
      <c r="G11" s="475"/>
      <c r="H11" s="475"/>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475"/>
      <c r="G12" s="181"/>
      <c r="H12" s="181"/>
      <c r="I12" s="181"/>
      <c r="J12" s="466"/>
    </row>
    <row r="13" spans="1:10" ht="20.149999999999999" customHeight="1">
      <c r="A13" s="181"/>
      <c r="B13" s="469" t="s">
        <v>209</v>
      </c>
      <c r="C13" s="480">
        <f>'Input Sheet'!E193</f>
        <v>1200</v>
      </c>
      <c r="D13" s="480">
        <f>'Input Sheet'!F193</f>
        <v>1300</v>
      </c>
      <c r="E13" s="474" t="s">
        <v>210</v>
      </c>
      <c r="F13" s="475"/>
      <c r="G13" s="475"/>
      <c r="H13" s="475"/>
      <c r="I13" s="181"/>
      <c r="J13" s="466"/>
    </row>
    <row r="14" spans="1:10" ht="20.149999999999999" customHeight="1" thickBot="1">
      <c r="A14" s="181"/>
      <c r="B14" s="181"/>
      <c r="C14" s="181"/>
      <c r="D14" s="181"/>
      <c r="E14" s="181"/>
      <c r="F14" s="475"/>
      <c r="G14" s="181"/>
      <c r="H14" s="181"/>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2" ht="20.149999999999999" customHeight="1">
      <c r="A17" s="181"/>
      <c r="B17" s="481" t="s">
        <v>214</v>
      </c>
      <c r="C17" s="482">
        <f>'Input Sheet'!E194</f>
        <v>0.88</v>
      </c>
      <c r="D17" s="482">
        <f>'Input Sheet'!F194</f>
        <v>0.6</v>
      </c>
      <c r="E17" s="470" t="s">
        <v>153</v>
      </c>
      <c r="F17" s="181"/>
      <c r="G17" s="181"/>
      <c r="H17" s="181"/>
      <c r="I17" s="181"/>
      <c r="J17" s="466"/>
    </row>
    <row r="18" spans="1:12" ht="20.149999999999999" customHeight="1">
      <c r="A18" s="181"/>
      <c r="B18" s="481" t="s">
        <v>215</v>
      </c>
      <c r="C18" s="482">
        <f>'Input Sheet'!E195</f>
        <v>0.08</v>
      </c>
      <c r="D18" s="482">
        <f>'Input Sheet'!F195</f>
        <v>0.06</v>
      </c>
      <c r="E18" s="470" t="s">
        <v>153</v>
      </c>
      <c r="F18" s="181"/>
      <c r="G18" s="181"/>
      <c r="H18" s="181"/>
      <c r="I18" s="181"/>
      <c r="J18" s="466"/>
    </row>
    <row r="19" spans="1:12" ht="20.149999999999999" customHeight="1">
      <c r="A19" s="181"/>
      <c r="B19" s="483" t="s">
        <v>353</v>
      </c>
      <c r="C19" s="484">
        <f>'Input Sheet'!E196</f>
        <v>0.01</v>
      </c>
      <c r="D19" s="484">
        <f>'Input Sheet'!F196</f>
        <v>0.01</v>
      </c>
      <c r="E19" s="470" t="s">
        <v>208</v>
      </c>
      <c r="F19" s="181"/>
      <c r="G19" s="181"/>
      <c r="H19" s="181"/>
      <c r="I19" s="181"/>
      <c r="J19" s="466"/>
    </row>
    <row r="20" spans="1:12" ht="20.149999999999999" customHeight="1">
      <c r="A20" s="181"/>
      <c r="B20" s="481" t="s">
        <v>216</v>
      </c>
      <c r="C20" s="485">
        <f>C17+C18</f>
        <v>0.96</v>
      </c>
      <c r="D20" s="485">
        <f>D17+D18</f>
        <v>0.65999999999999992</v>
      </c>
      <c r="E20" s="470" t="s">
        <v>153</v>
      </c>
      <c r="F20" s="181"/>
      <c r="G20" s="468"/>
      <c r="H20" s="181"/>
      <c r="I20" s="181"/>
      <c r="J20" s="466"/>
    </row>
    <row r="21" spans="1:12" ht="20.149999999999999" customHeight="1">
      <c r="A21" s="181"/>
      <c r="B21" s="481" t="s">
        <v>354</v>
      </c>
      <c r="C21" s="470">
        <f>(C13/C20)*C11*C12</f>
        <v>1205.3571428571429</v>
      </c>
      <c r="D21" s="470">
        <f>(D13/D20)*D11*D12</f>
        <v>1899.3506493506497</v>
      </c>
      <c r="E21" s="470" t="s">
        <v>213</v>
      </c>
      <c r="F21" s="181"/>
      <c r="G21" s="181"/>
      <c r="H21" s="181"/>
      <c r="I21" s="181"/>
      <c r="J21" s="466"/>
    </row>
    <row r="22" spans="1:12" ht="20.149999999999999" customHeight="1">
      <c r="A22" s="181"/>
      <c r="B22" s="481" t="s">
        <v>355</v>
      </c>
      <c r="C22" s="470">
        <f>C19*C21</f>
        <v>12.053571428571429</v>
      </c>
      <c r="D22" s="470">
        <f>D19*D21</f>
        <v>18.993506493506498</v>
      </c>
      <c r="E22" s="470" t="s">
        <v>213</v>
      </c>
      <c r="F22" s="181"/>
      <c r="G22" s="181"/>
      <c r="H22" s="181"/>
      <c r="I22" s="181"/>
      <c r="J22" s="466"/>
    </row>
    <row r="23" spans="1:12" ht="20.149999999999999" customHeight="1">
      <c r="A23" s="181"/>
      <c r="B23" s="481" t="s">
        <v>356</v>
      </c>
      <c r="C23" s="470">
        <f>C21-C22</f>
        <v>1193.3035714285716</v>
      </c>
      <c r="D23" s="470">
        <f>D21-D22</f>
        <v>1880.3571428571433</v>
      </c>
      <c r="E23" s="470" t="s">
        <v>213</v>
      </c>
      <c r="F23" s="181"/>
      <c r="G23" s="181"/>
      <c r="H23" s="181"/>
      <c r="I23" s="181"/>
      <c r="J23" s="466"/>
    </row>
    <row r="24" spans="1:12" ht="20.149999999999999" customHeight="1">
      <c r="A24" s="181"/>
      <c r="B24" s="469" t="s">
        <v>357</v>
      </c>
      <c r="C24" s="485">
        <f>C16/C23</f>
        <v>209.50243172465392</v>
      </c>
      <c r="D24" s="485">
        <f>D16/D21</f>
        <v>131.62393162393158</v>
      </c>
      <c r="E24" s="470" t="s">
        <v>153</v>
      </c>
      <c r="F24" s="181"/>
      <c r="G24" s="181"/>
      <c r="H24" s="181"/>
      <c r="I24" s="181"/>
      <c r="J24" s="466"/>
    </row>
    <row r="25" spans="1:12" ht="20.149999999999999" customHeight="1">
      <c r="A25" s="181"/>
      <c r="B25" s="469" t="s">
        <v>218</v>
      </c>
      <c r="C25" s="485">
        <f>'Appendix - Equipment'!$C$33</f>
        <v>0.5</v>
      </c>
      <c r="D25" s="485">
        <f>'Appendix - Equipment'!$C$33</f>
        <v>0.5</v>
      </c>
      <c r="E25" s="470" t="s">
        <v>219</v>
      </c>
      <c r="F25" s="181"/>
      <c r="G25" s="181"/>
      <c r="H25" s="181"/>
      <c r="I25" s="181"/>
      <c r="J25" s="466"/>
    </row>
    <row r="26" spans="1:12" ht="20.149999999999999" customHeight="1">
      <c r="A26" s="181"/>
      <c r="B26" s="483" t="s">
        <v>220</v>
      </c>
      <c r="C26" s="486">
        <f>C24/SUM(C24:C25)</f>
        <v>0.99761907518930271</v>
      </c>
      <c r="D26" s="486">
        <f>D24/SUM(D24:D25)</f>
        <v>0.99621567422453661</v>
      </c>
      <c r="E26" s="470" t="s">
        <v>208</v>
      </c>
      <c r="F26" s="487"/>
      <c r="G26" s="487"/>
      <c r="H26" s="487"/>
      <c r="I26" s="487"/>
      <c r="J26" s="466"/>
    </row>
    <row r="27" spans="1:12" ht="20.149999999999999" customHeight="1">
      <c r="A27" s="181"/>
      <c r="B27" s="481" t="s">
        <v>221</v>
      </c>
      <c r="C27" s="485">
        <f>IF('1.1 Summary'!$C$15="Pet Bottle",C24+C25,0)</f>
        <v>210.00243172465392</v>
      </c>
      <c r="D27" s="485">
        <f>IF('1.1 Summary'!$C$15="Pet Bottle",D24+D25,0)</f>
        <v>132.12393162393158</v>
      </c>
      <c r="E27" s="470" t="s">
        <v>153</v>
      </c>
      <c r="F27" s="181"/>
      <c r="G27" s="181"/>
      <c r="H27" s="181"/>
      <c r="I27" s="181"/>
      <c r="J27" s="466"/>
    </row>
    <row r="28" spans="1:12" ht="20.149999999999999" customHeight="1">
      <c r="A28" s="181"/>
      <c r="B28" s="481" t="s">
        <v>618</v>
      </c>
      <c r="C28" s="723">
        <f>C12*(1-C19)*1</f>
        <v>0.95464285714285713</v>
      </c>
      <c r="D28" s="723">
        <f>D12*(1-D19)*1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495" t="s">
        <v>108</v>
      </c>
      <c r="C33" s="665">
        <f>'Appendix - Equipment'!C12</f>
        <v>1</v>
      </c>
      <c r="D33" s="765">
        <f>IF('1.2 Scenario Analysis'!M12="New",'Appendix - Equipment'!D12,IF('1.2 Scenario Analysis'!M12="Old",'Appendix - Equipment'!D12*0.4,'Appendix - Equipment'!D12*0.75))</f>
        <v>122250</v>
      </c>
      <c r="E33" s="667">
        <f>'Input Sheet'!E197</f>
        <v>0.1</v>
      </c>
      <c r="F33" s="497">
        <f>C33*D33*E33/C$10</f>
        <v>1.591796875</v>
      </c>
      <c r="G33" s="499">
        <f>F33*$C$27/$C$16*1000</f>
        <v>1.33712485824682</v>
      </c>
      <c r="I33" s="181"/>
      <c r="J33" s="181"/>
      <c r="L33" s="494"/>
    </row>
    <row r="34" spans="1:12" ht="17.149999999999999" customHeight="1">
      <c r="A34" s="181"/>
      <c r="B34" s="905" t="s">
        <v>228</v>
      </c>
      <c r="C34" s="906"/>
      <c r="D34" s="906"/>
      <c r="E34" s="907"/>
      <c r="F34" s="501">
        <f>SUM(F33)</f>
        <v>1.591796875</v>
      </c>
      <c r="G34" s="501">
        <f>SUM(G33)</f>
        <v>1.33712485824682</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495" t="s">
        <v>108</v>
      </c>
      <c r="C37" s="665">
        <f>'Appendix - Equipment'!C12</f>
        <v>1</v>
      </c>
      <c r="D37" s="765">
        <f>IF('1.2 Scenario Analysis'!M12="New",'Appendix - Equipment'!H12,IF('1.2 Scenario Analysis'!M12="Old",'Appendix - Equipment'!H12*0.4,'Appendix - Equipment'!H12*0.75))</f>
        <v>131250</v>
      </c>
      <c r="E37" s="667">
        <f>'Input Sheet'!F197</f>
        <v>0.1</v>
      </c>
      <c r="F37" s="497">
        <f>C37*D37*E37/D$10</f>
        <v>1.708984375</v>
      </c>
      <c r="G37" s="499">
        <f>F37*$D$27/$D$16*1000</f>
        <v>0.90319093883546975</v>
      </c>
      <c r="H37" s="181"/>
      <c r="I37" s="181"/>
      <c r="J37" s="181"/>
    </row>
    <row r="38" spans="1:12" ht="17.149999999999999" customHeight="1">
      <c r="A38" s="181"/>
      <c r="B38" s="905" t="s">
        <v>228</v>
      </c>
      <c r="C38" s="906"/>
      <c r="D38" s="906"/>
      <c r="E38" s="907"/>
      <c r="F38" s="501">
        <f>SUM(F37)</f>
        <v>1.708984375</v>
      </c>
      <c r="G38" s="501">
        <f>SUM(G37)</f>
        <v>0.90319093883546975</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365</v>
      </c>
      <c r="E42" s="491" t="s">
        <v>366</v>
      </c>
      <c r="F42" s="492" t="s">
        <v>86</v>
      </c>
      <c r="G42" s="493" t="s">
        <v>233</v>
      </c>
      <c r="H42" s="181"/>
      <c r="I42" s="181"/>
      <c r="J42" s="181"/>
    </row>
    <row r="43" spans="1:12" ht="17.149999999999999" customHeight="1">
      <c r="A43" s="181"/>
      <c r="B43" s="495" t="s">
        <v>108</v>
      </c>
      <c r="C43" s="762">
        <f>IF('1.2 Scenario Analysis'!M12="Old",(C33*(37*(1+16%))),IF('1.2 Scenario Analysis'!M12="New",(C33*37),C33*(37*(1+8%))))</f>
        <v>39.96</v>
      </c>
      <c r="D43" s="672">
        <v>0.15</v>
      </c>
      <c r="E43" s="673">
        <v>0.1</v>
      </c>
      <c r="F43" s="499">
        <f>(C43*IF('1.1 Summary'!$C$9="France",'Assumption &amp; Analysis'!$E$70,IF('1.1 Summary'!$C$9="Netherlands",'Assumption &amp; Analysis'!$F$70,IF('1.1 Summary'!$C$9="Portugal",'Assumption &amp; Analysis'!$G$70,'Assumption &amp; Analysis'!$H$70)))+(D43*IF('1.1 Summary'!$C$9="France",'Assumption &amp; Analysis'!$E$72,IF('1.1 Summary'!$C$9="Netherlands",'Assumption &amp; Analysis'!$F$72,IF('1.1 Summary'!$C$9="Portugal",'Assumption &amp; Analysis'!$G$72,'Assumption &amp; Analysis'!$H$72))))+(E43*IF('1.1 Summary'!$C$9="France",'Assumption &amp; Analysis'!$E$73,IF('1.1 Summary'!$C$9="Netherlands",'Assumption &amp; Analysis'!$F$73,IF('1.1 Summary'!$C$9="Portugal",'Assumption &amp; Analysis'!$G$73,'Assumption &amp; Analysis'!$H$73)))))</f>
        <v>19.50681904242073</v>
      </c>
      <c r="G43" s="499">
        <f>F43*$C$27/$C$16*1000</f>
        <v>16.385917736484554</v>
      </c>
      <c r="H43" s="181"/>
      <c r="I43" s="181"/>
      <c r="J43" s="181"/>
    </row>
    <row r="44" spans="1:12" ht="17.149999999999999" customHeight="1">
      <c r="A44" s="181"/>
      <c r="B44" s="905" t="s">
        <v>228</v>
      </c>
      <c r="C44" s="906"/>
      <c r="D44" s="906"/>
      <c r="E44" s="907"/>
      <c r="F44" s="501">
        <f>SUM(F43)</f>
        <v>19.50681904242073</v>
      </c>
      <c r="G44" s="501">
        <f>SUM(G43)</f>
        <v>16.385917736484554</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365</v>
      </c>
      <c r="E46" s="491" t="s">
        <v>232</v>
      </c>
      <c r="F46" s="492" t="s">
        <v>86</v>
      </c>
      <c r="G46" s="493" t="s">
        <v>233</v>
      </c>
      <c r="H46" s="181"/>
      <c r="I46" s="181"/>
      <c r="J46" s="181"/>
    </row>
    <row r="47" spans="1:12" ht="17.149999999999999" customHeight="1">
      <c r="A47" s="181"/>
      <c r="B47" s="495" t="s">
        <v>108</v>
      </c>
      <c r="C47" s="762">
        <f>IF('1.2 Scenario Analysis'!M12="Old",(C37*(40*(1+16%))),IF('1.2 Scenario Analysis'!M12="New",(C37*40),C37*(40*(1+8%))))</f>
        <v>43.2</v>
      </c>
      <c r="D47" s="672">
        <v>0.15</v>
      </c>
      <c r="E47" s="673">
        <v>0.1</v>
      </c>
      <c r="F47" s="499">
        <f>(C47*IF('1.1 Summary'!$C$9="France",'Assumption &amp; Analysis'!$E$70,IF('1.1 Summary'!$C$9="Netherlands",'Assumption &amp; Analysis'!$F$70,IF('1.1 Summary'!$C$9="Portugal",'Assumption &amp; Analysis'!$G$70,'Assumption &amp; Analysis'!$H$70)))+(D47*IF('1.1 Summary'!$C$9="France",'Assumption &amp; Analysis'!$E$72,IF('1.1 Summary'!$C$9="Netherlands",'Assumption &amp; Analysis'!$F$72,IF('1.1 Summary'!$C$9="Portugal",'Assumption &amp; Analysis'!$G$72,'Assumption &amp; Analysis'!$H$72))))+(E47*IF('1.1 Summary'!$C$9="France",'Assumption &amp; Analysis'!$E$73,IF('1.1 Summary'!$C$9="Netherlands",'Assumption &amp; Analysis'!$F$73,IF('1.1 Summary'!$C$9="Portugal",'Assumption &amp; Analysis'!$G$73,'Assumption &amp; Analysis'!$H$73)))))</f>
        <v>20.01818274856295</v>
      </c>
      <c r="G47" s="499">
        <f>F47*$D$27/$D$16*1000</f>
        <v>10.579524034825992</v>
      </c>
      <c r="H47" s="181"/>
      <c r="I47" s="181"/>
      <c r="J47" s="181"/>
    </row>
    <row r="48" spans="1:12" ht="17.149999999999999" customHeight="1">
      <c r="A48" s="181"/>
      <c r="B48" s="905" t="s">
        <v>228</v>
      </c>
      <c r="C48" s="906"/>
      <c r="D48" s="906"/>
      <c r="E48" s="907"/>
      <c r="F48" s="501">
        <f>SUM(F47)</f>
        <v>20.01818274856295</v>
      </c>
      <c r="G48" s="501">
        <f>SUM(G47)</f>
        <v>10.579524034825992</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Sheet'!E198</f>
        <v>1</v>
      </c>
      <c r="D53" s="513">
        <f>'Input Sheet'!E202</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1.8904582386513045</v>
      </c>
      <c r="H53" s="504"/>
      <c r="I53" s="504"/>
      <c r="J53" s="181"/>
    </row>
    <row r="54" spans="1:10" ht="17.149999999999999" customHeight="1">
      <c r="A54" s="181"/>
      <c r="B54" s="419" t="s">
        <v>96</v>
      </c>
      <c r="C54" s="512">
        <f>'Input Sheet'!E199</f>
        <v>1</v>
      </c>
      <c r="D54" s="513">
        <f>'Input Sheet'!E203</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1.5668715740155978</v>
      </c>
      <c r="H54" s="504"/>
      <c r="I54" s="504"/>
      <c r="J54" s="181"/>
    </row>
    <row r="55" spans="1:10" ht="17.149999999999999" customHeight="1">
      <c r="A55" s="181"/>
      <c r="B55" s="419" t="s">
        <v>97</v>
      </c>
      <c r="C55" s="512">
        <f>'Input Sheet'!E200</f>
        <v>1</v>
      </c>
      <c r="D55" s="513">
        <f>'Input Sheet'!E204</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0.97577246919462779</v>
      </c>
      <c r="H55" s="504"/>
      <c r="I55" s="504"/>
      <c r="J55" s="181"/>
    </row>
    <row r="56" spans="1:10" ht="17.149999999999999" customHeight="1">
      <c r="A56" s="181"/>
      <c r="B56" s="419" t="s">
        <v>98</v>
      </c>
      <c r="C56" s="512">
        <f>'Input Sheet'!E201</f>
        <v>1</v>
      </c>
      <c r="D56" s="513">
        <f>'Input Sheet'!E205</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1.8603015134642156</v>
      </c>
      <c r="H56" s="504"/>
      <c r="I56" s="504"/>
      <c r="J56" s="181"/>
    </row>
    <row r="57" spans="1:10" ht="17.149999999999999" customHeight="1">
      <c r="A57" s="181"/>
      <c r="B57" s="905" t="s">
        <v>228</v>
      </c>
      <c r="C57" s="906"/>
      <c r="D57" s="906"/>
      <c r="E57" s="907"/>
      <c r="F57" s="501">
        <f>SUM(F53:F56)</f>
        <v>7.4920606200138966</v>
      </c>
      <c r="G57" s="501">
        <f>SUM(G53:G56)</f>
        <v>6.2934037953257462</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Sheet'!F198</f>
        <v>1</v>
      </c>
      <c r="D60" s="513">
        <f>'Input Sheet'!F202</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1.1893899180603631</v>
      </c>
      <c r="H60" s="504"/>
      <c r="I60" s="504"/>
      <c r="J60" s="181"/>
    </row>
    <row r="61" spans="1:10" ht="17.149999999999999" customHeight="1">
      <c r="A61" s="181"/>
      <c r="B61" s="419" t="s">
        <v>96</v>
      </c>
      <c r="C61" s="512">
        <f>'Input Sheet'!F199</f>
        <v>1</v>
      </c>
      <c r="D61" s="513">
        <f>'Input Sheet'!F203</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0.98580397859466773</v>
      </c>
      <c r="H61" s="504"/>
      <c r="I61" s="504"/>
      <c r="J61" s="181"/>
    </row>
    <row r="62" spans="1:10" ht="17.149999999999999" customHeight="1">
      <c r="A62" s="181"/>
      <c r="B62" s="419" t="s">
        <v>97</v>
      </c>
      <c r="C62" s="512">
        <f>'Input Sheet'!F200</f>
        <v>1</v>
      </c>
      <c r="D62" s="513">
        <f>'Input Sheet'!F204</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0.6139114387466903</v>
      </c>
      <c r="H62" s="504"/>
      <c r="I62" s="504"/>
      <c r="J62" s="181"/>
    </row>
    <row r="63" spans="1:10" ht="17.149999999999999" customHeight="1">
      <c r="A63" s="181"/>
      <c r="B63" s="419" t="s">
        <v>98</v>
      </c>
      <c r="C63" s="512">
        <f>'Input Sheet'!F201</f>
        <v>1</v>
      </c>
      <c r="D63" s="513">
        <f>'Input Sheet'!F205</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1.1704166849225446</v>
      </c>
      <c r="H63" s="504"/>
      <c r="I63" s="504"/>
      <c r="J63" s="181"/>
    </row>
    <row r="64" spans="1:10" ht="17.149999999999999" customHeight="1">
      <c r="A64" s="181"/>
      <c r="B64" s="905" t="s">
        <v>228</v>
      </c>
      <c r="C64" s="906"/>
      <c r="D64" s="906"/>
      <c r="E64" s="907"/>
      <c r="F64" s="501">
        <f>SUM(F60:F63)</f>
        <v>7.4920606200138966</v>
      </c>
      <c r="G64" s="501">
        <f>SUM(G60:G63)</f>
        <v>3.9595220203242656</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FE60C-FEAC-4EA5-BB52-1B24F044726B}">
  <sheetPr codeName="Sheet37"/>
  <dimension ref="A1:V47"/>
  <sheetViews>
    <sheetView showGridLines="0" zoomScale="85" zoomScaleNormal="85" workbookViewId="0"/>
  </sheetViews>
  <sheetFormatPr defaultColWidth="0" defaultRowHeight="14.5" customHeight="1" zeroHeight="1"/>
  <cols>
    <col min="1" max="19" width="9" style="7" customWidth="1"/>
    <col min="20" max="22" width="9" style="7" hidden="1" customWidth="1"/>
    <col min="23" max="16384" width="8" style="7"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sheetData>
  <pageMargins left="0.7" right="0.7" top="0.75" bottom="0.75" header="0.3" footer="0.3"/>
  <pageSetup paperSize="9" orientation="portrait" horizontalDpi="300" verticalDpi="300"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420C8-8724-4D97-A1E8-13AB7AB28B2F}">
  <sheetPr>
    <tabColor rgb="FF92D050"/>
  </sheetPr>
  <dimension ref="A1:Q592"/>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242</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181"/>
      <c r="H9" s="264"/>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80">
        <f>'Input Sheet'!E206</f>
        <v>1</v>
      </c>
      <c r="D11" s="480">
        <f>'Input Sheet'!F206</f>
        <v>1</v>
      </c>
      <c r="E11" s="474" t="s">
        <v>202</v>
      </c>
      <c r="F11" s="475"/>
      <c r="G11" s="475"/>
      <c r="H11" s="475"/>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Sheet'!E207</f>
        <v>300</v>
      </c>
      <c r="D13" s="480">
        <f>'Input Sheet'!F207</f>
        <v>360</v>
      </c>
      <c r="E13" s="674" t="s">
        <v>243</v>
      </c>
      <c r="F13" s="264"/>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0" ht="20.149999999999999" customHeight="1">
      <c r="A17" s="181"/>
      <c r="B17" s="675" t="s">
        <v>244</v>
      </c>
      <c r="C17" s="660">
        <f>'1.1 Summary'!$C$16</f>
        <v>2</v>
      </c>
      <c r="D17" s="660">
        <f>'1.1 Summary'!$C$16</f>
        <v>2</v>
      </c>
      <c r="E17" s="473" t="s">
        <v>213</v>
      </c>
      <c r="F17" s="181"/>
      <c r="G17" s="181"/>
      <c r="H17" s="181"/>
      <c r="I17" s="181"/>
      <c r="J17" s="466"/>
    </row>
    <row r="18" spans="1:10" ht="20.149999999999999" customHeight="1">
      <c r="A18" s="181"/>
      <c r="B18" s="675" t="s">
        <v>245</v>
      </c>
      <c r="C18" s="473">
        <f>C16/C17</f>
        <v>125000</v>
      </c>
      <c r="D18" s="473">
        <f>D16/D17</f>
        <v>125000</v>
      </c>
      <c r="E18" s="473" t="s">
        <v>246</v>
      </c>
      <c r="F18" s="181"/>
      <c r="G18" s="181"/>
      <c r="H18" s="181"/>
      <c r="I18" s="181"/>
      <c r="J18" s="466"/>
    </row>
    <row r="19" spans="1:10" ht="20.149999999999999" customHeight="1">
      <c r="A19" s="181"/>
      <c r="B19" s="675" t="s">
        <v>247</v>
      </c>
      <c r="C19" s="473">
        <f>C11*C13*C12</f>
        <v>289.28571428571428</v>
      </c>
      <c r="D19" s="473">
        <f>D11*D13*D12</f>
        <v>347.14285714285717</v>
      </c>
      <c r="E19" s="473" t="s">
        <v>243</v>
      </c>
      <c r="F19" s="181"/>
      <c r="G19" s="181"/>
      <c r="H19" s="181"/>
      <c r="I19" s="181"/>
      <c r="J19" s="466"/>
    </row>
    <row r="20" spans="1:10" ht="20.149999999999999" customHeight="1">
      <c r="A20" s="181"/>
      <c r="B20" s="675" t="s">
        <v>248</v>
      </c>
      <c r="C20" s="473">
        <f>C19*60</f>
        <v>17357.142857142855</v>
      </c>
      <c r="D20" s="473">
        <f>D19*60</f>
        <v>20828.571428571431</v>
      </c>
      <c r="E20" s="473" t="s">
        <v>249</v>
      </c>
      <c r="F20" s="181"/>
      <c r="G20" s="181"/>
      <c r="H20" s="181"/>
      <c r="I20" s="181"/>
      <c r="J20" s="466"/>
    </row>
    <row r="21" spans="1:10" ht="20.149999999999999" customHeight="1">
      <c r="A21" s="181"/>
      <c r="B21" s="483" t="s">
        <v>353</v>
      </c>
      <c r="C21" s="676">
        <f>'Input Sheet'!E209</f>
        <v>0</v>
      </c>
      <c r="D21" s="676">
        <f>'Input Sheet'!F209</f>
        <v>0</v>
      </c>
      <c r="E21" s="470" t="s">
        <v>208</v>
      </c>
      <c r="F21" s="181"/>
      <c r="G21" s="181"/>
      <c r="H21" s="181"/>
      <c r="I21" s="181"/>
      <c r="J21" s="466"/>
    </row>
    <row r="22" spans="1:10" ht="20.149999999999999" customHeight="1">
      <c r="A22" s="181"/>
      <c r="B22" s="481" t="s">
        <v>496</v>
      </c>
      <c r="C22" s="488">
        <f>C21*C20</f>
        <v>0</v>
      </c>
      <c r="D22" s="488">
        <f>D21*D20</f>
        <v>0</v>
      </c>
      <c r="E22" s="473" t="s">
        <v>249</v>
      </c>
      <c r="F22" s="181"/>
      <c r="G22" s="181"/>
      <c r="H22" s="181"/>
      <c r="I22" s="181"/>
      <c r="J22" s="466"/>
    </row>
    <row r="23" spans="1:10" ht="20.149999999999999" customHeight="1">
      <c r="A23" s="181"/>
      <c r="B23" s="481" t="s">
        <v>497</v>
      </c>
      <c r="C23" s="470">
        <f>C20-C22</f>
        <v>17357.142857142855</v>
      </c>
      <c r="D23" s="470">
        <f>D20-D22</f>
        <v>20828.571428571431</v>
      </c>
      <c r="E23" s="473" t="s">
        <v>249</v>
      </c>
      <c r="F23" s="181"/>
      <c r="G23" s="181"/>
      <c r="H23" s="181"/>
      <c r="I23" s="181"/>
      <c r="J23" s="466"/>
    </row>
    <row r="24" spans="1:10" ht="20.149999999999999" customHeight="1">
      <c r="A24" s="181"/>
      <c r="B24" s="483" t="s">
        <v>217</v>
      </c>
      <c r="C24" s="485">
        <f>IF('1.1 Summary'!$C$16=1,C18/C23,IF('1.1 Summary'!$C$16=0.5,(C18/(C23*1.15)),IF('1.1 Summary'!$C$16=0.33,(C18/(C23*1.3)),IF('1.1 Summary'!$C$16=1.5,(C18/(C23*0.85)),(C18/(C23*0.7))))))</f>
        <v>10.2880658436214</v>
      </c>
      <c r="D24" s="485">
        <f>IF('1.1 Summary'!$C$16=1,D18/D23,IF('1.1 Summary'!$C$16=0.5,(D18/(D23*1.15)),IF('1.1 Summary'!$C$16=0.33,(D18/(D23*1.3)),IF('1.1 Summary'!$C$16=1.5,(D18/(D23*0.85)),(D18/(D23*0.7))))))</f>
        <v>8.5733882030178332</v>
      </c>
      <c r="E24" s="470" t="s">
        <v>153</v>
      </c>
      <c r="F24" s="181"/>
      <c r="G24" s="181"/>
      <c r="H24" s="181"/>
      <c r="I24" s="181"/>
      <c r="J24" s="466"/>
    </row>
    <row r="25" spans="1:10" ht="20.149999999999999" customHeight="1">
      <c r="A25" s="181"/>
      <c r="B25" s="677" t="s">
        <v>218</v>
      </c>
      <c r="C25" s="660">
        <f>'Appendix - Equipment'!$C$33</f>
        <v>0.5</v>
      </c>
      <c r="D25" s="660">
        <f>'Appendix - Equipment'!$C$33</f>
        <v>0.5</v>
      </c>
      <c r="E25" s="473" t="s">
        <v>219</v>
      </c>
      <c r="F25" s="181"/>
      <c r="G25" s="181"/>
      <c r="H25" s="181"/>
      <c r="I25" s="181"/>
      <c r="J25" s="466"/>
    </row>
    <row r="26" spans="1:10" ht="20.149999999999999" customHeight="1">
      <c r="A26" s="181"/>
      <c r="B26" s="677" t="s">
        <v>521</v>
      </c>
      <c r="C26" s="678">
        <f>('Input Sheet'!E208)*(C16/1000)</f>
        <v>2.5</v>
      </c>
      <c r="D26" s="678">
        <f>('Input Sheet'!F208)*(D16/1000)</f>
        <v>1.875</v>
      </c>
      <c r="E26" s="473" t="s">
        <v>153</v>
      </c>
      <c r="F26" s="181"/>
      <c r="G26" s="181"/>
      <c r="H26" s="181"/>
      <c r="I26" s="181"/>
      <c r="J26" s="466"/>
    </row>
    <row r="27" spans="1:10" ht="20.149999999999999" customHeight="1">
      <c r="A27" s="181"/>
      <c r="B27" s="675" t="s">
        <v>220</v>
      </c>
      <c r="C27" s="679">
        <f>C24/SUM(C24:C25)</f>
        <v>0.95365248903299638</v>
      </c>
      <c r="D27" s="679">
        <f>D24/SUM(D24:D25)</f>
        <v>0.94489379393756145</v>
      </c>
      <c r="E27" s="473" t="s">
        <v>208</v>
      </c>
      <c r="F27" s="181"/>
      <c r="G27" s="181"/>
      <c r="H27" s="181"/>
      <c r="I27" s="181"/>
      <c r="J27" s="466"/>
    </row>
    <row r="28" spans="1:10" ht="20.149999999999999" customHeight="1">
      <c r="A28" s="181"/>
      <c r="B28" s="675" t="s">
        <v>250</v>
      </c>
      <c r="C28" s="660">
        <f>IF('1.1 Summary'!$C$15="PET Bottle",IF('1.1 Summary'!$C$19="Wet Aseptic",0,C24+C25+C26),0)</f>
        <v>13.2880658436214</v>
      </c>
      <c r="D28" s="660">
        <f>IF('1.1 Summary'!$C$15="PET Bottle",IF('1.1 Summary'!$C$19="Wet Aseptic",0,D24+D25+D26),0)</f>
        <v>10.948388203017833</v>
      </c>
      <c r="E28" s="473" t="s">
        <v>153</v>
      </c>
      <c r="F28" s="181"/>
      <c r="G28" s="181"/>
      <c r="H28" s="181"/>
      <c r="I28" s="181"/>
      <c r="J28" s="466"/>
    </row>
    <row r="29" spans="1:10" ht="20.149999999999999" customHeight="1">
      <c r="A29" s="181"/>
      <c r="B29" s="481" t="s">
        <v>618</v>
      </c>
      <c r="C29" s="723">
        <f>C12*(1-C21)*1</f>
        <v>0.9642857142857143</v>
      </c>
      <c r="D29" s="723">
        <f>D12*(1-D21)*1</f>
        <v>0.9642857142857143</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14">
      <c r="A33" s="181"/>
      <c r="B33" s="491" t="s">
        <v>223</v>
      </c>
      <c r="C33" s="491" t="s">
        <v>224</v>
      </c>
      <c r="D33" s="491" t="s">
        <v>225</v>
      </c>
      <c r="E33" s="491" t="s">
        <v>226</v>
      </c>
      <c r="F33" s="492" t="s">
        <v>86</v>
      </c>
      <c r="G33" s="493" t="s">
        <v>227</v>
      </c>
      <c r="I33" s="181"/>
      <c r="J33" s="181"/>
      <c r="L33" s="494"/>
    </row>
    <row r="34" spans="1:12" ht="17.149999999999999" customHeight="1">
      <c r="B34" s="494" t="s">
        <v>603</v>
      </c>
      <c r="C34" s="665">
        <f>'Appendix - Equipment'!C16</f>
        <v>1</v>
      </c>
      <c r="D34" s="666">
        <f>IF('1.1 Summary'!$C$13="New",'Appendix - Equipment'!D15,IF('1.1 Summary'!$C$13="Old",'Appendix - Equipment'!D15*0.4,'Appendix - Equipment'!D15*0.75))</f>
        <v>29000</v>
      </c>
      <c r="E34" s="667">
        <f>'Input Sheet'!E210</f>
        <v>0.1</v>
      </c>
      <c r="F34" s="497">
        <f>C34*D34*E34/C$10</f>
        <v>0.37760416666666669</v>
      </c>
      <c r="G34" s="499">
        <f>F34*$C$28/$C$16*1000</f>
        <v>2.0070516117969825E-2</v>
      </c>
    </row>
    <row r="35" spans="1:12" ht="17.149999999999999" customHeight="1">
      <c r="A35" s="181"/>
      <c r="B35" s="646" t="s">
        <v>347</v>
      </c>
      <c r="C35" s="665">
        <f>'Appendix - Equipment'!C17</f>
        <v>1</v>
      </c>
      <c r="D35" s="666">
        <f>IF('1.1 Summary'!$C$13="New",'Appendix - Equipment'!D16,IF('1.1 Summary'!$C$13="Old",'Appendix - Equipment'!D16*0.4,'Appendix - Equipment'!D16*0.75))</f>
        <v>19500</v>
      </c>
      <c r="E35" s="667">
        <f>'Input Sheet'!E210</f>
        <v>0.1</v>
      </c>
      <c r="F35" s="497">
        <f>C35*D35*E35/C$10</f>
        <v>0.25390625</v>
      </c>
      <c r="G35" s="499">
        <f>F35*$C$28/$C$16*1000</f>
        <v>1.3495691872427985E-2</v>
      </c>
      <c r="I35" s="181"/>
      <c r="J35" s="181"/>
      <c r="L35" s="494"/>
    </row>
    <row r="36" spans="1:12" ht="17.149999999999999" customHeight="1">
      <c r="A36" s="181"/>
      <c r="B36" s="905" t="s">
        <v>228</v>
      </c>
      <c r="C36" s="906"/>
      <c r="D36" s="906"/>
      <c r="E36" s="907"/>
      <c r="F36" s="501">
        <f>SUM(F33:F35)</f>
        <v>0.63151041666666674</v>
      </c>
      <c r="G36" s="501">
        <f>SUM(G33:G35)</f>
        <v>3.3566207990397806E-2</v>
      </c>
      <c r="I36" s="181"/>
      <c r="J36" s="181"/>
    </row>
    <row r="37" spans="1:12" ht="17.149999999999999" customHeight="1">
      <c r="A37" s="181"/>
      <c r="B37" s="502"/>
      <c r="C37" s="503"/>
      <c r="D37" s="503"/>
      <c r="E37" s="504"/>
      <c r="F37" s="504"/>
      <c r="G37" s="504"/>
      <c r="H37" s="504"/>
      <c r="I37" s="181"/>
      <c r="J37" s="181"/>
    </row>
    <row r="38" spans="1:12" ht="30" customHeight="1">
      <c r="A38" s="181"/>
      <c r="B38" s="491" t="s">
        <v>229</v>
      </c>
      <c r="C38" s="491" t="s">
        <v>224</v>
      </c>
      <c r="D38" s="491" t="s">
        <v>225</v>
      </c>
      <c r="E38" s="491" t="s">
        <v>226</v>
      </c>
      <c r="F38" s="492" t="s">
        <v>86</v>
      </c>
      <c r="G38" s="493" t="s">
        <v>227</v>
      </c>
      <c r="H38" s="181"/>
      <c r="I38" s="181"/>
      <c r="J38" s="181"/>
    </row>
    <row r="39" spans="1:12" ht="17.149999999999999" customHeight="1">
      <c r="B39" s="494" t="s">
        <v>603</v>
      </c>
      <c r="C39" s="665">
        <f>'Appendix - Equipment'!G16</f>
        <v>1</v>
      </c>
      <c r="D39" s="497">
        <f>IF('1.1 Summary'!$C$13="New",'Appendix - Equipment'!H15,IF('1.1 Summary'!$C$13="Old",'Appendix - Equipment'!H15*0.4,'Appendix - Equipment'!H15*0.75))</f>
        <v>35000</v>
      </c>
      <c r="E39" s="667">
        <f>'Input Sheet'!F210</f>
        <v>0.1</v>
      </c>
      <c r="F39" s="497">
        <f>C39*D39*E39/D$10</f>
        <v>0.45572916666666669</v>
      </c>
      <c r="G39" s="499">
        <f>F39*$D$28/$D$16*1000</f>
        <v>1.9957999328417929E-2</v>
      </c>
    </row>
    <row r="40" spans="1:12" ht="17.149999999999999" customHeight="1">
      <c r="A40" s="181"/>
      <c r="B40" s="646" t="s">
        <v>347</v>
      </c>
      <c r="C40" s="665">
        <f>'Appendix - Equipment'!G17</f>
        <v>1</v>
      </c>
      <c r="D40" s="497">
        <f>IF('1.1 Summary'!$C$13="New",'Appendix - Equipment'!H16,IF('1.1 Summary'!$C$13="Old",'Appendix - Equipment'!H16*0.4,'Appendix - Equipment'!H16*0.75))</f>
        <v>24000</v>
      </c>
      <c r="E40" s="667">
        <f>'Input Sheet'!F210</f>
        <v>0.1</v>
      </c>
      <c r="F40" s="497">
        <f>C40*D40*E40/D$10</f>
        <v>0.3125</v>
      </c>
      <c r="G40" s="499">
        <f>F40*$D$28/$D$16*1000</f>
        <v>1.3685485253772292E-2</v>
      </c>
      <c r="H40" s="181"/>
      <c r="I40" s="181"/>
      <c r="J40" s="181"/>
    </row>
    <row r="41" spans="1:12" ht="17.149999999999999" customHeight="1">
      <c r="A41" s="181"/>
      <c r="B41" s="905" t="s">
        <v>228</v>
      </c>
      <c r="C41" s="906"/>
      <c r="D41" s="906"/>
      <c r="E41" s="907"/>
      <c r="F41" s="501">
        <f>SUM(F40)</f>
        <v>0.3125</v>
      </c>
      <c r="G41" s="501">
        <f>SUM(G40)</f>
        <v>1.3685485253772292E-2</v>
      </c>
      <c r="H41" s="181"/>
      <c r="I41" s="181"/>
      <c r="J41" s="181"/>
    </row>
    <row r="42" spans="1:12" ht="17.149999999999999" customHeight="1">
      <c r="A42" s="181"/>
      <c r="B42" s="165"/>
      <c r="H42" s="181"/>
      <c r="I42" s="181"/>
      <c r="J42" s="181"/>
    </row>
    <row r="43" spans="1:12" ht="17.149999999999999" customHeight="1" thickBot="1">
      <c r="A43" s="181"/>
      <c r="B43" s="910" t="s">
        <v>67</v>
      </c>
      <c r="C43" s="910"/>
      <c r="D43" s="910"/>
      <c r="E43" s="910"/>
      <c r="F43" s="910"/>
      <c r="G43" s="910"/>
      <c r="H43" s="181"/>
      <c r="I43" s="181"/>
      <c r="J43" s="181"/>
    </row>
    <row r="44" spans="1:12" ht="6" customHeight="1" thickTop="1">
      <c r="A44" s="181"/>
      <c r="B44" s="165"/>
      <c r="H44" s="181"/>
      <c r="I44" s="181"/>
      <c r="J44" s="181"/>
    </row>
    <row r="45" spans="1:12" ht="30" customHeight="1">
      <c r="A45" s="181"/>
      <c r="B45" s="491" t="s">
        <v>223</v>
      </c>
      <c r="C45" s="491" t="s">
        <v>230</v>
      </c>
      <c r="D45" s="491" t="s">
        <v>231</v>
      </c>
      <c r="E45" s="491" t="s">
        <v>232</v>
      </c>
      <c r="F45" s="492" t="s">
        <v>86</v>
      </c>
      <c r="G45" s="493" t="s">
        <v>233</v>
      </c>
      <c r="H45" s="181"/>
      <c r="I45" s="181"/>
      <c r="J45" s="181"/>
    </row>
    <row r="46" spans="1:12" ht="17.149999999999999" customHeight="1">
      <c r="B46" s="494" t="s">
        <v>603</v>
      </c>
      <c r="C46" s="668">
        <f>IF('1.1 Summary'!$C$13="Old",(C34*(20*(1+16%))),IF('1.1 Summary'!$C$13="New",(C34*20),C34*(20*(1+8%))))</f>
        <v>20</v>
      </c>
      <c r="D46" s="668">
        <v>0</v>
      </c>
      <c r="E46" s="680">
        <v>0.15</v>
      </c>
      <c r="F46" s="499">
        <f>(C46*IF('1.1 Summary'!$C$9="France",'Assumption &amp; Analysis'!$E$70,IF('1.1 Summary'!$C$9="Netherlands",'Assumption &amp; Analysis'!$F$70,IF('1.1 Summary'!$C$9="Portugal",'Assumption &amp; Analysis'!$G$70,'Assumption &amp; Analysis'!$H$70)))+(D46*IF('1.1 Summary'!$C$9="France",'Assumption &amp; Analysis'!$E$71,IF('1.1 Summary'!$C$9="Netherlands",'Assumption &amp; Analysis'!$F$71,IF('1.1 Summary'!$C$9="Portugal",'Assumption &amp; Analysis'!$G$71,'Assumption &amp; Analysis'!$H$71))))+(1+E46))</f>
        <v>4.3065660872976625</v>
      </c>
      <c r="G46" s="499">
        <f>F46*$C$28/$C$16*1000</f>
        <v>0.22890373491167329</v>
      </c>
    </row>
    <row r="47" spans="1:12" ht="17.149999999999999" customHeight="1">
      <c r="A47" s="181"/>
      <c r="B47" s="646" t="s">
        <v>347</v>
      </c>
      <c r="C47" s="496">
        <f>IF('1.1 Summary'!$C$13="Old",(C35*(20*(1+16%))),IF('1.1 Summary'!$C$13="New",(C35*20),C35*(20*(1+8%))))</f>
        <v>20</v>
      </c>
      <c r="D47" s="668">
        <v>0</v>
      </c>
      <c r="E47" s="680">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4.3065660872976625</v>
      </c>
      <c r="G47" s="499">
        <f>F47*$C$28/$C$16*1000</f>
        <v>0.22890373491167329</v>
      </c>
      <c r="H47" s="181"/>
      <c r="I47" s="181"/>
      <c r="J47" s="181"/>
    </row>
    <row r="48" spans="1:12" ht="17.149999999999999" customHeight="1">
      <c r="A48" s="181"/>
      <c r="B48" s="905" t="s">
        <v>228</v>
      </c>
      <c r="C48" s="906"/>
      <c r="D48" s="906"/>
      <c r="E48" s="907"/>
      <c r="F48" s="501">
        <f>SUM(F45:F47)</f>
        <v>8.6131321745953251</v>
      </c>
      <c r="G48" s="501">
        <f>SUM(G45:G47)</f>
        <v>0.45780746982334658</v>
      </c>
      <c r="H48" s="181"/>
      <c r="I48" s="181"/>
      <c r="J48" s="181"/>
    </row>
    <row r="49" spans="1:10" ht="17.149999999999999" customHeight="1">
      <c r="A49" s="181"/>
      <c r="B49" s="508"/>
      <c r="C49" s="508"/>
      <c r="D49" s="508"/>
      <c r="E49" s="508"/>
      <c r="F49" s="508"/>
      <c r="G49" s="508"/>
      <c r="H49" s="181"/>
      <c r="I49" s="181"/>
      <c r="J49" s="181"/>
    </row>
    <row r="50" spans="1:10" ht="30" customHeight="1">
      <c r="A50" s="181"/>
      <c r="B50" s="491" t="s">
        <v>229</v>
      </c>
      <c r="C50" s="491" t="s">
        <v>230</v>
      </c>
      <c r="D50" s="491" t="s">
        <v>231</v>
      </c>
      <c r="E50" s="491" t="s">
        <v>232</v>
      </c>
      <c r="F50" s="492" t="s">
        <v>86</v>
      </c>
      <c r="G50" s="493" t="s">
        <v>233</v>
      </c>
      <c r="H50" s="181"/>
      <c r="I50" s="181"/>
      <c r="J50" s="181"/>
    </row>
    <row r="51" spans="1:10" ht="17.149999999999999" customHeight="1">
      <c r="B51" s="494" t="s">
        <v>603</v>
      </c>
      <c r="C51" s="668">
        <f>IF('1.1 Summary'!$C$13="Old",(C34*(24*(1+16%))),IF('1.1 Summary'!$C$13="New",(C34*24),C34*(24*(1+8%))))</f>
        <v>24</v>
      </c>
      <c r="D51" s="668">
        <v>0</v>
      </c>
      <c r="E51" s="680">
        <v>0.15</v>
      </c>
      <c r="F51" s="499">
        <f>(C51*IF('1.1 Summary'!$C$9="France",'Assumption &amp; Analysis'!$E$70,IF('1.1 Summary'!$C$9="Netherlands",'Assumption &amp; Analysis'!$F$70,IF('1.1 Summary'!$C$9="Portugal",'Assumption &amp; Analysis'!$G$70,'Assumption &amp; Analysis'!$H$70)))+(D51*IF('1.1 Summary'!$C$9="France",'Assumption &amp; Analysis'!$E$71,IF('1.1 Summary'!$C$9="Netherlands",'Assumption &amp; Analysis'!$F$71,IF('1.1 Summary'!$C$9="Portugal",'Assumption &amp; Analysis'!$G$71,'Assumption &amp; Analysis'!$H$71))))+(1+E51))</f>
        <v>4.9378793047571943</v>
      </c>
      <c r="G51" s="499">
        <f>F51*$D$28/$D$16*1000</f>
        <v>0.21624727811251826</v>
      </c>
    </row>
    <row r="52" spans="1:10" ht="17.149999999999999" customHeight="1">
      <c r="A52" s="181"/>
      <c r="B52" s="646" t="s">
        <v>347</v>
      </c>
      <c r="C52" s="496">
        <f>IF('1.1 Summary'!$C$13="Old",(C35*(24*(1+16%))),IF('1.1 Summary'!$C$13="New",(C35*24),C35*(24*(1+8%))))</f>
        <v>24</v>
      </c>
      <c r="D52" s="668">
        <v>0</v>
      </c>
      <c r="E52" s="680">
        <v>0.15</v>
      </c>
      <c r="F52" s="499">
        <f>(C52*IF('1.1 Summary'!$C$9="France",'Assumption &amp; Analysis'!$E$70,IF('1.1 Summary'!$C$9="Netherlands",'Assumption &amp; Analysis'!$F$70,IF('1.1 Summary'!$C$9="Portugal",'Assumption &amp; Analysis'!$G$70,'Assumption &amp; Analysis'!$H$70)))+(D52*IF('1.1 Summary'!$C$9="France",'Assumption &amp; Analysis'!$E$71,IF('1.1 Summary'!$C$9="Netherlands",'Assumption &amp; Analysis'!$F$71,IF('1.1 Summary'!$C$9="Portugal",'Assumption &amp; Analysis'!$G$71,'Assumption &amp; Analysis'!$H$71))))+(1+E52))</f>
        <v>4.9378793047571943</v>
      </c>
      <c r="G52" s="499">
        <f>F52*$D$28/$D$16*1000</f>
        <v>0.21624727811251826</v>
      </c>
      <c r="H52" s="181"/>
      <c r="I52" s="181"/>
      <c r="J52" s="181"/>
    </row>
    <row r="53" spans="1:10" ht="17.149999999999999" customHeight="1">
      <c r="A53" s="181"/>
      <c r="B53" s="905" t="s">
        <v>228</v>
      </c>
      <c r="C53" s="906"/>
      <c r="D53" s="906"/>
      <c r="E53" s="907"/>
      <c r="F53" s="501">
        <f>SUM(F50:F52)</f>
        <v>9.8757586095143886</v>
      </c>
      <c r="G53" s="501">
        <f>SUM(G50:G52)</f>
        <v>0.43249455622503652</v>
      </c>
      <c r="H53" s="181"/>
      <c r="I53" s="181"/>
      <c r="J53" s="181"/>
    </row>
    <row r="54" spans="1:10" ht="17.149999999999999" customHeight="1">
      <c r="A54" s="181"/>
      <c r="B54" s="504"/>
      <c r="C54" s="502"/>
      <c r="D54" s="502"/>
      <c r="E54" s="503"/>
      <c r="F54" s="504"/>
      <c r="G54" s="504"/>
      <c r="H54" s="504"/>
      <c r="I54" s="504"/>
      <c r="J54" s="181"/>
    </row>
    <row r="55" spans="1:10" ht="17.149999999999999" customHeight="1" thickBot="1">
      <c r="A55" s="181"/>
      <c r="B55" s="910" t="s">
        <v>69</v>
      </c>
      <c r="C55" s="910"/>
      <c r="D55" s="910"/>
      <c r="E55" s="910"/>
      <c r="F55" s="910"/>
      <c r="G55" s="910"/>
      <c r="H55" s="504"/>
      <c r="I55" s="504"/>
      <c r="J55" s="181"/>
    </row>
    <row r="56" spans="1:10" ht="6" customHeight="1" thickTop="1">
      <c r="A56" s="181"/>
      <c r="B56" s="504"/>
      <c r="C56" s="502"/>
      <c r="D56" s="502"/>
      <c r="E56" s="503"/>
      <c r="F56" s="504"/>
      <c r="G56" s="504"/>
      <c r="H56" s="504"/>
      <c r="I56" s="504"/>
      <c r="J56" s="181"/>
    </row>
    <row r="57" spans="1:10" ht="30" customHeight="1">
      <c r="A57" s="181"/>
      <c r="B57" s="491" t="s">
        <v>223</v>
      </c>
      <c r="C57" s="491" t="s">
        <v>234</v>
      </c>
      <c r="D57" s="491" t="s">
        <v>235</v>
      </c>
      <c r="E57" s="491" t="s">
        <v>236</v>
      </c>
      <c r="F57" s="492" t="s">
        <v>86</v>
      </c>
      <c r="G57" s="493" t="s">
        <v>237</v>
      </c>
      <c r="H57" s="504"/>
      <c r="I57" s="504"/>
      <c r="J57" s="181"/>
    </row>
    <row r="58" spans="1:10" ht="17.149999999999999" customHeight="1">
      <c r="A58" s="181"/>
      <c r="B58" s="419" t="s">
        <v>95</v>
      </c>
      <c r="C58" s="512">
        <f>'Input Sheet'!E211</f>
        <v>1</v>
      </c>
      <c r="D58" s="513">
        <f>'Input Sheet'!E215</f>
        <v>0.03</v>
      </c>
      <c r="E58" s="497">
        <f>IF('1.1 Summary'!$C$9="France",'Labour Data – France'!$F14,IF('1.1 Summary'!$C$9="Netherlands",'Labour Data – Netherlands'!$F14,IF('1.1 Summary'!$C$9="Portugal",'Labour Data – Portugal'!$F14,'Labour Data – Country B'!$F14)))</f>
        <v>75.01731539986767</v>
      </c>
      <c r="F58" s="497">
        <f>C58*D58*E58</f>
        <v>2.25051946199603</v>
      </c>
      <c r="G58" s="499">
        <f>F58*$C$28/$C$16*1000</f>
        <v>0.11962020317341861</v>
      </c>
      <c r="H58" s="504"/>
      <c r="I58" s="504"/>
      <c r="J58" s="181"/>
    </row>
    <row r="59" spans="1:10" ht="17.149999999999999" customHeight="1">
      <c r="A59" s="181"/>
      <c r="B59" s="419" t="s">
        <v>96</v>
      </c>
      <c r="C59" s="512">
        <f>'Input Sheet'!E212</f>
        <v>1</v>
      </c>
      <c r="D59" s="513">
        <f>'Input Sheet'!E216</f>
        <v>0.05</v>
      </c>
      <c r="E59" s="497">
        <f>IF('1.1 Summary'!$C$9="France",'Labour Data – France'!$F15,IF('1.1 Summary'!$C$9="Netherlands",'Labour Data – Netherlands'!$F15,IF('1.1 Summary'!$C$9="Portugal",'Labour Data – Portugal'!$F15,'Labour Data – Country B'!$F15)))</f>
        <v>37.306034057501101</v>
      </c>
      <c r="F59" s="497">
        <f t="shared" ref="F59:F61" si="0">C59*D59*E59</f>
        <v>1.8653017028750551</v>
      </c>
      <c r="G59" s="499">
        <f t="shared" ref="G59:G61" si="1">F59*$C$28/$C$16*1000</f>
        <v>9.9145007384091419E-2</v>
      </c>
      <c r="H59" s="504"/>
      <c r="I59" s="504"/>
      <c r="J59" s="181"/>
    </row>
    <row r="60" spans="1:10" ht="17.149999999999999" customHeight="1">
      <c r="A60" s="181"/>
      <c r="B60" s="419" t="s">
        <v>97</v>
      </c>
      <c r="C60" s="512">
        <f>'Input Sheet'!E213</f>
        <v>1</v>
      </c>
      <c r="D60" s="513">
        <f>'Input Sheet'!E217</f>
        <v>0.05</v>
      </c>
      <c r="E60" s="497">
        <f>IF('1.1 Summary'!$C$9="France",'Labour Data – France'!$F16,IF('1.1 Summary'!$C$9="Netherlands",'Labour Data – Netherlands'!$F16,IF('1.1 Summary'!$C$9="Portugal",'Labour Data – Portugal'!$F16,'Labour Data – Country B'!$F16)))</f>
        <v>23.232408815008824</v>
      </c>
      <c r="F60" s="497">
        <f t="shared" si="0"/>
        <v>1.1616204407504414</v>
      </c>
      <c r="G60" s="499">
        <f t="shared" si="1"/>
        <v>6.1742755607953503E-2</v>
      </c>
      <c r="H60" s="504"/>
      <c r="I60" s="504"/>
      <c r="J60" s="181"/>
    </row>
    <row r="61" spans="1:10" ht="17.149999999999999" customHeight="1">
      <c r="A61" s="181"/>
      <c r="B61" s="419" t="s">
        <v>98</v>
      </c>
      <c r="C61" s="512">
        <f>'Input Sheet'!E214</f>
        <v>1</v>
      </c>
      <c r="D61" s="513">
        <f>'Input Sheet'!E218</f>
        <v>0.1</v>
      </c>
      <c r="E61" s="497">
        <f>IF('1.1 Summary'!$C$9="France",'Labour Data – France'!$F17,IF('1.1 Summary'!$C$9="Netherlands",'Labour Data – Netherlands'!$F17,IF('1.1 Summary'!$C$9="Portugal",'Labour Data – Portugal'!$F17,'Labour Data – Country B'!$F17)))</f>
        <v>22.146190143923693</v>
      </c>
      <c r="F61" s="497">
        <f t="shared" si="0"/>
        <v>2.2146190143923694</v>
      </c>
      <c r="G61" s="499">
        <f t="shared" si="1"/>
        <v>0.11771201312712694</v>
      </c>
      <c r="H61" s="504"/>
      <c r="I61" s="504"/>
      <c r="J61" s="181"/>
    </row>
    <row r="62" spans="1:10" ht="17.149999999999999" customHeight="1">
      <c r="A62" s="181"/>
      <c r="B62" s="905" t="s">
        <v>228</v>
      </c>
      <c r="C62" s="906"/>
      <c r="D62" s="906"/>
      <c r="E62" s="907"/>
      <c r="F62" s="501">
        <f>SUM(F58:F61)</f>
        <v>7.4920606200138966</v>
      </c>
      <c r="G62" s="501">
        <f>SUM(G58:G61)</f>
        <v>0.39821997929259045</v>
      </c>
      <c r="H62" s="504"/>
      <c r="I62" s="504"/>
      <c r="J62" s="181"/>
    </row>
    <row r="63" spans="1:10" ht="17.149999999999999" customHeight="1">
      <c r="A63" s="181"/>
      <c r="B63" s="508"/>
      <c r="C63" s="508"/>
      <c r="D63" s="508"/>
      <c r="E63" s="508"/>
      <c r="F63" s="508"/>
      <c r="G63" s="508"/>
      <c r="H63" s="504"/>
      <c r="I63" s="504"/>
      <c r="J63" s="181"/>
    </row>
    <row r="64" spans="1:10" ht="30" customHeight="1">
      <c r="A64" s="181"/>
      <c r="B64" s="491" t="s">
        <v>229</v>
      </c>
      <c r="C64" s="491" t="s">
        <v>234</v>
      </c>
      <c r="D64" s="491" t="s">
        <v>235</v>
      </c>
      <c r="E64" s="491" t="s">
        <v>236</v>
      </c>
      <c r="F64" s="492" t="s">
        <v>86</v>
      </c>
      <c r="G64" s="493" t="s">
        <v>237</v>
      </c>
      <c r="H64" s="504"/>
      <c r="I64" s="504"/>
      <c r="J64" s="181"/>
    </row>
    <row r="65" spans="1:12" ht="17.149999999999999" customHeight="1">
      <c r="A65" s="181"/>
      <c r="B65" s="419" t="s">
        <v>95</v>
      </c>
      <c r="C65" s="512">
        <f>'Input Sheet'!F211</f>
        <v>1</v>
      </c>
      <c r="D65" s="513">
        <f>'Input Sheet'!F215</f>
        <v>0.03</v>
      </c>
      <c r="E65" s="497">
        <f>IF('1.1 Summary'!$C$9="France",'Labour Data – France'!$F14,IF('1.1 Summary'!$C$9="Netherlands",'Labour Data – Netherlands'!$F14,IF('1.1 Summary'!$C$9="Portugal",'Labour Data – Portugal'!$F14,'Labour Data – Country B'!$F14)))</f>
        <v>75.01731539986767</v>
      </c>
      <c r="F65" s="497">
        <f>C65*D65*E65</f>
        <v>2.25051946199603</v>
      </c>
      <c r="G65" s="499">
        <f>F65*$D$28/$D$16*1000</f>
        <v>9.8558242913517502E-2</v>
      </c>
      <c r="H65" s="504"/>
      <c r="I65" s="504"/>
      <c r="J65" s="181"/>
    </row>
    <row r="66" spans="1:12" ht="17.149999999999999" customHeight="1">
      <c r="A66" s="181"/>
      <c r="B66" s="419" t="s">
        <v>96</v>
      </c>
      <c r="C66" s="512">
        <f>'Input Sheet'!F212</f>
        <v>1</v>
      </c>
      <c r="D66" s="513">
        <f>'Input Sheet'!F216</f>
        <v>0.05</v>
      </c>
      <c r="E66" s="497">
        <f>IF('1.1 Summary'!$C$9="France",'Labour Data – France'!$F15,IF('1.1 Summary'!$C$9="Netherlands",'Labour Data – Netherlands'!$F15,IF('1.1 Summary'!$C$9="Portugal",'Labour Data – Portugal'!$F15,'Labour Data – Country B'!$F15)))</f>
        <v>37.306034057501101</v>
      </c>
      <c r="F66" s="497">
        <f t="shared" ref="F66:F68" si="2">C66*D66*E66</f>
        <v>1.8653017028750551</v>
      </c>
      <c r="G66" s="499">
        <f t="shared" ref="G66:G68" si="3">F66*$D$28/$D$16*1000</f>
        <v>8.1688188635305331E-2</v>
      </c>
      <c r="H66" s="504"/>
      <c r="I66" s="504"/>
      <c r="J66" s="181"/>
    </row>
    <row r="67" spans="1:12" ht="17.149999999999999" customHeight="1">
      <c r="A67" s="181"/>
      <c r="B67" s="419" t="s">
        <v>97</v>
      </c>
      <c r="C67" s="512">
        <f>'Input Sheet'!F213</f>
        <v>1</v>
      </c>
      <c r="D67" s="513">
        <f>'Input Sheet'!F217</f>
        <v>0.05</v>
      </c>
      <c r="E67" s="497">
        <f>IF('1.1 Summary'!$C$9="France",'Labour Data – France'!$F16,IF('1.1 Summary'!$C$9="Netherlands",'Labour Data – Netherlands'!$F16,IF('1.1 Summary'!$C$9="Portugal",'Labour Data – Portugal'!$F16,'Labour Data – Country B'!$F16)))</f>
        <v>23.232408815008824</v>
      </c>
      <c r="F67" s="497">
        <f t="shared" si="2"/>
        <v>1.1616204407504414</v>
      </c>
      <c r="G67" s="499">
        <f t="shared" si="3"/>
        <v>5.0871486119586036E-2</v>
      </c>
      <c r="H67" s="504"/>
      <c r="I67" s="504"/>
      <c r="J67" s="181"/>
    </row>
    <row r="68" spans="1:12" ht="17.149999999999999" customHeight="1">
      <c r="A68" s="181"/>
      <c r="B68" s="419" t="s">
        <v>98</v>
      </c>
      <c r="C68" s="512">
        <f>'Input Sheet'!F214</f>
        <v>1</v>
      </c>
      <c r="D68" s="513">
        <f>'Input Sheet'!F218</f>
        <v>0.1</v>
      </c>
      <c r="E68" s="497">
        <f>IF('1.1 Summary'!$C$9="France",'Labour Data – France'!$F17,IF('1.1 Summary'!$C$9="Netherlands",'Labour Data – Netherlands'!$F17,IF('1.1 Summary'!$C$9="Portugal",'Labour Data – Portugal'!$F17,'Labour Data – Country B'!$F17)))</f>
        <v>22.146190143923693</v>
      </c>
      <c r="F68" s="497">
        <f t="shared" si="2"/>
        <v>2.2146190143923694</v>
      </c>
      <c r="G68" s="499">
        <f t="shared" si="3"/>
        <v>9.6986034765409596E-2</v>
      </c>
      <c r="H68" s="504"/>
      <c r="I68" s="504"/>
      <c r="J68" s="181"/>
    </row>
    <row r="69" spans="1:12" ht="17.149999999999999" customHeight="1">
      <c r="A69" s="181"/>
      <c r="B69" s="905" t="s">
        <v>228</v>
      </c>
      <c r="C69" s="906"/>
      <c r="D69" s="906"/>
      <c r="E69" s="907"/>
      <c r="F69" s="501">
        <f>SUM(F65:F68)</f>
        <v>7.4920606200138966</v>
      </c>
      <c r="G69" s="501">
        <f>SUM(G65:G68)</f>
        <v>0.32810395243381846</v>
      </c>
      <c r="H69" s="181"/>
      <c r="I69" s="181"/>
      <c r="J69" s="181"/>
    </row>
    <row r="70" spans="1:12" ht="17.149999999999999" customHeight="1">
      <c r="A70" s="514"/>
      <c r="B70" s="514"/>
      <c r="C70" s="514"/>
      <c r="D70" s="514"/>
      <c r="E70" s="514"/>
      <c r="F70" s="181"/>
      <c r="G70" s="181"/>
      <c r="H70" s="181"/>
      <c r="I70" s="181"/>
      <c r="J70" s="181"/>
      <c r="L70" s="494"/>
    </row>
    <row r="71" spans="1:12" ht="17.149999999999999" customHeight="1">
      <c r="A71" s="84" t="s">
        <v>0</v>
      </c>
      <c r="B71" s="514"/>
      <c r="C71" s="514"/>
      <c r="D71" s="514"/>
      <c r="E71" s="514"/>
      <c r="F71" s="181"/>
      <c r="G71" s="181"/>
      <c r="H71" s="181"/>
      <c r="I71" s="181"/>
      <c r="J71" s="181"/>
      <c r="L71" s="494"/>
    </row>
    <row r="72" spans="1:12" ht="17.149999999999999" customHeight="1">
      <c r="A72" s="514"/>
      <c r="B72" s="514"/>
      <c r="C72" s="514"/>
      <c r="D72" s="514"/>
      <c r="E72" s="514"/>
      <c r="F72" s="514"/>
      <c r="G72" s="514"/>
      <c r="H72" s="514"/>
      <c r="I72" s="514"/>
      <c r="J72" s="12"/>
      <c r="K72" s="424"/>
      <c r="L72" s="424"/>
    </row>
    <row r="73" spans="1:12" ht="17.149999999999999" hidden="1" customHeight="1">
      <c r="B73" s="670"/>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row r="590" spans="2:2" ht="15" hidden="1" customHeight="1">
      <c r="B590" s="165"/>
    </row>
    <row r="591" spans="2:2" ht="15" hidden="1" customHeight="1">
      <c r="B591" s="165"/>
    </row>
    <row r="592" spans="2:2" ht="15" hidden="1" customHeight="1">
      <c r="B592" s="165"/>
    </row>
  </sheetData>
  <mergeCells count="10">
    <mergeCell ref="B53:E53"/>
    <mergeCell ref="B55:G55"/>
    <mergeCell ref="B62:E62"/>
    <mergeCell ref="B69:E69"/>
    <mergeCell ref="C2:D2"/>
    <mergeCell ref="B31:G31"/>
    <mergeCell ref="B36:E36"/>
    <mergeCell ref="B41:E41"/>
    <mergeCell ref="B43:G43"/>
    <mergeCell ref="B48:E48"/>
  </mergeCells>
  <pageMargins left="0.7" right="0.7" top="0.75" bottom="0.75" header="0.3" footer="0.3"/>
  <pageSetup scale="50"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3FF53-1911-4CD9-997A-ABA23CAB5849}">
  <sheetPr>
    <tabColor rgb="FF92D050"/>
  </sheetPr>
  <dimension ref="A1:Q592"/>
  <sheetViews>
    <sheetView showGridLines="0" topLeftCell="A23" zoomScale="85" zoomScaleNormal="85" zoomScaleSheetLayoutView="85" zoomScalePageLayoutView="40" workbookViewId="0">
      <selection activeCell="B53" sqref="B53:E53"/>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242</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181"/>
      <c r="H9" s="264"/>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80">
        <f>'Input Sheet'!E206</f>
        <v>1</v>
      </c>
      <c r="D11" s="480">
        <f>'Input Sheet'!F206</f>
        <v>1</v>
      </c>
      <c r="E11" s="474" t="s">
        <v>202</v>
      </c>
      <c r="F11" s="475"/>
      <c r="G11" s="475"/>
      <c r="H11" s="475"/>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Sheet'!E207</f>
        <v>300</v>
      </c>
      <c r="D13" s="480">
        <f>'Input Sheet'!F207</f>
        <v>360</v>
      </c>
      <c r="E13" s="674" t="s">
        <v>243</v>
      </c>
      <c r="F13" s="264"/>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0" ht="20.149999999999999" customHeight="1">
      <c r="A17" s="181"/>
      <c r="B17" s="675" t="s">
        <v>244</v>
      </c>
      <c r="C17" s="660">
        <f>'1.1 Summary'!$C$16</f>
        <v>2</v>
      </c>
      <c r="D17" s="660">
        <f>'1.1 Summary'!$C$16</f>
        <v>2</v>
      </c>
      <c r="E17" s="473" t="s">
        <v>213</v>
      </c>
      <c r="F17" s="181"/>
      <c r="G17" s="181"/>
      <c r="H17" s="181"/>
      <c r="I17" s="181"/>
      <c r="J17" s="466"/>
    </row>
    <row r="18" spans="1:10" ht="20.149999999999999" customHeight="1">
      <c r="A18" s="181"/>
      <c r="B18" s="675" t="s">
        <v>245</v>
      </c>
      <c r="C18" s="473">
        <f>C16/C17</f>
        <v>125000</v>
      </c>
      <c r="D18" s="473">
        <f>D16/D17</f>
        <v>125000</v>
      </c>
      <c r="E18" s="473" t="s">
        <v>246</v>
      </c>
      <c r="F18" s="181"/>
      <c r="G18" s="181"/>
      <c r="H18" s="181"/>
      <c r="I18" s="181"/>
      <c r="J18" s="466"/>
    </row>
    <row r="19" spans="1:10" ht="20.149999999999999" customHeight="1">
      <c r="A19" s="181"/>
      <c r="B19" s="675" t="s">
        <v>247</v>
      </c>
      <c r="C19" s="473">
        <f>C11*C13*C12</f>
        <v>289.28571428571428</v>
      </c>
      <c r="D19" s="473">
        <f>D11*D13*D12</f>
        <v>347.14285714285717</v>
      </c>
      <c r="E19" s="473" t="s">
        <v>243</v>
      </c>
      <c r="F19" s="181"/>
      <c r="G19" s="181"/>
      <c r="H19" s="181"/>
      <c r="I19" s="181"/>
      <c r="J19" s="466"/>
    </row>
    <row r="20" spans="1:10" ht="20.149999999999999" customHeight="1">
      <c r="A20" s="181"/>
      <c r="B20" s="675" t="s">
        <v>248</v>
      </c>
      <c r="C20" s="473">
        <f>C19*60</f>
        <v>17357.142857142855</v>
      </c>
      <c r="D20" s="473">
        <f>D19*60</f>
        <v>20828.571428571431</v>
      </c>
      <c r="E20" s="473" t="s">
        <v>249</v>
      </c>
      <c r="F20" s="181"/>
      <c r="G20" s="181"/>
      <c r="H20" s="181"/>
      <c r="I20" s="181"/>
      <c r="J20" s="466"/>
    </row>
    <row r="21" spans="1:10" ht="20.149999999999999" customHeight="1">
      <c r="A21" s="181"/>
      <c r="B21" s="483" t="s">
        <v>353</v>
      </c>
      <c r="C21" s="676">
        <f>'Input Sheet'!E209</f>
        <v>0</v>
      </c>
      <c r="D21" s="676">
        <f>'Input Sheet'!F209</f>
        <v>0</v>
      </c>
      <c r="E21" s="470" t="s">
        <v>208</v>
      </c>
      <c r="F21" s="181"/>
      <c r="G21" s="181"/>
      <c r="H21" s="181"/>
      <c r="I21" s="181"/>
      <c r="J21" s="466"/>
    </row>
    <row r="22" spans="1:10" ht="20.149999999999999" customHeight="1">
      <c r="A22" s="181"/>
      <c r="B22" s="481" t="s">
        <v>496</v>
      </c>
      <c r="C22" s="488">
        <f>C21*C20</f>
        <v>0</v>
      </c>
      <c r="D22" s="488">
        <f>D21*D20</f>
        <v>0</v>
      </c>
      <c r="E22" s="473" t="s">
        <v>249</v>
      </c>
      <c r="F22" s="181"/>
      <c r="G22" s="181"/>
      <c r="H22" s="181"/>
      <c r="I22" s="181"/>
      <c r="J22" s="466"/>
    </row>
    <row r="23" spans="1:10" ht="20.149999999999999" customHeight="1">
      <c r="A23" s="181"/>
      <c r="B23" s="481" t="s">
        <v>497</v>
      </c>
      <c r="C23" s="470">
        <f>C20-C22</f>
        <v>17357.142857142855</v>
      </c>
      <c r="D23" s="470">
        <f>D20-D22</f>
        <v>20828.571428571431</v>
      </c>
      <c r="E23" s="473" t="s">
        <v>249</v>
      </c>
      <c r="F23" s="181"/>
      <c r="G23" s="181"/>
      <c r="H23" s="181"/>
      <c r="I23" s="181"/>
      <c r="J23" s="466"/>
    </row>
    <row r="24" spans="1:10" ht="20.149999999999999" customHeight="1">
      <c r="A24" s="181"/>
      <c r="B24" s="483" t="s">
        <v>217</v>
      </c>
      <c r="C24" s="485">
        <f>IF('1.1 Summary'!$C$16=1,C18/C23,IF('1.1 Summary'!$C$16=0.5,(C18/(C23*1.15)),IF('1.1 Summary'!$C$16=0.33,(C18/(C23*1.3)),IF('1.1 Summary'!$C$16=1.5,(C18/(C23*0.85)),(C18/(C23*0.7))))))</f>
        <v>10.2880658436214</v>
      </c>
      <c r="D24" s="485">
        <f>IF('1.1 Summary'!$C$16=1,D18/D23,IF('1.1 Summary'!$C$16=0.5,(D18/(D23*1.15)),IF('1.1 Summary'!$C$16=0.33,(D18/(D23*1.3)),IF('1.1 Summary'!$C$16=1.5,(D18/(D23*0.85)),(D18/(D23*0.7))))))</f>
        <v>8.5733882030178332</v>
      </c>
      <c r="E24" s="470" t="s">
        <v>153</v>
      </c>
      <c r="F24" s="181"/>
      <c r="G24" s="181"/>
      <c r="H24" s="181"/>
      <c r="I24" s="181"/>
      <c r="J24" s="466"/>
    </row>
    <row r="25" spans="1:10" ht="20.149999999999999" customHeight="1">
      <c r="A25" s="181"/>
      <c r="B25" s="677" t="s">
        <v>218</v>
      </c>
      <c r="C25" s="660">
        <f>'Appendix - Equipment'!$C$33</f>
        <v>0.5</v>
      </c>
      <c r="D25" s="660">
        <f>'Appendix - Equipment'!$C$33</f>
        <v>0.5</v>
      </c>
      <c r="E25" s="473" t="s">
        <v>219</v>
      </c>
      <c r="F25" s="181"/>
      <c r="G25" s="181"/>
      <c r="H25" s="181"/>
      <c r="I25" s="181"/>
      <c r="J25" s="466"/>
    </row>
    <row r="26" spans="1:10" ht="20.149999999999999" customHeight="1">
      <c r="A26" s="181"/>
      <c r="B26" s="677" t="s">
        <v>521</v>
      </c>
      <c r="C26" s="678">
        <f>('Input Sheet'!E208)*(C16/1000)</f>
        <v>2.5</v>
      </c>
      <c r="D26" s="678">
        <f>('Input Sheet'!F208)*(D16/1000)</f>
        <v>1.875</v>
      </c>
      <c r="E26" s="473" t="s">
        <v>153</v>
      </c>
      <c r="F26" s="181"/>
      <c r="G26" s="181"/>
      <c r="H26" s="181"/>
      <c r="I26" s="181"/>
      <c r="J26" s="466"/>
    </row>
    <row r="27" spans="1:10" ht="20.149999999999999" customHeight="1">
      <c r="A27" s="181"/>
      <c r="B27" s="675" t="s">
        <v>220</v>
      </c>
      <c r="C27" s="679">
        <f>C24/SUM(C24:C25)</f>
        <v>0.95365248903299638</v>
      </c>
      <c r="D27" s="679">
        <f>D24/SUM(D24:D25)</f>
        <v>0.94489379393756145</v>
      </c>
      <c r="E27" s="473" t="s">
        <v>208</v>
      </c>
      <c r="F27" s="181"/>
      <c r="G27" s="181"/>
      <c r="H27" s="181"/>
      <c r="I27" s="181"/>
      <c r="J27" s="466"/>
    </row>
    <row r="28" spans="1:10" ht="20.149999999999999" customHeight="1">
      <c r="A28" s="181"/>
      <c r="B28" s="675" t="s">
        <v>250</v>
      </c>
      <c r="C28" s="660">
        <f>IF('1.1 Summary'!$C$15="PET Bottle",IF('1.1 Summary'!$C$19="Wet Aseptic",0,C24+C25+C26),0)</f>
        <v>13.2880658436214</v>
      </c>
      <c r="D28" s="660">
        <f>IF('1.1 Summary'!$C$15="PET Bottle",IF('1.1 Summary'!$C$19="Wet Aseptic",0,D24+D25+D26),0)</f>
        <v>10.948388203017833</v>
      </c>
      <c r="E28" s="473" t="s">
        <v>153</v>
      </c>
      <c r="F28" s="181"/>
      <c r="G28" s="181"/>
      <c r="H28" s="181"/>
      <c r="I28" s="181"/>
      <c r="J28" s="466"/>
    </row>
    <row r="29" spans="1:10" ht="20.149999999999999" customHeight="1">
      <c r="A29" s="181"/>
      <c r="B29" s="481" t="s">
        <v>618</v>
      </c>
      <c r="C29" s="723">
        <f>C12*(1-C21)*1</f>
        <v>0.9642857142857143</v>
      </c>
      <c r="D29" s="723">
        <f>D12*(1-D21)*1</f>
        <v>0.9642857142857143</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14">
      <c r="A33" s="181"/>
      <c r="B33" s="491" t="s">
        <v>223</v>
      </c>
      <c r="C33" s="491" t="s">
        <v>224</v>
      </c>
      <c r="D33" s="491" t="s">
        <v>225</v>
      </c>
      <c r="E33" s="491" t="s">
        <v>226</v>
      </c>
      <c r="F33" s="492" t="s">
        <v>86</v>
      </c>
      <c r="G33" s="493" t="s">
        <v>227</v>
      </c>
      <c r="I33" s="181"/>
      <c r="J33" s="181"/>
      <c r="L33" s="494"/>
    </row>
    <row r="34" spans="1:12" ht="17.149999999999999" customHeight="1">
      <c r="B34" s="494" t="s">
        <v>603</v>
      </c>
      <c r="C34" s="665">
        <f>'Appendix - Equipment'!C16</f>
        <v>1</v>
      </c>
      <c r="D34" s="765">
        <f>IF('1.2 Scenario Analysis'!H12="New",'Appendix - Equipment'!D15,IF('1.2 Scenario Analysis'!H12="Old",'Appendix - Equipment'!D15*0.4,'Appendix - Equipment'!D15*0.75))</f>
        <v>21750</v>
      </c>
      <c r="E34" s="667">
        <f>'Input Sheet'!E210</f>
        <v>0.1</v>
      </c>
      <c r="F34" s="497">
        <f>C34*D34*E34/C$10</f>
        <v>0.283203125</v>
      </c>
      <c r="G34" s="499">
        <f>F34*$C$28/$C$16*1000</f>
        <v>1.5052887088477367E-2</v>
      </c>
    </row>
    <row r="35" spans="1:12" ht="17.149999999999999" customHeight="1">
      <c r="A35" s="181"/>
      <c r="B35" s="646" t="s">
        <v>347</v>
      </c>
      <c r="C35" s="665">
        <f>'Appendix - Equipment'!C17</f>
        <v>1</v>
      </c>
      <c r="D35" s="765">
        <f>IF('1.2 Scenario Analysis'!H12="New",'Appendix - Equipment'!D16,IF('1.2 Scenario Analysis'!H12="Old",'Appendix - Equipment'!D16*0.4,'Appendix - Equipment'!D16*0.75))</f>
        <v>14625</v>
      </c>
      <c r="E35" s="667">
        <f>'Input Sheet'!E210</f>
        <v>0.1</v>
      </c>
      <c r="F35" s="497">
        <f>C35*D35*E35/C$10</f>
        <v>0.1904296875</v>
      </c>
      <c r="G35" s="499">
        <f>F35*$C$28/$C$16*1000</f>
        <v>1.0121768904320986E-2</v>
      </c>
      <c r="I35" s="181"/>
      <c r="J35" s="181"/>
      <c r="L35" s="494"/>
    </row>
    <row r="36" spans="1:12" ht="17.149999999999999" customHeight="1">
      <c r="A36" s="181"/>
      <c r="B36" s="905" t="s">
        <v>228</v>
      </c>
      <c r="C36" s="906"/>
      <c r="D36" s="906"/>
      <c r="E36" s="907"/>
      <c r="F36" s="501">
        <f>SUM(F33:F35)</f>
        <v>0.4736328125</v>
      </c>
      <c r="G36" s="501">
        <f>SUM(G33:G35)</f>
        <v>2.5174655992798355E-2</v>
      </c>
      <c r="I36" s="181"/>
      <c r="J36" s="181"/>
    </row>
    <row r="37" spans="1:12" ht="17.149999999999999" customHeight="1">
      <c r="A37" s="181"/>
      <c r="B37" s="502"/>
      <c r="C37" s="503"/>
      <c r="D37" s="503"/>
      <c r="E37" s="504"/>
      <c r="F37" s="504"/>
      <c r="G37" s="504"/>
      <c r="H37" s="504"/>
      <c r="I37" s="181"/>
      <c r="J37" s="181"/>
    </row>
    <row r="38" spans="1:12" ht="30" customHeight="1">
      <c r="A38" s="181"/>
      <c r="B38" s="491" t="s">
        <v>229</v>
      </c>
      <c r="C38" s="491" t="s">
        <v>224</v>
      </c>
      <c r="D38" s="491" t="s">
        <v>225</v>
      </c>
      <c r="E38" s="491" t="s">
        <v>226</v>
      </c>
      <c r="F38" s="492" t="s">
        <v>86</v>
      </c>
      <c r="G38" s="493" t="s">
        <v>227</v>
      </c>
      <c r="H38" s="181"/>
      <c r="I38" s="181"/>
      <c r="J38" s="181"/>
    </row>
    <row r="39" spans="1:12" ht="17.149999999999999" customHeight="1">
      <c r="B39" s="494" t="s">
        <v>603</v>
      </c>
      <c r="C39" s="665">
        <f>'Appendix - Equipment'!G16</f>
        <v>1</v>
      </c>
      <c r="D39" s="761">
        <f>IF('1.2 Scenario Analysis'!H12="New",'Appendix - Equipment'!H15,IF('1.2 Scenario Analysis'!H12="Old",'Appendix - Equipment'!H15*0.4,'Appendix - Equipment'!H15*0.75))</f>
        <v>26250</v>
      </c>
      <c r="E39" s="667">
        <f>'Input Sheet'!F210</f>
        <v>0.1</v>
      </c>
      <c r="F39" s="497">
        <f>C39*D39*E39/D$10</f>
        <v>0.341796875</v>
      </c>
      <c r="G39" s="499">
        <f>F39*$D$28/$D$16*1000</f>
        <v>1.4968499496313443E-2</v>
      </c>
    </row>
    <row r="40" spans="1:12" ht="17.149999999999999" customHeight="1">
      <c r="A40" s="181"/>
      <c r="B40" s="646" t="s">
        <v>347</v>
      </c>
      <c r="C40" s="665">
        <f>'Appendix - Equipment'!G17</f>
        <v>1</v>
      </c>
      <c r="D40" s="761">
        <f>IF('1.2 Scenario Analysis'!H12="New",'Appendix - Equipment'!H16,IF('1.2 Scenario Analysis'!H12="Old",'Appendix - Equipment'!H16*0.4,'Appendix - Equipment'!H16*0.75))</f>
        <v>18000</v>
      </c>
      <c r="E40" s="667">
        <f>'Input Sheet'!F210</f>
        <v>0.1</v>
      </c>
      <c r="F40" s="497">
        <f>C40*D40*E40/D$10</f>
        <v>0.234375</v>
      </c>
      <c r="G40" s="499">
        <f>F40*$D$28/$D$16*1000</f>
        <v>1.0264113940329219E-2</v>
      </c>
      <c r="H40" s="181"/>
      <c r="I40" s="181"/>
      <c r="J40" s="181"/>
    </row>
    <row r="41" spans="1:12" ht="17.149999999999999" customHeight="1">
      <c r="A41" s="181"/>
      <c r="B41" s="905" t="s">
        <v>228</v>
      </c>
      <c r="C41" s="906"/>
      <c r="D41" s="906"/>
      <c r="E41" s="907"/>
      <c r="F41" s="501">
        <f>SUM(F40)</f>
        <v>0.234375</v>
      </c>
      <c r="G41" s="501">
        <f>SUM(G40)</f>
        <v>1.0264113940329219E-2</v>
      </c>
      <c r="H41" s="181"/>
      <c r="I41" s="181"/>
      <c r="J41" s="181"/>
    </row>
    <row r="42" spans="1:12" ht="17.149999999999999" customHeight="1">
      <c r="A42" s="181"/>
      <c r="B42" s="165"/>
      <c r="H42" s="181"/>
      <c r="I42" s="181"/>
      <c r="J42" s="181"/>
    </row>
    <row r="43" spans="1:12" ht="17.149999999999999" customHeight="1" thickBot="1">
      <c r="A43" s="181"/>
      <c r="B43" s="910" t="s">
        <v>67</v>
      </c>
      <c r="C43" s="910"/>
      <c r="D43" s="910"/>
      <c r="E43" s="910"/>
      <c r="F43" s="910"/>
      <c r="G43" s="910"/>
      <c r="H43" s="181"/>
      <c r="I43" s="181"/>
      <c r="J43" s="181"/>
    </row>
    <row r="44" spans="1:12" ht="6" customHeight="1" thickTop="1">
      <c r="A44" s="181"/>
      <c r="B44" s="165"/>
      <c r="H44" s="181"/>
      <c r="I44" s="181"/>
      <c r="J44" s="181"/>
    </row>
    <row r="45" spans="1:12" ht="30" customHeight="1">
      <c r="A45" s="181"/>
      <c r="B45" s="491" t="s">
        <v>223</v>
      </c>
      <c r="C45" s="491" t="s">
        <v>230</v>
      </c>
      <c r="D45" s="491" t="s">
        <v>231</v>
      </c>
      <c r="E45" s="491" t="s">
        <v>232</v>
      </c>
      <c r="F45" s="492" t="s">
        <v>86</v>
      </c>
      <c r="G45" s="493" t="s">
        <v>233</v>
      </c>
      <c r="H45" s="181"/>
      <c r="I45" s="181"/>
      <c r="J45" s="181"/>
    </row>
    <row r="46" spans="1:12" ht="17.149999999999999" customHeight="1">
      <c r="B46" s="494" t="s">
        <v>603</v>
      </c>
      <c r="C46" s="766">
        <f>IF('1.2 Scenario Analysis'!H12="Old",(C34*(20*(1+16%))),IF('1.2 Scenario Analysis'!H12="New",(C34*20),C34*(20*(1+8%))))</f>
        <v>21.6</v>
      </c>
      <c r="D46" s="668">
        <v>0</v>
      </c>
      <c r="E46" s="680">
        <v>0.15</v>
      </c>
      <c r="F46" s="499">
        <f>(C46*IF('1.1 Summary'!$C$9="France",'Assumption &amp; Analysis'!$E$70,IF('1.1 Summary'!$C$9="Netherlands",'Assumption &amp; Analysis'!$F$70,IF('1.1 Summary'!$C$9="Portugal",'Assumption &amp; Analysis'!$G$70,'Assumption &amp; Analysis'!$H$70)))+(D46*IF('1.1 Summary'!$C$9="France",'Assumption &amp; Analysis'!$E$71,IF('1.1 Summary'!$C$9="Netherlands",'Assumption &amp; Analysis'!$F$71,IF('1.1 Summary'!$C$9="Portugal",'Assumption &amp; Analysis'!$G$71,'Assumption &amp; Analysis'!$H$71))))+(1+E46))</f>
        <v>4.5590913742814756</v>
      </c>
      <c r="G46" s="499">
        <f>F46*$C$28/$C$16*1000</f>
        <v>0.24232602547415449</v>
      </c>
    </row>
    <row r="47" spans="1:12" ht="17.149999999999999" customHeight="1">
      <c r="A47" s="181"/>
      <c r="B47" s="646" t="s">
        <v>347</v>
      </c>
      <c r="C47" s="767">
        <f>IF('1.2 Scenario Analysis'!H12="Old",(C35*(20*(1+16%))),IF('1.2 Scenario Analysis'!H12="New",(C35*20),C35*(20*(1+8%))))</f>
        <v>21.6</v>
      </c>
      <c r="D47" s="668">
        <v>0</v>
      </c>
      <c r="E47" s="680">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4.5590913742814756</v>
      </c>
      <c r="G47" s="499">
        <f>F47*$C$28/$C$16*1000</f>
        <v>0.24232602547415449</v>
      </c>
      <c r="H47" s="181"/>
      <c r="I47" s="181"/>
      <c r="J47" s="181"/>
    </row>
    <row r="48" spans="1:12" ht="17.149999999999999" customHeight="1">
      <c r="A48" s="181"/>
      <c r="B48" s="905" t="s">
        <v>228</v>
      </c>
      <c r="C48" s="906"/>
      <c r="D48" s="906"/>
      <c r="E48" s="907"/>
      <c r="F48" s="501">
        <f>SUM(F45:F47)</f>
        <v>9.1181827485629512</v>
      </c>
      <c r="G48" s="501">
        <f>SUM(G45:G47)</f>
        <v>0.48465205094830899</v>
      </c>
      <c r="H48" s="181"/>
      <c r="I48" s="181"/>
      <c r="J48" s="181"/>
    </row>
    <row r="49" spans="1:10" ht="17.149999999999999" customHeight="1">
      <c r="A49" s="181"/>
      <c r="B49" s="508"/>
      <c r="C49" s="508"/>
      <c r="D49" s="508"/>
      <c r="E49" s="508"/>
      <c r="F49" s="508"/>
      <c r="G49" s="508"/>
      <c r="H49" s="181"/>
      <c r="I49" s="181"/>
      <c r="J49" s="181"/>
    </row>
    <row r="50" spans="1:10" ht="30" customHeight="1">
      <c r="A50" s="181"/>
      <c r="B50" s="491" t="s">
        <v>229</v>
      </c>
      <c r="C50" s="491" t="s">
        <v>230</v>
      </c>
      <c r="D50" s="491" t="s">
        <v>231</v>
      </c>
      <c r="E50" s="491" t="s">
        <v>232</v>
      </c>
      <c r="F50" s="492" t="s">
        <v>86</v>
      </c>
      <c r="G50" s="493" t="s">
        <v>233</v>
      </c>
      <c r="H50" s="181"/>
      <c r="I50" s="181"/>
      <c r="J50" s="181"/>
    </row>
    <row r="51" spans="1:10" ht="17.149999999999999" customHeight="1">
      <c r="B51" s="494" t="s">
        <v>603</v>
      </c>
      <c r="C51" s="766">
        <f>IF('1.2 Scenario Analysis'!H12="Old",(C34*(24*(1+16%))),IF('1.2 Scenario Analysis'!H12="New",(C34*24),C34*(24*(1+8%))))</f>
        <v>25.92</v>
      </c>
      <c r="D51" s="668">
        <v>0</v>
      </c>
      <c r="E51" s="680">
        <v>0.15</v>
      </c>
      <c r="F51" s="499">
        <f>(C51*IF('1.1 Summary'!$C$9="France",'Assumption &amp; Analysis'!$E$70,IF('1.1 Summary'!$C$9="Netherlands",'Assumption &amp; Analysis'!$F$70,IF('1.1 Summary'!$C$9="Portugal",'Assumption &amp; Analysis'!$G$70,'Assumption &amp; Analysis'!$H$70)))+(D51*IF('1.1 Summary'!$C$9="France",'Assumption &amp; Analysis'!$E$71,IF('1.1 Summary'!$C$9="Netherlands",'Assumption &amp; Analysis'!$F$71,IF('1.1 Summary'!$C$9="Portugal",'Assumption &amp; Analysis'!$G$71,'Assumption &amp; Analysis'!$H$71))))+(1+E51))</f>
        <v>5.2409096491377696</v>
      </c>
      <c r="G51" s="499">
        <f>F51*$D$28/$D$16*1000</f>
        <v>0.22951805350280916</v>
      </c>
    </row>
    <row r="52" spans="1:10" ht="17.149999999999999" customHeight="1">
      <c r="A52" s="181"/>
      <c r="B52" s="646" t="s">
        <v>347</v>
      </c>
      <c r="C52" s="767">
        <f>IF('1.2 Scenario Analysis'!H12="Old",(C35*(24*(1+16%))),IF('1.2 Scenario Analysis'!H12="New",(C35*24),C35*(24*(1+8%))))</f>
        <v>25.92</v>
      </c>
      <c r="D52" s="668">
        <v>0</v>
      </c>
      <c r="E52" s="680">
        <v>0.15</v>
      </c>
      <c r="F52" s="499">
        <f>(C52*IF('1.1 Summary'!$C$9="France",'Assumption &amp; Analysis'!$E$70,IF('1.1 Summary'!$C$9="Netherlands",'Assumption &amp; Analysis'!$F$70,IF('1.1 Summary'!$C$9="Portugal",'Assumption &amp; Analysis'!$G$70,'Assumption &amp; Analysis'!$H$70)))+(D52*IF('1.1 Summary'!$C$9="France",'Assumption &amp; Analysis'!$E$71,IF('1.1 Summary'!$C$9="Netherlands",'Assumption &amp; Analysis'!$F$71,IF('1.1 Summary'!$C$9="Portugal",'Assumption &amp; Analysis'!$G$71,'Assumption &amp; Analysis'!$H$71))))+(1+E52))</f>
        <v>5.2409096491377696</v>
      </c>
      <c r="G52" s="499">
        <f>F52*$D$28/$D$16*1000</f>
        <v>0.22951805350280916</v>
      </c>
      <c r="H52" s="181"/>
      <c r="I52" s="181"/>
      <c r="J52" s="181"/>
    </row>
    <row r="53" spans="1:10" ht="17.149999999999999" customHeight="1">
      <c r="A53" s="181"/>
      <c r="B53" s="905" t="s">
        <v>228</v>
      </c>
      <c r="C53" s="906"/>
      <c r="D53" s="906"/>
      <c r="E53" s="907"/>
      <c r="F53" s="501">
        <f>SUM(F50:F52)</f>
        <v>10.481819298275539</v>
      </c>
      <c r="G53" s="501">
        <f>SUM(G50:G52)</f>
        <v>0.45903610700561831</v>
      </c>
      <c r="H53" s="181"/>
      <c r="I53" s="181"/>
      <c r="J53" s="181"/>
    </row>
    <row r="54" spans="1:10" ht="17.149999999999999" customHeight="1">
      <c r="A54" s="181"/>
      <c r="B54" s="504"/>
      <c r="C54" s="502"/>
      <c r="D54" s="502"/>
      <c r="E54" s="503"/>
      <c r="F54" s="504"/>
      <c r="G54" s="504"/>
      <c r="H54" s="504"/>
      <c r="I54" s="504"/>
      <c r="J54" s="181"/>
    </row>
    <row r="55" spans="1:10" ht="17.149999999999999" customHeight="1" thickBot="1">
      <c r="A55" s="181"/>
      <c r="B55" s="910" t="s">
        <v>69</v>
      </c>
      <c r="C55" s="910"/>
      <c r="D55" s="910"/>
      <c r="E55" s="910"/>
      <c r="F55" s="910"/>
      <c r="G55" s="910"/>
      <c r="H55" s="504"/>
      <c r="I55" s="504"/>
      <c r="J55" s="181"/>
    </row>
    <row r="56" spans="1:10" ht="6" customHeight="1" thickTop="1">
      <c r="A56" s="181"/>
      <c r="B56" s="504"/>
      <c r="C56" s="502"/>
      <c r="D56" s="502"/>
      <c r="E56" s="503"/>
      <c r="F56" s="504"/>
      <c r="G56" s="504"/>
      <c r="H56" s="504"/>
      <c r="I56" s="504"/>
      <c r="J56" s="181"/>
    </row>
    <row r="57" spans="1:10" ht="30" customHeight="1">
      <c r="A57" s="181"/>
      <c r="B57" s="491" t="s">
        <v>223</v>
      </c>
      <c r="C57" s="491" t="s">
        <v>234</v>
      </c>
      <c r="D57" s="491" t="s">
        <v>235</v>
      </c>
      <c r="E57" s="491" t="s">
        <v>236</v>
      </c>
      <c r="F57" s="492" t="s">
        <v>86</v>
      </c>
      <c r="G57" s="493" t="s">
        <v>237</v>
      </c>
      <c r="H57" s="504"/>
      <c r="I57" s="504"/>
      <c r="J57" s="181"/>
    </row>
    <row r="58" spans="1:10" ht="17.149999999999999" customHeight="1">
      <c r="A58" s="181"/>
      <c r="B58" s="419" t="s">
        <v>95</v>
      </c>
      <c r="C58" s="512">
        <f>'Input Sheet'!E211</f>
        <v>1</v>
      </c>
      <c r="D58" s="513">
        <f>'Input Sheet'!E215</f>
        <v>0.03</v>
      </c>
      <c r="E58" s="497">
        <f>IF('1.1 Summary'!$C$9="France",'Labour Data – France'!$F14,IF('1.1 Summary'!$C$9="Netherlands",'Labour Data – Netherlands'!$F14,IF('1.1 Summary'!$C$9="Portugal",'Labour Data – Portugal'!$F14,'Labour Data – Country B'!$F14)))</f>
        <v>75.01731539986767</v>
      </c>
      <c r="F58" s="497">
        <f>C58*D58*E58</f>
        <v>2.25051946199603</v>
      </c>
      <c r="G58" s="499">
        <f>F58*$C$28/$C$16*1000</f>
        <v>0.11962020317341861</v>
      </c>
      <c r="H58" s="504"/>
      <c r="I58" s="504"/>
      <c r="J58" s="181"/>
    </row>
    <row r="59" spans="1:10" ht="17.149999999999999" customHeight="1">
      <c r="A59" s="181"/>
      <c r="B59" s="419" t="s">
        <v>96</v>
      </c>
      <c r="C59" s="512">
        <f>'Input Sheet'!E212</f>
        <v>1</v>
      </c>
      <c r="D59" s="513">
        <f>'Input Sheet'!E216</f>
        <v>0.05</v>
      </c>
      <c r="E59" s="497">
        <f>IF('1.1 Summary'!$C$9="France",'Labour Data – France'!$F15,IF('1.1 Summary'!$C$9="Netherlands",'Labour Data – Netherlands'!$F15,IF('1.1 Summary'!$C$9="Portugal",'Labour Data – Portugal'!$F15,'Labour Data – Country B'!$F15)))</f>
        <v>37.306034057501101</v>
      </c>
      <c r="F59" s="497">
        <f t="shared" ref="F59:F61" si="0">C59*D59*E59</f>
        <v>1.8653017028750551</v>
      </c>
      <c r="G59" s="499">
        <f t="shared" ref="G59:G61" si="1">F59*$C$28/$C$16*1000</f>
        <v>9.9145007384091419E-2</v>
      </c>
      <c r="H59" s="504"/>
      <c r="I59" s="504"/>
      <c r="J59" s="181"/>
    </row>
    <row r="60" spans="1:10" ht="17.149999999999999" customHeight="1">
      <c r="A60" s="181"/>
      <c r="B60" s="419" t="s">
        <v>97</v>
      </c>
      <c r="C60" s="512">
        <f>'Input Sheet'!E213</f>
        <v>1</v>
      </c>
      <c r="D60" s="513">
        <f>'Input Sheet'!E217</f>
        <v>0.05</v>
      </c>
      <c r="E60" s="497">
        <f>IF('1.1 Summary'!$C$9="France",'Labour Data – France'!$F16,IF('1.1 Summary'!$C$9="Netherlands",'Labour Data – Netherlands'!$F16,IF('1.1 Summary'!$C$9="Portugal",'Labour Data – Portugal'!$F16,'Labour Data – Country B'!$F16)))</f>
        <v>23.232408815008824</v>
      </c>
      <c r="F60" s="497">
        <f t="shared" si="0"/>
        <v>1.1616204407504414</v>
      </c>
      <c r="G60" s="499">
        <f t="shared" si="1"/>
        <v>6.1742755607953503E-2</v>
      </c>
      <c r="H60" s="504"/>
      <c r="I60" s="504"/>
      <c r="J60" s="181"/>
    </row>
    <row r="61" spans="1:10" ht="17.149999999999999" customHeight="1">
      <c r="A61" s="181"/>
      <c r="B61" s="419" t="s">
        <v>98</v>
      </c>
      <c r="C61" s="512">
        <f>'Input Sheet'!E214</f>
        <v>1</v>
      </c>
      <c r="D61" s="513">
        <f>'Input Sheet'!E218</f>
        <v>0.1</v>
      </c>
      <c r="E61" s="497">
        <f>IF('1.1 Summary'!$C$9="France",'Labour Data – France'!$F17,IF('1.1 Summary'!$C$9="Netherlands",'Labour Data – Netherlands'!$F17,IF('1.1 Summary'!$C$9="Portugal",'Labour Data – Portugal'!$F17,'Labour Data – Country B'!$F17)))</f>
        <v>22.146190143923693</v>
      </c>
      <c r="F61" s="497">
        <f t="shared" si="0"/>
        <v>2.2146190143923694</v>
      </c>
      <c r="G61" s="499">
        <f t="shared" si="1"/>
        <v>0.11771201312712694</v>
      </c>
      <c r="H61" s="504"/>
      <c r="I61" s="504"/>
      <c r="J61" s="181"/>
    </row>
    <row r="62" spans="1:10" ht="17.149999999999999" customHeight="1">
      <c r="A62" s="181"/>
      <c r="B62" s="905" t="s">
        <v>228</v>
      </c>
      <c r="C62" s="906"/>
      <c r="D62" s="906"/>
      <c r="E62" s="907"/>
      <c r="F62" s="501">
        <f>SUM(F58:F61)</f>
        <v>7.4920606200138966</v>
      </c>
      <c r="G62" s="501">
        <f>SUM(G58:G61)</f>
        <v>0.39821997929259045</v>
      </c>
      <c r="H62" s="504"/>
      <c r="I62" s="504"/>
      <c r="J62" s="181"/>
    </row>
    <row r="63" spans="1:10" ht="17.149999999999999" customHeight="1">
      <c r="A63" s="181"/>
      <c r="B63" s="508"/>
      <c r="C63" s="508"/>
      <c r="D63" s="508"/>
      <c r="E63" s="508"/>
      <c r="F63" s="508"/>
      <c r="G63" s="508"/>
      <c r="H63" s="504"/>
      <c r="I63" s="504"/>
      <c r="J63" s="181"/>
    </row>
    <row r="64" spans="1:10" ht="30" customHeight="1">
      <c r="A64" s="181"/>
      <c r="B64" s="491" t="s">
        <v>229</v>
      </c>
      <c r="C64" s="491" t="s">
        <v>234</v>
      </c>
      <c r="D64" s="491" t="s">
        <v>235</v>
      </c>
      <c r="E64" s="491" t="s">
        <v>236</v>
      </c>
      <c r="F64" s="492" t="s">
        <v>86</v>
      </c>
      <c r="G64" s="493" t="s">
        <v>237</v>
      </c>
      <c r="H64" s="504"/>
      <c r="I64" s="504"/>
      <c r="J64" s="181"/>
    </row>
    <row r="65" spans="1:12" ht="17.149999999999999" customHeight="1">
      <c r="A65" s="181"/>
      <c r="B65" s="419" t="s">
        <v>95</v>
      </c>
      <c r="C65" s="512">
        <f>'Input Sheet'!F211</f>
        <v>1</v>
      </c>
      <c r="D65" s="513">
        <f>'Input Sheet'!F215</f>
        <v>0.03</v>
      </c>
      <c r="E65" s="497">
        <f>IF('1.1 Summary'!$C$9="France",'Labour Data – France'!$F14,IF('1.1 Summary'!$C$9="Netherlands",'Labour Data – Netherlands'!$F14,IF('1.1 Summary'!$C$9="Portugal",'Labour Data – Portugal'!$F14,'Labour Data – Country B'!$F14)))</f>
        <v>75.01731539986767</v>
      </c>
      <c r="F65" s="497">
        <f>C65*D65*E65</f>
        <v>2.25051946199603</v>
      </c>
      <c r="G65" s="499">
        <f>F65*$D$28/$D$16*1000</f>
        <v>9.8558242913517502E-2</v>
      </c>
      <c r="H65" s="504"/>
      <c r="I65" s="504"/>
      <c r="J65" s="181"/>
    </row>
    <row r="66" spans="1:12" ht="17.149999999999999" customHeight="1">
      <c r="A66" s="181"/>
      <c r="B66" s="419" t="s">
        <v>96</v>
      </c>
      <c r="C66" s="512">
        <f>'Input Sheet'!F212</f>
        <v>1</v>
      </c>
      <c r="D66" s="513">
        <f>'Input Sheet'!F216</f>
        <v>0.05</v>
      </c>
      <c r="E66" s="497">
        <f>IF('1.1 Summary'!$C$9="France",'Labour Data – France'!$F15,IF('1.1 Summary'!$C$9="Netherlands",'Labour Data – Netherlands'!$F15,IF('1.1 Summary'!$C$9="Portugal",'Labour Data – Portugal'!$F15,'Labour Data – Country B'!$F15)))</f>
        <v>37.306034057501101</v>
      </c>
      <c r="F66" s="497">
        <f t="shared" ref="F66:F68" si="2">C66*D66*E66</f>
        <v>1.8653017028750551</v>
      </c>
      <c r="G66" s="499">
        <f t="shared" ref="G66:G68" si="3">F66*$D$28/$D$16*1000</f>
        <v>8.1688188635305331E-2</v>
      </c>
      <c r="H66" s="504"/>
      <c r="I66" s="504"/>
      <c r="J66" s="181"/>
    </row>
    <row r="67" spans="1:12" ht="17.149999999999999" customHeight="1">
      <c r="A67" s="181"/>
      <c r="B67" s="419" t="s">
        <v>97</v>
      </c>
      <c r="C67" s="512">
        <f>'Input Sheet'!F213</f>
        <v>1</v>
      </c>
      <c r="D67" s="513">
        <f>'Input Sheet'!F217</f>
        <v>0.05</v>
      </c>
      <c r="E67" s="497">
        <f>IF('1.1 Summary'!$C$9="France",'Labour Data – France'!$F16,IF('1.1 Summary'!$C$9="Netherlands",'Labour Data – Netherlands'!$F16,IF('1.1 Summary'!$C$9="Portugal",'Labour Data – Portugal'!$F16,'Labour Data – Country B'!$F16)))</f>
        <v>23.232408815008824</v>
      </c>
      <c r="F67" s="497">
        <f t="shared" si="2"/>
        <v>1.1616204407504414</v>
      </c>
      <c r="G67" s="499">
        <f t="shared" si="3"/>
        <v>5.0871486119586036E-2</v>
      </c>
      <c r="H67" s="504"/>
      <c r="I67" s="504"/>
      <c r="J67" s="181"/>
    </row>
    <row r="68" spans="1:12" ht="17.149999999999999" customHeight="1">
      <c r="A68" s="181"/>
      <c r="B68" s="419" t="s">
        <v>98</v>
      </c>
      <c r="C68" s="512">
        <f>'Input Sheet'!F214</f>
        <v>1</v>
      </c>
      <c r="D68" s="513">
        <f>'Input Sheet'!F218</f>
        <v>0.1</v>
      </c>
      <c r="E68" s="497">
        <f>IF('1.1 Summary'!$C$9="France",'Labour Data – France'!$F17,IF('1.1 Summary'!$C$9="Netherlands",'Labour Data – Netherlands'!$F17,IF('1.1 Summary'!$C$9="Portugal",'Labour Data – Portugal'!$F17,'Labour Data – Country B'!$F17)))</f>
        <v>22.146190143923693</v>
      </c>
      <c r="F68" s="497">
        <f t="shared" si="2"/>
        <v>2.2146190143923694</v>
      </c>
      <c r="G68" s="499">
        <f t="shared" si="3"/>
        <v>9.6986034765409596E-2</v>
      </c>
      <c r="H68" s="504"/>
      <c r="I68" s="504"/>
      <c r="J68" s="181"/>
    </row>
    <row r="69" spans="1:12" ht="17.149999999999999" customHeight="1">
      <c r="A69" s="181"/>
      <c r="B69" s="905" t="s">
        <v>228</v>
      </c>
      <c r="C69" s="906"/>
      <c r="D69" s="906"/>
      <c r="E69" s="907"/>
      <c r="F69" s="501">
        <f>SUM(F65:F68)</f>
        <v>7.4920606200138966</v>
      </c>
      <c r="G69" s="501">
        <f>SUM(G65:G68)</f>
        <v>0.32810395243381846</v>
      </c>
      <c r="H69" s="181"/>
      <c r="I69" s="181"/>
      <c r="J69" s="181"/>
    </row>
    <row r="70" spans="1:12" ht="17.149999999999999" customHeight="1">
      <c r="A70" s="514"/>
      <c r="B70" s="514"/>
      <c r="C70" s="514"/>
      <c r="D70" s="514"/>
      <c r="E70" s="514"/>
      <c r="F70" s="181"/>
      <c r="G70" s="181"/>
      <c r="H70" s="181"/>
      <c r="I70" s="181"/>
      <c r="J70" s="181"/>
      <c r="L70" s="494"/>
    </row>
    <row r="71" spans="1:12" ht="17.149999999999999" customHeight="1">
      <c r="A71" s="84" t="s">
        <v>0</v>
      </c>
      <c r="B71" s="514"/>
      <c r="C71" s="514"/>
      <c r="D71" s="514"/>
      <c r="E71" s="514"/>
      <c r="F71" s="181"/>
      <c r="G71" s="181"/>
      <c r="H71" s="181"/>
      <c r="I71" s="181"/>
      <c r="J71" s="181"/>
      <c r="L71" s="494"/>
    </row>
    <row r="72" spans="1:12" ht="17.149999999999999" customHeight="1">
      <c r="A72" s="514"/>
      <c r="B72" s="514"/>
      <c r="C72" s="514"/>
      <c r="D72" s="514"/>
      <c r="E72" s="514"/>
      <c r="F72" s="514"/>
      <c r="G72" s="514"/>
      <c r="H72" s="514"/>
      <c r="I72" s="514"/>
      <c r="J72" s="12"/>
      <c r="K72" s="424"/>
      <c r="L72" s="424"/>
    </row>
    <row r="73" spans="1:12" ht="17.149999999999999" hidden="1" customHeight="1">
      <c r="B73" s="670"/>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row r="590" spans="2:2" ht="15" hidden="1" customHeight="1">
      <c r="B590" s="165"/>
    </row>
    <row r="591" spans="2:2" ht="15" hidden="1" customHeight="1">
      <c r="B591" s="165"/>
    </row>
    <row r="592" spans="2:2" ht="15" hidden="1" customHeight="1">
      <c r="B592" s="165"/>
    </row>
  </sheetData>
  <mergeCells count="10">
    <mergeCell ref="B53:E53"/>
    <mergeCell ref="B55:G55"/>
    <mergeCell ref="B62:E62"/>
    <mergeCell ref="B69:E69"/>
    <mergeCell ref="C2:D2"/>
    <mergeCell ref="B31:G31"/>
    <mergeCell ref="B36:E36"/>
    <mergeCell ref="B41:E41"/>
    <mergeCell ref="B43:G43"/>
    <mergeCell ref="B48:E48"/>
  </mergeCells>
  <pageMargins left="0.7" right="0.7" top="0.75" bottom="0.75" header="0.3" footer="0.3"/>
  <pageSetup scale="50"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B8A34-C7BB-46FF-879E-C6EF2ECBE12E}">
  <sheetPr>
    <tabColor rgb="FF92D050"/>
  </sheetPr>
  <dimension ref="A1:Q592"/>
  <sheetViews>
    <sheetView showGridLines="0" topLeftCell="A42" zoomScale="85" zoomScaleNormal="85" zoomScaleSheetLayoutView="85" zoomScalePageLayoutView="40" workbookViewId="0">
      <selection activeCell="C52" sqref="C52"/>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242</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181"/>
      <c r="H9" s="264"/>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80">
        <f>'Input Sheet'!E206</f>
        <v>1</v>
      </c>
      <c r="D11" s="480">
        <f>'Input Sheet'!F206</f>
        <v>1</v>
      </c>
      <c r="E11" s="474" t="s">
        <v>202</v>
      </c>
      <c r="F11" s="475"/>
      <c r="G11" s="475"/>
      <c r="H11" s="475"/>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Sheet'!E207</f>
        <v>300</v>
      </c>
      <c r="D13" s="480">
        <f>'Input Sheet'!F207</f>
        <v>360</v>
      </c>
      <c r="E13" s="674" t="s">
        <v>243</v>
      </c>
      <c r="F13" s="264"/>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0" ht="20.149999999999999" customHeight="1">
      <c r="A17" s="181"/>
      <c r="B17" s="675" t="s">
        <v>244</v>
      </c>
      <c r="C17" s="660">
        <f>'1.1 Summary'!$C$16</f>
        <v>2</v>
      </c>
      <c r="D17" s="660">
        <f>'1.1 Summary'!$C$16</f>
        <v>2</v>
      </c>
      <c r="E17" s="473" t="s">
        <v>213</v>
      </c>
      <c r="F17" s="181"/>
      <c r="G17" s="181"/>
      <c r="H17" s="181"/>
      <c r="I17" s="181"/>
      <c r="J17" s="466"/>
    </row>
    <row r="18" spans="1:10" ht="20.149999999999999" customHeight="1">
      <c r="A18" s="181"/>
      <c r="B18" s="675" t="s">
        <v>245</v>
      </c>
      <c r="C18" s="473">
        <f>C16/C17</f>
        <v>125000</v>
      </c>
      <c r="D18" s="473">
        <f>D16/D17</f>
        <v>125000</v>
      </c>
      <c r="E18" s="473" t="s">
        <v>246</v>
      </c>
      <c r="F18" s="181"/>
      <c r="G18" s="181"/>
      <c r="H18" s="181"/>
      <c r="I18" s="181"/>
      <c r="J18" s="466"/>
    </row>
    <row r="19" spans="1:10" ht="20.149999999999999" customHeight="1">
      <c r="A19" s="181"/>
      <c r="B19" s="675" t="s">
        <v>247</v>
      </c>
      <c r="C19" s="473">
        <f>C11*C13*C12</f>
        <v>289.28571428571428</v>
      </c>
      <c r="D19" s="473">
        <f>D11*D13*D12</f>
        <v>347.14285714285717</v>
      </c>
      <c r="E19" s="473" t="s">
        <v>243</v>
      </c>
      <c r="F19" s="181"/>
      <c r="G19" s="181"/>
      <c r="H19" s="181"/>
      <c r="I19" s="181"/>
      <c r="J19" s="466"/>
    </row>
    <row r="20" spans="1:10" ht="20.149999999999999" customHeight="1">
      <c r="A20" s="181"/>
      <c r="B20" s="675" t="s">
        <v>248</v>
      </c>
      <c r="C20" s="473">
        <f>C19*60</f>
        <v>17357.142857142855</v>
      </c>
      <c r="D20" s="473">
        <f>D19*60</f>
        <v>20828.571428571431</v>
      </c>
      <c r="E20" s="473" t="s">
        <v>249</v>
      </c>
      <c r="F20" s="181"/>
      <c r="G20" s="181"/>
      <c r="H20" s="181"/>
      <c r="I20" s="181"/>
      <c r="J20" s="466"/>
    </row>
    <row r="21" spans="1:10" ht="20.149999999999999" customHeight="1">
      <c r="A21" s="181"/>
      <c r="B21" s="483" t="s">
        <v>353</v>
      </c>
      <c r="C21" s="676">
        <f>'Input Sheet'!E209</f>
        <v>0</v>
      </c>
      <c r="D21" s="676">
        <f>'Input Sheet'!F209</f>
        <v>0</v>
      </c>
      <c r="E21" s="470" t="s">
        <v>208</v>
      </c>
      <c r="F21" s="181"/>
      <c r="G21" s="181"/>
      <c r="H21" s="181"/>
      <c r="I21" s="181"/>
      <c r="J21" s="466"/>
    </row>
    <row r="22" spans="1:10" ht="20.149999999999999" customHeight="1">
      <c r="A22" s="181"/>
      <c r="B22" s="481" t="s">
        <v>496</v>
      </c>
      <c r="C22" s="488">
        <f>C21*C20</f>
        <v>0</v>
      </c>
      <c r="D22" s="488">
        <f>D21*D20</f>
        <v>0</v>
      </c>
      <c r="E22" s="473" t="s">
        <v>249</v>
      </c>
      <c r="F22" s="181"/>
      <c r="G22" s="181"/>
      <c r="H22" s="181"/>
      <c r="I22" s="181"/>
      <c r="J22" s="466"/>
    </row>
    <row r="23" spans="1:10" ht="20.149999999999999" customHeight="1">
      <c r="A23" s="181"/>
      <c r="B23" s="481" t="s">
        <v>497</v>
      </c>
      <c r="C23" s="470">
        <f>C20-C22</f>
        <v>17357.142857142855</v>
      </c>
      <c r="D23" s="470">
        <f>D20-D22</f>
        <v>20828.571428571431</v>
      </c>
      <c r="E23" s="473" t="s">
        <v>249</v>
      </c>
      <c r="F23" s="181"/>
      <c r="G23" s="181"/>
      <c r="H23" s="181"/>
      <c r="I23" s="181"/>
      <c r="J23" s="466"/>
    </row>
    <row r="24" spans="1:10" ht="20.149999999999999" customHeight="1">
      <c r="A24" s="181"/>
      <c r="B24" s="483" t="s">
        <v>217</v>
      </c>
      <c r="C24" s="485">
        <f>IF('1.1 Summary'!$C$16=1,C18/C23,IF('1.1 Summary'!$C$16=0.5,(C18/(C23*1.15)),IF('1.1 Summary'!$C$16=0.33,(C18/(C23*1.3)),IF('1.1 Summary'!$C$16=1.5,(C18/(C23*0.85)),(C18/(C23*0.7))))))</f>
        <v>10.2880658436214</v>
      </c>
      <c r="D24" s="485">
        <f>IF('1.1 Summary'!$C$16=1,D18/D23,IF('1.1 Summary'!$C$16=0.5,(D18/(D23*1.15)),IF('1.1 Summary'!$C$16=0.33,(D18/(D23*1.3)),IF('1.1 Summary'!$C$16=1.5,(D18/(D23*0.85)),(D18/(D23*0.7))))))</f>
        <v>8.5733882030178332</v>
      </c>
      <c r="E24" s="470" t="s">
        <v>153</v>
      </c>
      <c r="F24" s="181"/>
      <c r="G24" s="181"/>
      <c r="H24" s="181"/>
      <c r="I24" s="181"/>
      <c r="J24" s="466"/>
    </row>
    <row r="25" spans="1:10" ht="20.149999999999999" customHeight="1">
      <c r="A25" s="181"/>
      <c r="B25" s="677" t="s">
        <v>218</v>
      </c>
      <c r="C25" s="660">
        <f>'Appendix - Equipment'!$C$33</f>
        <v>0.5</v>
      </c>
      <c r="D25" s="660">
        <f>'Appendix - Equipment'!$C$33</f>
        <v>0.5</v>
      </c>
      <c r="E25" s="473" t="s">
        <v>219</v>
      </c>
      <c r="F25" s="181"/>
      <c r="G25" s="181"/>
      <c r="H25" s="181"/>
      <c r="I25" s="181"/>
      <c r="J25" s="466"/>
    </row>
    <row r="26" spans="1:10" ht="20.149999999999999" customHeight="1">
      <c r="A26" s="181"/>
      <c r="B26" s="677" t="s">
        <v>521</v>
      </c>
      <c r="C26" s="678">
        <f>('Input Sheet'!E208)*(C16/1000)</f>
        <v>2.5</v>
      </c>
      <c r="D26" s="678">
        <f>('Input Sheet'!F208)*(D16/1000)</f>
        <v>1.875</v>
      </c>
      <c r="E26" s="473" t="s">
        <v>153</v>
      </c>
      <c r="F26" s="181"/>
      <c r="G26" s="181"/>
      <c r="H26" s="181"/>
      <c r="I26" s="181"/>
      <c r="J26" s="466"/>
    </row>
    <row r="27" spans="1:10" ht="20.149999999999999" customHeight="1">
      <c r="A27" s="181"/>
      <c r="B27" s="675" t="s">
        <v>220</v>
      </c>
      <c r="C27" s="679">
        <f>C24/SUM(C24:C25)</f>
        <v>0.95365248903299638</v>
      </c>
      <c r="D27" s="679">
        <f>D24/SUM(D24:D25)</f>
        <v>0.94489379393756145</v>
      </c>
      <c r="E27" s="473" t="s">
        <v>208</v>
      </c>
      <c r="F27" s="181"/>
      <c r="G27" s="181"/>
      <c r="H27" s="181"/>
      <c r="I27" s="181"/>
      <c r="J27" s="466"/>
    </row>
    <row r="28" spans="1:10" ht="20.149999999999999" customHeight="1">
      <c r="A28" s="181"/>
      <c r="B28" s="675" t="s">
        <v>250</v>
      </c>
      <c r="C28" s="660">
        <f>IF('1.1 Summary'!$C$15="PET Bottle",IF('1.1 Summary'!$C$19="Wet Aseptic",0,C24+C25+C26),0)</f>
        <v>13.2880658436214</v>
      </c>
      <c r="D28" s="660">
        <f>IF('1.1 Summary'!$C$15="PET Bottle",IF('1.1 Summary'!$C$19="Wet Aseptic",0,D24+D25+D26),0)</f>
        <v>10.948388203017833</v>
      </c>
      <c r="E28" s="473" t="s">
        <v>153</v>
      </c>
      <c r="F28" s="181"/>
      <c r="G28" s="181"/>
      <c r="H28" s="181"/>
      <c r="I28" s="181"/>
      <c r="J28" s="466"/>
    </row>
    <row r="29" spans="1:10" ht="20.149999999999999" customHeight="1">
      <c r="A29" s="181"/>
      <c r="B29" s="481" t="s">
        <v>618</v>
      </c>
      <c r="C29" s="723">
        <f>C12*(1-C21)*1</f>
        <v>0.9642857142857143</v>
      </c>
      <c r="D29" s="723">
        <f>D12*(1-D21)*1</f>
        <v>0.9642857142857143</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14">
      <c r="A33" s="181"/>
      <c r="B33" s="491" t="s">
        <v>223</v>
      </c>
      <c r="C33" s="491" t="s">
        <v>224</v>
      </c>
      <c r="D33" s="491" t="s">
        <v>225</v>
      </c>
      <c r="E33" s="491" t="s">
        <v>226</v>
      </c>
      <c r="F33" s="492" t="s">
        <v>86</v>
      </c>
      <c r="G33" s="493" t="s">
        <v>227</v>
      </c>
      <c r="I33" s="181"/>
      <c r="J33" s="181"/>
      <c r="L33" s="494"/>
    </row>
    <row r="34" spans="1:12" ht="17.149999999999999" customHeight="1">
      <c r="B34" s="494" t="s">
        <v>603</v>
      </c>
      <c r="C34" s="665">
        <f>'Appendix - Equipment'!C16</f>
        <v>1</v>
      </c>
      <c r="D34" s="765">
        <f>IF('1.2 Scenario Analysis'!M12="New",'Appendix - Equipment'!D15,IF('1.2 Scenario Analysis'!M12="Old",'Appendix - Equipment'!D15*0.4,'Appendix - Equipment'!D15*0.75))</f>
        <v>21750</v>
      </c>
      <c r="E34" s="667">
        <f>'Input Sheet'!E210</f>
        <v>0.1</v>
      </c>
      <c r="F34" s="497">
        <f>C34*D34*E34/C$10</f>
        <v>0.283203125</v>
      </c>
      <c r="G34" s="499">
        <f>F34*$C$28/$C$16*1000</f>
        <v>1.5052887088477367E-2</v>
      </c>
    </row>
    <row r="35" spans="1:12" ht="17.149999999999999" customHeight="1">
      <c r="A35" s="181"/>
      <c r="B35" s="646" t="s">
        <v>347</v>
      </c>
      <c r="C35" s="665">
        <f>'Appendix - Equipment'!C17</f>
        <v>1</v>
      </c>
      <c r="D35" s="765">
        <f>IF('1.2 Scenario Analysis'!M12="New",'Appendix - Equipment'!D16,IF('1.2 Scenario Analysis'!M12="Old",'Appendix - Equipment'!D16*0.4,'Appendix - Equipment'!D16*0.75))</f>
        <v>14625</v>
      </c>
      <c r="E35" s="667">
        <f>'Input Sheet'!E210</f>
        <v>0.1</v>
      </c>
      <c r="F35" s="497">
        <f>C35*D35*E35/C$10</f>
        <v>0.1904296875</v>
      </c>
      <c r="G35" s="499">
        <f>F35*$C$28/$C$16*1000</f>
        <v>1.0121768904320986E-2</v>
      </c>
      <c r="I35" s="181"/>
      <c r="J35" s="181"/>
      <c r="L35" s="494"/>
    </row>
    <row r="36" spans="1:12" ht="17.149999999999999" customHeight="1">
      <c r="A36" s="181"/>
      <c r="B36" s="905" t="s">
        <v>228</v>
      </c>
      <c r="C36" s="906"/>
      <c r="D36" s="906"/>
      <c r="E36" s="907"/>
      <c r="F36" s="501">
        <f>SUM(F33:F35)</f>
        <v>0.4736328125</v>
      </c>
      <c r="G36" s="501">
        <f>SUM(G33:G35)</f>
        <v>2.5174655992798355E-2</v>
      </c>
      <c r="I36" s="181"/>
      <c r="J36" s="181"/>
    </row>
    <row r="37" spans="1:12" ht="17.149999999999999" customHeight="1">
      <c r="A37" s="181"/>
      <c r="B37" s="502"/>
      <c r="C37" s="503"/>
      <c r="D37" s="503"/>
      <c r="E37" s="504"/>
      <c r="F37" s="504"/>
      <c r="G37" s="504"/>
      <c r="H37" s="504"/>
      <c r="I37" s="181"/>
      <c r="J37" s="181"/>
    </row>
    <row r="38" spans="1:12" ht="30" customHeight="1">
      <c r="A38" s="181"/>
      <c r="B38" s="491" t="s">
        <v>229</v>
      </c>
      <c r="C38" s="491" t="s">
        <v>224</v>
      </c>
      <c r="D38" s="491" t="s">
        <v>225</v>
      </c>
      <c r="E38" s="491" t="s">
        <v>226</v>
      </c>
      <c r="F38" s="492" t="s">
        <v>86</v>
      </c>
      <c r="G38" s="493" t="s">
        <v>227</v>
      </c>
      <c r="H38" s="181"/>
      <c r="I38" s="181"/>
      <c r="J38" s="181"/>
    </row>
    <row r="39" spans="1:12" ht="17.149999999999999" customHeight="1">
      <c r="B39" s="494" t="s">
        <v>603</v>
      </c>
      <c r="C39" s="665">
        <f>'Appendix - Equipment'!G16</f>
        <v>1</v>
      </c>
      <c r="D39" s="761">
        <f>IF('1.2 Scenario Analysis'!M12="New",'Appendix - Equipment'!H15,IF('1.2 Scenario Analysis'!M12="Old",'Appendix - Equipment'!H15*0.4,'Appendix - Equipment'!H15*0.75))</f>
        <v>26250</v>
      </c>
      <c r="E39" s="667">
        <f>'Input Sheet'!F210</f>
        <v>0.1</v>
      </c>
      <c r="F39" s="497">
        <f>C39*D39*E39/D$10</f>
        <v>0.341796875</v>
      </c>
      <c r="G39" s="499">
        <f>F39*$D$28/$D$16*1000</f>
        <v>1.4968499496313443E-2</v>
      </c>
    </row>
    <row r="40" spans="1:12" ht="17.149999999999999" customHeight="1">
      <c r="A40" s="181"/>
      <c r="B40" s="646" t="s">
        <v>347</v>
      </c>
      <c r="C40" s="665">
        <f>'Appendix - Equipment'!G17</f>
        <v>1</v>
      </c>
      <c r="D40" s="761">
        <f>IF('1.2 Scenario Analysis'!M12="New",'Appendix - Equipment'!H16,IF('1.2 Scenario Analysis'!M12="Old",'Appendix - Equipment'!H16*0.4,'Appendix - Equipment'!H16*0.75))</f>
        <v>18000</v>
      </c>
      <c r="E40" s="667">
        <f>'Input Sheet'!F210</f>
        <v>0.1</v>
      </c>
      <c r="F40" s="497">
        <f>C40*D40*E40/D$10</f>
        <v>0.234375</v>
      </c>
      <c r="G40" s="499">
        <f>F40*$D$28/$D$16*1000</f>
        <v>1.0264113940329219E-2</v>
      </c>
      <c r="H40" s="181"/>
      <c r="I40" s="181"/>
      <c r="J40" s="181"/>
    </row>
    <row r="41" spans="1:12" ht="17.149999999999999" customHeight="1">
      <c r="A41" s="181"/>
      <c r="B41" s="905" t="s">
        <v>228</v>
      </c>
      <c r="C41" s="906"/>
      <c r="D41" s="906"/>
      <c r="E41" s="907"/>
      <c r="F41" s="501">
        <f>SUM(F40)</f>
        <v>0.234375</v>
      </c>
      <c r="G41" s="501">
        <f>SUM(G40)</f>
        <v>1.0264113940329219E-2</v>
      </c>
      <c r="H41" s="181"/>
      <c r="I41" s="181"/>
      <c r="J41" s="181"/>
    </row>
    <row r="42" spans="1:12" ht="17.149999999999999" customHeight="1">
      <c r="A42" s="181"/>
      <c r="B42" s="165"/>
      <c r="H42" s="181"/>
      <c r="I42" s="181"/>
      <c r="J42" s="181"/>
    </row>
    <row r="43" spans="1:12" ht="17.149999999999999" customHeight="1" thickBot="1">
      <c r="A43" s="181"/>
      <c r="B43" s="910" t="s">
        <v>67</v>
      </c>
      <c r="C43" s="910"/>
      <c r="D43" s="910"/>
      <c r="E43" s="910"/>
      <c r="F43" s="910"/>
      <c r="G43" s="910"/>
      <c r="H43" s="181"/>
      <c r="I43" s="181"/>
      <c r="J43" s="181"/>
    </row>
    <row r="44" spans="1:12" ht="6" customHeight="1" thickTop="1">
      <c r="A44" s="181"/>
      <c r="B44" s="165"/>
      <c r="H44" s="181"/>
      <c r="I44" s="181"/>
      <c r="J44" s="181"/>
    </row>
    <row r="45" spans="1:12" ht="30" customHeight="1">
      <c r="A45" s="181"/>
      <c r="B45" s="491" t="s">
        <v>223</v>
      </c>
      <c r="C45" s="491" t="s">
        <v>230</v>
      </c>
      <c r="D45" s="491" t="s">
        <v>231</v>
      </c>
      <c r="E45" s="491" t="s">
        <v>232</v>
      </c>
      <c r="F45" s="492" t="s">
        <v>86</v>
      </c>
      <c r="G45" s="493" t="s">
        <v>233</v>
      </c>
      <c r="H45" s="181"/>
      <c r="I45" s="181"/>
      <c r="J45" s="181"/>
    </row>
    <row r="46" spans="1:12" ht="17.149999999999999" customHeight="1">
      <c r="B46" s="494" t="s">
        <v>603</v>
      </c>
      <c r="C46" s="766">
        <f>IF('1.2 Scenario Analysis'!M12="Old",(C34*(20*(1+16%))),IF('1.2 Scenario Analysis'!M12="New",(C34*20),C34*(20*(1+8%))))</f>
        <v>21.6</v>
      </c>
      <c r="D46" s="668">
        <v>0</v>
      </c>
      <c r="E46" s="680">
        <v>0.15</v>
      </c>
      <c r="F46" s="499">
        <f>(C46*IF('1.1 Summary'!$C$9="France",'Assumption &amp; Analysis'!$E$70,IF('1.1 Summary'!$C$9="Netherlands",'Assumption &amp; Analysis'!$F$70,IF('1.1 Summary'!$C$9="Portugal",'Assumption &amp; Analysis'!$G$70,'Assumption &amp; Analysis'!$H$70)))+(D46*IF('1.1 Summary'!$C$9="France",'Assumption &amp; Analysis'!$E$71,IF('1.1 Summary'!$C$9="Netherlands",'Assumption &amp; Analysis'!$F$71,IF('1.1 Summary'!$C$9="Portugal",'Assumption &amp; Analysis'!$G$71,'Assumption &amp; Analysis'!$H$71))))+(1+E46))</f>
        <v>4.5590913742814756</v>
      </c>
      <c r="G46" s="499">
        <f>F46*$C$28/$C$16*1000</f>
        <v>0.24232602547415449</v>
      </c>
    </row>
    <row r="47" spans="1:12" ht="17.149999999999999" customHeight="1">
      <c r="A47" s="181"/>
      <c r="B47" s="646" t="s">
        <v>347</v>
      </c>
      <c r="C47" s="767">
        <f>IF('1.2 Scenario Analysis'!M12="Old",(C35*(20*(1+16%))),IF('1.2 Scenario Analysis'!M12="New",(C35*20),C35*(20*(1+8%))))</f>
        <v>21.6</v>
      </c>
      <c r="D47" s="668">
        <v>0</v>
      </c>
      <c r="E47" s="680">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4.5590913742814756</v>
      </c>
      <c r="G47" s="499">
        <f>F47*$C$28/$C$16*1000</f>
        <v>0.24232602547415449</v>
      </c>
      <c r="H47" s="181"/>
      <c r="I47" s="181"/>
      <c r="J47" s="181"/>
    </row>
    <row r="48" spans="1:12" ht="17.149999999999999" customHeight="1">
      <c r="A48" s="181"/>
      <c r="B48" s="905" t="s">
        <v>228</v>
      </c>
      <c r="C48" s="906"/>
      <c r="D48" s="906"/>
      <c r="E48" s="907"/>
      <c r="F48" s="501">
        <f>SUM(F45:F47)</f>
        <v>9.1181827485629512</v>
      </c>
      <c r="G48" s="501">
        <f>SUM(G45:G47)</f>
        <v>0.48465205094830899</v>
      </c>
      <c r="H48" s="181"/>
      <c r="I48" s="181"/>
      <c r="J48" s="181"/>
    </row>
    <row r="49" spans="1:10" ht="17.149999999999999" customHeight="1">
      <c r="A49" s="181"/>
      <c r="B49" s="508"/>
      <c r="C49" s="508"/>
      <c r="D49" s="508"/>
      <c r="E49" s="508"/>
      <c r="F49" s="508"/>
      <c r="G49" s="508"/>
      <c r="H49" s="181"/>
      <c r="I49" s="181"/>
      <c r="J49" s="181"/>
    </row>
    <row r="50" spans="1:10" ht="30" customHeight="1">
      <c r="A50" s="181"/>
      <c r="B50" s="491" t="s">
        <v>229</v>
      </c>
      <c r="C50" s="491" t="s">
        <v>230</v>
      </c>
      <c r="D50" s="491" t="s">
        <v>231</v>
      </c>
      <c r="E50" s="491" t="s">
        <v>232</v>
      </c>
      <c r="F50" s="492" t="s">
        <v>86</v>
      </c>
      <c r="G50" s="493" t="s">
        <v>233</v>
      </c>
      <c r="H50" s="181"/>
      <c r="I50" s="181"/>
      <c r="J50" s="181"/>
    </row>
    <row r="51" spans="1:10" ht="17.149999999999999" customHeight="1">
      <c r="B51" s="494" t="s">
        <v>603</v>
      </c>
      <c r="C51" s="766">
        <f>IF('1.2 Scenario Analysis'!M12="Old",(C34*(24*(1+16%))),IF('1.2 Scenario Analysis'!M12="New",(C34*24),C34*(24*(1+8%))))</f>
        <v>25.92</v>
      </c>
      <c r="D51" s="668">
        <v>0</v>
      </c>
      <c r="E51" s="680">
        <v>0.15</v>
      </c>
      <c r="F51" s="499">
        <f>(C51*IF('1.1 Summary'!$C$9="France",'Assumption &amp; Analysis'!$E$70,IF('1.1 Summary'!$C$9="Netherlands",'Assumption &amp; Analysis'!$F$70,IF('1.1 Summary'!$C$9="Portugal",'Assumption &amp; Analysis'!$G$70,'Assumption &amp; Analysis'!$H$70)))+(D51*IF('1.1 Summary'!$C$9="France",'Assumption &amp; Analysis'!$E$71,IF('1.1 Summary'!$C$9="Netherlands",'Assumption &amp; Analysis'!$F$71,IF('1.1 Summary'!$C$9="Portugal",'Assumption &amp; Analysis'!$G$71,'Assumption &amp; Analysis'!$H$71))))+(1+E51))</f>
        <v>5.2409096491377696</v>
      </c>
      <c r="G51" s="499">
        <f>F51*$D$28/$D$16*1000</f>
        <v>0.22951805350280916</v>
      </c>
    </row>
    <row r="52" spans="1:10" ht="17.149999999999999" customHeight="1">
      <c r="A52" s="181"/>
      <c r="B52" s="646" t="s">
        <v>347</v>
      </c>
      <c r="C52" s="767">
        <f>IF('1.2 Scenario Analysis'!M12="Old",(C35*(24*(1+16%))),IF('1.2 Scenario Analysis'!M12="New",(C35*24),C35*(24*(1+8%))))</f>
        <v>25.92</v>
      </c>
      <c r="D52" s="668">
        <v>0</v>
      </c>
      <c r="E52" s="680">
        <v>0.15</v>
      </c>
      <c r="F52" s="499">
        <f>(C52*IF('1.1 Summary'!$C$9="France",'Assumption &amp; Analysis'!$E$70,IF('1.1 Summary'!$C$9="Netherlands",'Assumption &amp; Analysis'!$F$70,IF('1.1 Summary'!$C$9="Portugal",'Assumption &amp; Analysis'!$G$70,'Assumption &amp; Analysis'!$H$70)))+(D52*IF('1.1 Summary'!$C$9="France",'Assumption &amp; Analysis'!$E$71,IF('1.1 Summary'!$C$9="Netherlands",'Assumption &amp; Analysis'!$F$71,IF('1.1 Summary'!$C$9="Portugal",'Assumption &amp; Analysis'!$G$71,'Assumption &amp; Analysis'!$H$71))))+(1+E52))</f>
        <v>5.2409096491377696</v>
      </c>
      <c r="G52" s="499">
        <f>F52*$D$28/$D$16*1000</f>
        <v>0.22951805350280916</v>
      </c>
      <c r="H52" s="181"/>
      <c r="I52" s="181"/>
      <c r="J52" s="181"/>
    </row>
    <row r="53" spans="1:10" ht="17.149999999999999" customHeight="1">
      <c r="A53" s="181"/>
      <c r="B53" s="905" t="s">
        <v>228</v>
      </c>
      <c r="C53" s="906"/>
      <c r="D53" s="906"/>
      <c r="E53" s="907"/>
      <c r="F53" s="501">
        <f>SUM(F50:F52)</f>
        <v>10.481819298275539</v>
      </c>
      <c r="G53" s="501">
        <f>SUM(G50:G52)</f>
        <v>0.45903610700561831</v>
      </c>
      <c r="H53" s="181"/>
      <c r="I53" s="181"/>
      <c r="J53" s="181"/>
    </row>
    <row r="54" spans="1:10" ht="17.149999999999999" customHeight="1">
      <c r="A54" s="181"/>
      <c r="B54" s="504"/>
      <c r="C54" s="502"/>
      <c r="D54" s="502"/>
      <c r="E54" s="503"/>
      <c r="F54" s="504"/>
      <c r="G54" s="504"/>
      <c r="H54" s="504"/>
      <c r="I54" s="504"/>
      <c r="J54" s="181"/>
    </row>
    <row r="55" spans="1:10" ht="17.149999999999999" customHeight="1" thickBot="1">
      <c r="A55" s="181"/>
      <c r="B55" s="910" t="s">
        <v>69</v>
      </c>
      <c r="C55" s="910"/>
      <c r="D55" s="910"/>
      <c r="E55" s="910"/>
      <c r="F55" s="910"/>
      <c r="G55" s="910"/>
      <c r="H55" s="504"/>
      <c r="I55" s="504"/>
      <c r="J55" s="181"/>
    </row>
    <row r="56" spans="1:10" ht="6" customHeight="1" thickTop="1">
      <c r="A56" s="181"/>
      <c r="B56" s="504"/>
      <c r="C56" s="502"/>
      <c r="D56" s="502"/>
      <c r="E56" s="503"/>
      <c r="F56" s="504"/>
      <c r="G56" s="504"/>
      <c r="H56" s="504"/>
      <c r="I56" s="504"/>
      <c r="J56" s="181"/>
    </row>
    <row r="57" spans="1:10" ht="30" customHeight="1">
      <c r="A57" s="181"/>
      <c r="B57" s="491" t="s">
        <v>223</v>
      </c>
      <c r="C57" s="491" t="s">
        <v>234</v>
      </c>
      <c r="D57" s="491" t="s">
        <v>235</v>
      </c>
      <c r="E57" s="491" t="s">
        <v>236</v>
      </c>
      <c r="F57" s="492" t="s">
        <v>86</v>
      </c>
      <c r="G57" s="493" t="s">
        <v>237</v>
      </c>
      <c r="H57" s="504"/>
      <c r="I57" s="504"/>
      <c r="J57" s="181"/>
    </row>
    <row r="58" spans="1:10" ht="17.149999999999999" customHeight="1">
      <c r="A58" s="181"/>
      <c r="B58" s="419" t="s">
        <v>95</v>
      </c>
      <c r="C58" s="512">
        <f>'Input Sheet'!E211</f>
        <v>1</v>
      </c>
      <c r="D58" s="513">
        <f>'Input Sheet'!E215</f>
        <v>0.03</v>
      </c>
      <c r="E58" s="497">
        <f>IF('1.1 Summary'!$C$9="France",'Labour Data – France'!$F14,IF('1.1 Summary'!$C$9="Netherlands",'Labour Data – Netherlands'!$F14,IF('1.1 Summary'!$C$9="Portugal",'Labour Data – Portugal'!$F14,'Labour Data – Country B'!$F14)))</f>
        <v>75.01731539986767</v>
      </c>
      <c r="F58" s="497">
        <f>C58*D58*E58</f>
        <v>2.25051946199603</v>
      </c>
      <c r="G58" s="499">
        <f>F58*$C$28/$C$16*1000</f>
        <v>0.11962020317341861</v>
      </c>
      <c r="H58" s="504"/>
      <c r="I58" s="504"/>
      <c r="J58" s="181"/>
    </row>
    <row r="59" spans="1:10" ht="17.149999999999999" customHeight="1">
      <c r="A59" s="181"/>
      <c r="B59" s="419" t="s">
        <v>96</v>
      </c>
      <c r="C59" s="512">
        <f>'Input Sheet'!E212</f>
        <v>1</v>
      </c>
      <c r="D59" s="513">
        <f>'Input Sheet'!E216</f>
        <v>0.05</v>
      </c>
      <c r="E59" s="497">
        <f>IF('1.1 Summary'!$C$9="France",'Labour Data – France'!$F15,IF('1.1 Summary'!$C$9="Netherlands",'Labour Data – Netherlands'!$F15,IF('1.1 Summary'!$C$9="Portugal",'Labour Data – Portugal'!$F15,'Labour Data – Country B'!$F15)))</f>
        <v>37.306034057501101</v>
      </c>
      <c r="F59" s="497">
        <f t="shared" ref="F59:F61" si="0">C59*D59*E59</f>
        <v>1.8653017028750551</v>
      </c>
      <c r="G59" s="499">
        <f t="shared" ref="G59:G61" si="1">F59*$C$28/$C$16*1000</f>
        <v>9.9145007384091419E-2</v>
      </c>
      <c r="H59" s="504"/>
      <c r="I59" s="504"/>
      <c r="J59" s="181"/>
    </row>
    <row r="60" spans="1:10" ht="17.149999999999999" customHeight="1">
      <c r="A60" s="181"/>
      <c r="B60" s="419" t="s">
        <v>97</v>
      </c>
      <c r="C60" s="512">
        <f>'Input Sheet'!E213</f>
        <v>1</v>
      </c>
      <c r="D60" s="513">
        <f>'Input Sheet'!E217</f>
        <v>0.05</v>
      </c>
      <c r="E60" s="497">
        <f>IF('1.1 Summary'!$C$9="France",'Labour Data – France'!$F16,IF('1.1 Summary'!$C$9="Netherlands",'Labour Data – Netherlands'!$F16,IF('1.1 Summary'!$C$9="Portugal",'Labour Data – Portugal'!$F16,'Labour Data – Country B'!$F16)))</f>
        <v>23.232408815008824</v>
      </c>
      <c r="F60" s="497">
        <f t="shared" si="0"/>
        <v>1.1616204407504414</v>
      </c>
      <c r="G60" s="499">
        <f t="shared" si="1"/>
        <v>6.1742755607953503E-2</v>
      </c>
      <c r="H60" s="504"/>
      <c r="I60" s="504"/>
      <c r="J60" s="181"/>
    </row>
    <row r="61" spans="1:10" ht="17.149999999999999" customHeight="1">
      <c r="A61" s="181"/>
      <c r="B61" s="419" t="s">
        <v>98</v>
      </c>
      <c r="C61" s="512">
        <f>'Input Sheet'!E214</f>
        <v>1</v>
      </c>
      <c r="D61" s="513">
        <f>'Input Sheet'!E218</f>
        <v>0.1</v>
      </c>
      <c r="E61" s="497">
        <f>IF('1.1 Summary'!$C$9="France",'Labour Data – France'!$F17,IF('1.1 Summary'!$C$9="Netherlands",'Labour Data – Netherlands'!$F17,IF('1.1 Summary'!$C$9="Portugal",'Labour Data – Portugal'!$F17,'Labour Data – Country B'!$F17)))</f>
        <v>22.146190143923693</v>
      </c>
      <c r="F61" s="497">
        <f t="shared" si="0"/>
        <v>2.2146190143923694</v>
      </c>
      <c r="G61" s="499">
        <f t="shared" si="1"/>
        <v>0.11771201312712694</v>
      </c>
      <c r="H61" s="504"/>
      <c r="I61" s="504"/>
      <c r="J61" s="181"/>
    </row>
    <row r="62" spans="1:10" ht="17.149999999999999" customHeight="1">
      <c r="A62" s="181"/>
      <c r="B62" s="905" t="s">
        <v>228</v>
      </c>
      <c r="C62" s="906"/>
      <c r="D62" s="906"/>
      <c r="E62" s="907"/>
      <c r="F62" s="501">
        <f>SUM(F58:F61)</f>
        <v>7.4920606200138966</v>
      </c>
      <c r="G62" s="501">
        <f>SUM(G58:G61)</f>
        <v>0.39821997929259045</v>
      </c>
      <c r="H62" s="504"/>
      <c r="I62" s="504"/>
      <c r="J62" s="181"/>
    </row>
    <row r="63" spans="1:10" ht="17.149999999999999" customHeight="1">
      <c r="A63" s="181"/>
      <c r="B63" s="508"/>
      <c r="C63" s="508"/>
      <c r="D63" s="508"/>
      <c r="E63" s="508"/>
      <c r="F63" s="508"/>
      <c r="G63" s="508"/>
      <c r="H63" s="504"/>
      <c r="I63" s="504"/>
      <c r="J63" s="181"/>
    </row>
    <row r="64" spans="1:10" ht="30" customHeight="1">
      <c r="A64" s="181"/>
      <c r="B64" s="491" t="s">
        <v>229</v>
      </c>
      <c r="C64" s="491" t="s">
        <v>234</v>
      </c>
      <c r="D64" s="491" t="s">
        <v>235</v>
      </c>
      <c r="E64" s="491" t="s">
        <v>236</v>
      </c>
      <c r="F64" s="492" t="s">
        <v>86</v>
      </c>
      <c r="G64" s="493" t="s">
        <v>237</v>
      </c>
      <c r="H64" s="504"/>
      <c r="I64" s="504"/>
      <c r="J64" s="181"/>
    </row>
    <row r="65" spans="1:12" ht="17.149999999999999" customHeight="1">
      <c r="A65" s="181"/>
      <c r="B65" s="419" t="s">
        <v>95</v>
      </c>
      <c r="C65" s="512">
        <f>'Input Sheet'!F211</f>
        <v>1</v>
      </c>
      <c r="D65" s="513">
        <f>'Input Sheet'!F215</f>
        <v>0.03</v>
      </c>
      <c r="E65" s="497">
        <f>IF('1.1 Summary'!$C$9="France",'Labour Data – France'!$F14,IF('1.1 Summary'!$C$9="Netherlands",'Labour Data – Netherlands'!$F14,IF('1.1 Summary'!$C$9="Portugal",'Labour Data – Portugal'!$F14,'Labour Data – Country B'!$F14)))</f>
        <v>75.01731539986767</v>
      </c>
      <c r="F65" s="497">
        <f>C65*D65*E65</f>
        <v>2.25051946199603</v>
      </c>
      <c r="G65" s="499">
        <f>F65*$D$28/$D$16*1000</f>
        <v>9.8558242913517502E-2</v>
      </c>
      <c r="H65" s="504"/>
      <c r="I65" s="504"/>
      <c r="J65" s="181"/>
    </row>
    <row r="66" spans="1:12" ht="17.149999999999999" customHeight="1">
      <c r="A66" s="181"/>
      <c r="B66" s="419" t="s">
        <v>96</v>
      </c>
      <c r="C66" s="512">
        <f>'Input Sheet'!F212</f>
        <v>1</v>
      </c>
      <c r="D66" s="513">
        <f>'Input Sheet'!F216</f>
        <v>0.05</v>
      </c>
      <c r="E66" s="497">
        <f>IF('1.1 Summary'!$C$9="France",'Labour Data – France'!$F15,IF('1.1 Summary'!$C$9="Netherlands",'Labour Data – Netherlands'!$F15,IF('1.1 Summary'!$C$9="Portugal",'Labour Data – Portugal'!$F15,'Labour Data – Country B'!$F15)))</f>
        <v>37.306034057501101</v>
      </c>
      <c r="F66" s="497">
        <f t="shared" ref="F66:F68" si="2">C66*D66*E66</f>
        <v>1.8653017028750551</v>
      </c>
      <c r="G66" s="499">
        <f t="shared" ref="G66:G68" si="3">F66*$D$28/$D$16*1000</f>
        <v>8.1688188635305331E-2</v>
      </c>
      <c r="H66" s="504"/>
      <c r="I66" s="504"/>
      <c r="J66" s="181"/>
    </row>
    <row r="67" spans="1:12" ht="17.149999999999999" customHeight="1">
      <c r="A67" s="181"/>
      <c r="B67" s="419" t="s">
        <v>97</v>
      </c>
      <c r="C67" s="512">
        <f>'Input Sheet'!F213</f>
        <v>1</v>
      </c>
      <c r="D67" s="513">
        <f>'Input Sheet'!F217</f>
        <v>0.05</v>
      </c>
      <c r="E67" s="497">
        <f>IF('1.1 Summary'!$C$9="France",'Labour Data – France'!$F16,IF('1.1 Summary'!$C$9="Netherlands",'Labour Data – Netherlands'!$F16,IF('1.1 Summary'!$C$9="Portugal",'Labour Data – Portugal'!$F16,'Labour Data – Country B'!$F16)))</f>
        <v>23.232408815008824</v>
      </c>
      <c r="F67" s="497">
        <f t="shared" si="2"/>
        <v>1.1616204407504414</v>
      </c>
      <c r="G67" s="499">
        <f t="shared" si="3"/>
        <v>5.0871486119586036E-2</v>
      </c>
      <c r="H67" s="504"/>
      <c r="I67" s="504"/>
      <c r="J67" s="181"/>
    </row>
    <row r="68" spans="1:12" ht="17.149999999999999" customHeight="1">
      <c r="A68" s="181"/>
      <c r="B68" s="419" t="s">
        <v>98</v>
      </c>
      <c r="C68" s="512">
        <f>'Input Sheet'!F214</f>
        <v>1</v>
      </c>
      <c r="D68" s="513">
        <f>'Input Sheet'!F218</f>
        <v>0.1</v>
      </c>
      <c r="E68" s="497">
        <f>IF('1.1 Summary'!$C$9="France",'Labour Data – France'!$F17,IF('1.1 Summary'!$C$9="Netherlands",'Labour Data – Netherlands'!$F17,IF('1.1 Summary'!$C$9="Portugal",'Labour Data – Portugal'!$F17,'Labour Data – Country B'!$F17)))</f>
        <v>22.146190143923693</v>
      </c>
      <c r="F68" s="497">
        <f t="shared" si="2"/>
        <v>2.2146190143923694</v>
      </c>
      <c r="G68" s="499">
        <f t="shared" si="3"/>
        <v>9.6986034765409596E-2</v>
      </c>
      <c r="H68" s="504"/>
      <c r="I68" s="504"/>
      <c r="J68" s="181"/>
    </row>
    <row r="69" spans="1:12" ht="17.149999999999999" customHeight="1">
      <c r="A69" s="181"/>
      <c r="B69" s="905" t="s">
        <v>228</v>
      </c>
      <c r="C69" s="906"/>
      <c r="D69" s="906"/>
      <c r="E69" s="907"/>
      <c r="F69" s="501">
        <f>SUM(F65:F68)</f>
        <v>7.4920606200138966</v>
      </c>
      <c r="G69" s="501">
        <f>SUM(G65:G68)</f>
        <v>0.32810395243381846</v>
      </c>
      <c r="H69" s="181"/>
      <c r="I69" s="181"/>
      <c r="J69" s="181"/>
    </row>
    <row r="70" spans="1:12" ht="17.149999999999999" customHeight="1">
      <c r="A70" s="514"/>
      <c r="B70" s="514"/>
      <c r="C70" s="514"/>
      <c r="D70" s="514"/>
      <c r="E70" s="514"/>
      <c r="F70" s="181"/>
      <c r="G70" s="181"/>
      <c r="H70" s="181"/>
      <c r="I70" s="181"/>
      <c r="J70" s="181"/>
      <c r="L70" s="494"/>
    </row>
    <row r="71" spans="1:12" ht="17.149999999999999" customHeight="1">
      <c r="A71" s="84" t="s">
        <v>0</v>
      </c>
      <c r="B71" s="514"/>
      <c r="C71" s="514"/>
      <c r="D71" s="514"/>
      <c r="E71" s="514"/>
      <c r="F71" s="181"/>
      <c r="G71" s="181"/>
      <c r="H71" s="181"/>
      <c r="I71" s="181"/>
      <c r="J71" s="181"/>
      <c r="L71" s="494"/>
    </row>
    <row r="72" spans="1:12" ht="17.149999999999999" customHeight="1">
      <c r="A72" s="514"/>
      <c r="B72" s="514"/>
      <c r="C72" s="514"/>
      <c r="D72" s="514"/>
      <c r="E72" s="514"/>
      <c r="F72" s="514"/>
      <c r="G72" s="514"/>
      <c r="H72" s="514"/>
      <c r="I72" s="514"/>
      <c r="J72" s="12"/>
      <c r="K72" s="424"/>
      <c r="L72" s="424"/>
    </row>
    <row r="73" spans="1:12" ht="17.149999999999999" hidden="1" customHeight="1">
      <c r="B73" s="670"/>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row r="590" spans="2:2" ht="15" hidden="1" customHeight="1">
      <c r="B590" s="165"/>
    </row>
    <row r="591" spans="2:2" ht="15" hidden="1" customHeight="1">
      <c r="B591" s="165"/>
    </row>
    <row r="592" spans="2:2" ht="15" hidden="1" customHeight="1">
      <c r="B592" s="165"/>
    </row>
  </sheetData>
  <mergeCells count="10">
    <mergeCell ref="B53:E53"/>
    <mergeCell ref="B55:G55"/>
    <mergeCell ref="B62:E62"/>
    <mergeCell ref="B69:E69"/>
    <mergeCell ref="C2:D2"/>
    <mergeCell ref="B31:G31"/>
    <mergeCell ref="B36:E36"/>
    <mergeCell ref="B41:E41"/>
    <mergeCell ref="B43:G43"/>
    <mergeCell ref="B48:E48"/>
  </mergeCells>
  <pageMargins left="0.7" right="0.7" top="0.75" bottom="0.75" header="0.3" footer="0.3"/>
  <pageSetup scale="50"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46679-ACE2-44B7-847E-06011B3CF162}">
  <sheetPr codeName="Sheet38">
    <tabColor rgb="FF92D050"/>
  </sheetPr>
  <dimension ref="A1:Q588"/>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251</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80">
        <f>'Input Sheet'!E219</f>
        <v>1</v>
      </c>
      <c r="D11" s="480">
        <f>'Input Sheet'!F219</f>
        <v>1</v>
      </c>
      <c r="E11" s="474" t="s">
        <v>202</v>
      </c>
      <c r="F11" s="475"/>
      <c r="G11" s="475"/>
      <c r="H11" s="475"/>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Sheet'!E220</f>
        <v>200</v>
      </c>
      <c r="D13" s="480">
        <f>'Input Sheet'!F220</f>
        <v>250</v>
      </c>
      <c r="E13" s="674" t="s">
        <v>252</v>
      </c>
      <c r="F13" s="264"/>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0" ht="20.149999999999999" customHeight="1">
      <c r="A17" s="181"/>
      <c r="B17" s="675" t="s">
        <v>244</v>
      </c>
      <c r="C17" s="660">
        <f>'1.1 Summary'!$C$16</f>
        <v>2</v>
      </c>
      <c r="D17" s="660">
        <f>'1.1 Summary'!$C$16</f>
        <v>2</v>
      </c>
      <c r="E17" s="473" t="s">
        <v>213</v>
      </c>
      <c r="F17" s="181"/>
      <c r="G17" s="181"/>
      <c r="H17" s="181"/>
      <c r="I17" s="181"/>
      <c r="J17" s="466"/>
    </row>
    <row r="18" spans="1:10" ht="20.149999999999999" customHeight="1">
      <c r="A18" s="181"/>
      <c r="B18" s="675" t="s">
        <v>253</v>
      </c>
      <c r="C18" s="473">
        <f>C16/C17</f>
        <v>125000</v>
      </c>
      <c r="D18" s="473">
        <f>D16/D17</f>
        <v>125000</v>
      </c>
      <c r="E18" s="473" t="s">
        <v>254</v>
      </c>
      <c r="F18" s="181"/>
      <c r="G18" s="181"/>
      <c r="H18" s="181"/>
      <c r="I18" s="181"/>
      <c r="J18" s="466"/>
    </row>
    <row r="19" spans="1:10" ht="20.149999999999999" customHeight="1">
      <c r="A19" s="181"/>
      <c r="B19" s="675" t="s">
        <v>255</v>
      </c>
      <c r="C19" s="473">
        <f>C11*C13*C12</f>
        <v>192.85714285714286</v>
      </c>
      <c r="D19" s="473">
        <f>D11*D13*D12</f>
        <v>241.07142857142858</v>
      </c>
      <c r="E19" s="473" t="s">
        <v>252</v>
      </c>
      <c r="F19" s="181"/>
      <c r="G19" s="181"/>
      <c r="H19" s="181"/>
      <c r="I19" s="181"/>
      <c r="J19" s="466"/>
    </row>
    <row r="20" spans="1:10" ht="20.149999999999999" customHeight="1">
      <c r="A20" s="181"/>
      <c r="B20" s="675" t="s">
        <v>256</v>
      </c>
      <c r="C20" s="473">
        <f>C19*60</f>
        <v>11571.428571428572</v>
      </c>
      <c r="D20" s="473">
        <f>D19*60</f>
        <v>14464.285714285716</v>
      </c>
      <c r="E20" s="473" t="s">
        <v>257</v>
      </c>
      <c r="F20" s="181"/>
      <c r="G20" s="181"/>
      <c r="H20" s="181"/>
      <c r="I20" s="181"/>
      <c r="J20" s="466"/>
    </row>
    <row r="21" spans="1:10" ht="20.149999999999999" customHeight="1">
      <c r="A21" s="181"/>
      <c r="B21" s="483" t="s">
        <v>353</v>
      </c>
      <c r="C21" s="676">
        <f>'Input Sheet'!E222</f>
        <v>2E-3</v>
      </c>
      <c r="D21" s="676">
        <f>'Input Sheet'!F222</f>
        <v>1.5E-3</v>
      </c>
      <c r="E21" s="470" t="s">
        <v>208</v>
      </c>
      <c r="F21" s="181"/>
      <c r="G21" s="181"/>
      <c r="H21" s="181"/>
      <c r="I21" s="181"/>
      <c r="J21" s="466"/>
    </row>
    <row r="22" spans="1:10" ht="20.149999999999999" customHeight="1">
      <c r="A22" s="181"/>
      <c r="B22" s="481" t="s">
        <v>492</v>
      </c>
      <c r="C22" s="488">
        <f>C21*C20</f>
        <v>23.142857142857146</v>
      </c>
      <c r="D22" s="488">
        <f>D21*D20</f>
        <v>21.696428571428573</v>
      </c>
      <c r="E22" s="473" t="s">
        <v>257</v>
      </c>
      <c r="F22" s="181"/>
      <c r="G22" s="181"/>
      <c r="H22" s="181"/>
      <c r="I22" s="181"/>
      <c r="J22" s="466"/>
    </row>
    <row r="23" spans="1:10" ht="20.149999999999999" customHeight="1">
      <c r="A23" s="181"/>
      <c r="B23" s="481" t="s">
        <v>493</v>
      </c>
      <c r="C23" s="470">
        <f>C20-C22</f>
        <v>11548.285714285716</v>
      </c>
      <c r="D23" s="470">
        <f>D20-D22</f>
        <v>14442.589285714286</v>
      </c>
      <c r="E23" s="473" t="s">
        <v>257</v>
      </c>
      <c r="F23" s="181"/>
      <c r="G23" s="181"/>
      <c r="H23" s="181"/>
      <c r="I23" s="181"/>
      <c r="J23" s="466"/>
    </row>
    <row r="24" spans="1:10" ht="20.149999999999999" customHeight="1">
      <c r="A24" s="181"/>
      <c r="B24" s="483" t="s">
        <v>217</v>
      </c>
      <c r="C24" s="485">
        <f>IF('1.1 Summary'!$C$16=1,C18/C23,IF('1.1 Summary'!$C$16=0.5,(C18/(C23*1.15)),IF('1.1 Summary'!$C$16=0.33,(C18/(C23*1.3)),IF('1.1 Summary'!$C$16=1.5,(C18/(C23*0.85)),(C18/(C23*0.7))))))</f>
        <v>15.463024815062223</v>
      </c>
      <c r="D24" s="485">
        <f>IF('1.1 Summary'!$C$16=1,D18/D23,IF('1.1 Summary'!$C$16=0.5,(D18/(D23*1.15)),IF('1.1 Summary'!$C$16=0.33,(D18/(D23*1.3)),IF('1.1 Summary'!$C$16=1.5,(D18/(D23*0.85)),(D18/(D23*0.7))))))</f>
        <v>12.364225350371235</v>
      </c>
      <c r="E24" s="470" t="s">
        <v>153</v>
      </c>
      <c r="F24" s="181"/>
      <c r="G24" s="181"/>
      <c r="H24" s="181"/>
      <c r="I24" s="181"/>
      <c r="J24" s="466"/>
    </row>
    <row r="25" spans="1:10" ht="20.149999999999999" customHeight="1">
      <c r="A25" s="181"/>
      <c r="B25" s="677" t="s">
        <v>218</v>
      </c>
      <c r="C25" s="660">
        <f>'Appendix - Equipment'!$C$33</f>
        <v>0.5</v>
      </c>
      <c r="D25" s="660">
        <f>'Appendix - Equipment'!$C$33</f>
        <v>0.5</v>
      </c>
      <c r="E25" s="473" t="s">
        <v>219</v>
      </c>
      <c r="F25" s="181"/>
      <c r="G25" s="181"/>
      <c r="H25" s="181"/>
      <c r="I25" s="181"/>
      <c r="J25" s="466"/>
    </row>
    <row r="26" spans="1:10" ht="20.149999999999999" customHeight="1">
      <c r="A26" s="181"/>
      <c r="B26" s="677" t="s">
        <v>521</v>
      </c>
      <c r="C26" s="678">
        <f>('Input Sheet'!E221)*(C16/1000)</f>
        <v>2.5</v>
      </c>
      <c r="D26" s="678">
        <f>('Input Sheet'!F221)*(D16/1000)</f>
        <v>1.875</v>
      </c>
      <c r="E26" s="473" t="s">
        <v>153</v>
      </c>
      <c r="F26" s="181"/>
      <c r="G26" s="181"/>
      <c r="H26" s="181"/>
      <c r="I26" s="181"/>
      <c r="J26" s="466"/>
    </row>
    <row r="27" spans="1:10" ht="20.149999999999999" customHeight="1">
      <c r="A27" s="181"/>
      <c r="B27" s="675" t="s">
        <v>220</v>
      </c>
      <c r="C27" s="679">
        <f>C24/SUM(C24:C25)</f>
        <v>0.96867761556517684</v>
      </c>
      <c r="D27" s="679">
        <f>D24/SUM(D24:D25)</f>
        <v>0.96113252167293761</v>
      </c>
      <c r="E27" s="473" t="s">
        <v>208</v>
      </c>
      <c r="F27" s="181"/>
      <c r="G27" s="181"/>
      <c r="H27" s="181"/>
      <c r="I27" s="181"/>
      <c r="J27" s="466"/>
    </row>
    <row r="28" spans="1:10" ht="20.149999999999999" customHeight="1">
      <c r="A28" s="181"/>
      <c r="B28" s="675" t="s">
        <v>250</v>
      </c>
      <c r="C28" s="660">
        <f>IF('1.1 Summary'!$C$15="Pet Bottle",C24+C25+C26,0)</f>
        <v>18.463024815062223</v>
      </c>
      <c r="D28" s="660">
        <f>IF('1.1 Summary'!$C$15="Pet Bottle",D24+D25+D26,0)</f>
        <v>14.739225350371235</v>
      </c>
      <c r="E28" s="473" t="s">
        <v>153</v>
      </c>
      <c r="F28" s="181"/>
      <c r="G28" s="181"/>
      <c r="H28" s="181"/>
      <c r="I28" s="181"/>
      <c r="J28" s="466"/>
    </row>
    <row r="29" spans="1:10" ht="20.149999999999999" customHeight="1">
      <c r="A29" s="181"/>
      <c r="B29" s="481" t="s">
        <v>618</v>
      </c>
      <c r="C29" s="723">
        <f>C12*(1-C21)*1</f>
        <v>0.96235714285714291</v>
      </c>
      <c r="D29" s="723">
        <f>D12*(1-D21)*1</f>
        <v>0.96283928571428579</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30" customHeight="1">
      <c r="A33" s="181"/>
      <c r="B33" s="491" t="s">
        <v>223</v>
      </c>
      <c r="C33" s="491" t="s">
        <v>224</v>
      </c>
      <c r="D33" s="491" t="s">
        <v>225</v>
      </c>
      <c r="E33" s="491" t="s">
        <v>226</v>
      </c>
      <c r="F33" s="492" t="s">
        <v>86</v>
      </c>
      <c r="G33" s="493" t="s">
        <v>227</v>
      </c>
      <c r="I33" s="181"/>
      <c r="J33" s="181"/>
      <c r="L33" s="494"/>
    </row>
    <row r="34" spans="1:12" ht="17.149999999999999" customHeight="1">
      <c r="A34" s="181"/>
      <c r="B34" s="646" t="s">
        <v>126</v>
      </c>
      <c r="C34" s="665">
        <f>'Appendix - Equipment'!C17</f>
        <v>1</v>
      </c>
      <c r="D34" s="666">
        <f>IF('1.1 Summary'!$C$13="New",'Appendix - Equipment'!D17,IF('1.1 Summary'!$C$13="Old",'Appendix - Equipment'!D17*0.4,'Appendix - Equipment'!D17*0.75))</f>
        <v>52000</v>
      </c>
      <c r="E34" s="667">
        <f>'Input Sheet'!E223</f>
        <v>0.1</v>
      </c>
      <c r="F34" s="497">
        <f>C34*D34*E34/C$10</f>
        <v>0.67708333333333337</v>
      </c>
      <c r="G34" s="681">
        <f>F34*$C$28/$C$16*1000</f>
        <v>5.0004025540793515E-2</v>
      </c>
      <c r="I34" s="181"/>
      <c r="J34" s="181"/>
      <c r="L34" s="494"/>
    </row>
    <row r="35" spans="1:12" ht="17.149999999999999" customHeight="1">
      <c r="A35" s="181"/>
      <c r="B35" s="905" t="s">
        <v>228</v>
      </c>
      <c r="C35" s="906"/>
      <c r="D35" s="906"/>
      <c r="E35" s="907"/>
      <c r="F35" s="501">
        <f>SUM(F33:F34)</f>
        <v>0.67708333333333337</v>
      </c>
      <c r="G35" s="501">
        <f>SUM(G33:G34)</f>
        <v>5.0004025540793515E-2</v>
      </c>
      <c r="I35" s="181"/>
      <c r="J35" s="181"/>
    </row>
    <row r="36" spans="1:12" ht="17.149999999999999" customHeight="1">
      <c r="A36" s="181"/>
      <c r="B36" s="502"/>
      <c r="C36" s="503"/>
      <c r="D36" s="503"/>
      <c r="E36" s="504"/>
      <c r="F36" s="504"/>
      <c r="G36" s="504"/>
      <c r="H36" s="504"/>
      <c r="I36" s="181"/>
      <c r="J36" s="181"/>
    </row>
    <row r="37" spans="1:12" ht="30" customHeight="1">
      <c r="A37" s="181"/>
      <c r="B37" s="491" t="s">
        <v>229</v>
      </c>
      <c r="C37" s="491" t="s">
        <v>224</v>
      </c>
      <c r="D37" s="491" t="s">
        <v>225</v>
      </c>
      <c r="E37" s="491" t="s">
        <v>226</v>
      </c>
      <c r="F37" s="492" t="s">
        <v>86</v>
      </c>
      <c r="G37" s="493" t="s">
        <v>227</v>
      </c>
      <c r="H37" s="181"/>
      <c r="I37" s="181"/>
      <c r="J37" s="181"/>
    </row>
    <row r="38" spans="1:12" ht="17.149999999999999" customHeight="1">
      <c r="A38" s="181"/>
      <c r="B38" s="646" t="s">
        <v>126</v>
      </c>
      <c r="C38" s="665">
        <f>'Appendix - Equipment'!G17</f>
        <v>1</v>
      </c>
      <c r="D38" s="497">
        <f>IF('1.1 Summary'!$C$13="New",'Appendix - Equipment'!H17,IF('1.1 Summary'!$C$13="Old",'Appendix - Equipment'!H17*0.4,'Appendix - Equipment'!H17*0.75))</f>
        <v>55000</v>
      </c>
      <c r="E38" s="667">
        <f>'Input Sheet'!F223</f>
        <v>0.1</v>
      </c>
      <c r="F38" s="497">
        <f>C38*D38*E38/D$10</f>
        <v>0.71614583333333337</v>
      </c>
      <c r="G38" s="499">
        <f>F38*$D$28/$D$16*1000</f>
        <v>4.2221739284917605E-2</v>
      </c>
      <c r="H38" s="181"/>
      <c r="I38" s="181"/>
      <c r="J38" s="181"/>
    </row>
    <row r="39" spans="1:12" ht="17.149999999999999" customHeight="1">
      <c r="A39" s="181"/>
      <c r="B39" s="905" t="s">
        <v>228</v>
      </c>
      <c r="C39" s="906"/>
      <c r="D39" s="906"/>
      <c r="E39" s="907"/>
      <c r="F39" s="501">
        <f>SUM(F38)</f>
        <v>0.71614583333333337</v>
      </c>
      <c r="G39" s="501">
        <f>SUM(G38)</f>
        <v>4.2221739284917605E-2</v>
      </c>
      <c r="H39" s="181"/>
      <c r="I39" s="181"/>
      <c r="J39" s="181"/>
    </row>
    <row r="40" spans="1:12" ht="17.149999999999999" customHeight="1">
      <c r="A40" s="181"/>
      <c r="B40" s="165"/>
      <c r="H40" s="181"/>
      <c r="I40" s="181"/>
      <c r="J40" s="181"/>
    </row>
    <row r="41" spans="1:12" ht="17.149999999999999" customHeight="1" thickBot="1">
      <c r="A41" s="181"/>
      <c r="B41" s="910" t="s">
        <v>67</v>
      </c>
      <c r="C41" s="910"/>
      <c r="D41" s="910"/>
      <c r="E41" s="910"/>
      <c r="F41" s="910"/>
      <c r="G41" s="910"/>
      <c r="H41" s="181"/>
      <c r="I41" s="181"/>
      <c r="J41" s="181"/>
    </row>
    <row r="42" spans="1:12" ht="6" customHeight="1" thickTop="1">
      <c r="A42" s="181"/>
      <c r="B42" s="165"/>
      <c r="H42" s="181"/>
      <c r="I42" s="181"/>
      <c r="J42" s="181"/>
    </row>
    <row r="43" spans="1:12" ht="30" customHeight="1">
      <c r="A43" s="181"/>
      <c r="B43" s="491" t="s">
        <v>223</v>
      </c>
      <c r="C43" s="491" t="s">
        <v>230</v>
      </c>
      <c r="D43" s="491" t="s">
        <v>231</v>
      </c>
      <c r="E43" s="491" t="s">
        <v>232</v>
      </c>
      <c r="F43" s="492" t="s">
        <v>86</v>
      </c>
      <c r="G43" s="493" t="s">
        <v>233</v>
      </c>
      <c r="H43" s="181"/>
      <c r="I43" s="181"/>
      <c r="J43" s="181"/>
    </row>
    <row r="44" spans="1:12" ht="17.149999999999999" customHeight="1">
      <c r="A44" s="181"/>
      <c r="B44" s="646" t="s">
        <v>126</v>
      </c>
      <c r="C44" s="496">
        <f>IF('1.1 Summary'!$C$13="Old",(C34*(70*(1+16%))),IF('1.1 Summary'!$C$13="New",(C34*70),C34*(70*(1+8%))))</f>
        <v>70</v>
      </c>
      <c r="D44" s="668">
        <v>0</v>
      </c>
      <c r="E44" s="680">
        <v>0.15</v>
      </c>
      <c r="F44" s="499">
        <f>(C44*IF('1.1 Summary'!$C$9="France",'Assumption &amp; Analysis'!$E$70,IF('1.1 Summary'!$C$9="Netherlands",'Assumption &amp; Analysis'!$F$70,IF('1.1 Summary'!$C$9="Portugal",'Assumption &amp; Analysis'!$G$70,'Assumption &amp; Analysis'!$H$70)))+(D44*IF('1.1 Summary'!$C$9="France",'Assumption &amp; Analysis'!$E$71,IF('1.1 Summary'!$C$9="Netherlands",'Assumption &amp; Analysis'!$F$71,IF('1.1 Summary'!$C$9="Portugal",'Assumption &amp; Analysis'!$G$71,'Assumption &amp; Analysis'!$H$71))))+(1+E44))</f>
        <v>12.197981305541818</v>
      </c>
      <c r="G44" s="499">
        <f>F44*$C$28/$C$16*1000</f>
        <v>0.90084652615153471</v>
      </c>
      <c r="H44" s="181"/>
      <c r="I44" s="181"/>
      <c r="J44" s="181"/>
    </row>
    <row r="45" spans="1:12" ht="17.149999999999999" customHeight="1">
      <c r="A45" s="181"/>
      <c r="B45" s="905" t="s">
        <v>228</v>
      </c>
      <c r="C45" s="906"/>
      <c r="D45" s="906"/>
      <c r="E45" s="907"/>
      <c r="F45" s="501">
        <f>SUM(F43:F44)</f>
        <v>12.197981305541818</v>
      </c>
      <c r="G45" s="501">
        <f>SUM(G43:G44)</f>
        <v>0.90084652615153471</v>
      </c>
      <c r="H45" s="181"/>
      <c r="I45" s="181"/>
      <c r="J45" s="181"/>
    </row>
    <row r="46" spans="1:12" ht="17.149999999999999" customHeight="1">
      <c r="A46" s="181"/>
      <c r="B46" s="508"/>
      <c r="C46" s="508"/>
      <c r="D46" s="508"/>
      <c r="E46" s="508"/>
      <c r="F46" s="508"/>
      <c r="G46" s="508"/>
      <c r="H46" s="181"/>
      <c r="I46" s="181"/>
      <c r="J46" s="181"/>
    </row>
    <row r="47" spans="1:12" ht="30" customHeight="1">
      <c r="A47" s="181"/>
      <c r="B47" s="491" t="s">
        <v>229</v>
      </c>
      <c r="C47" s="491" t="s">
        <v>230</v>
      </c>
      <c r="D47" s="491" t="s">
        <v>231</v>
      </c>
      <c r="E47" s="491" t="s">
        <v>232</v>
      </c>
      <c r="F47" s="492" t="s">
        <v>86</v>
      </c>
      <c r="G47" s="493" t="s">
        <v>233</v>
      </c>
      <c r="H47" s="181"/>
      <c r="I47" s="181"/>
      <c r="J47" s="181"/>
    </row>
    <row r="48" spans="1:12" ht="17.149999999999999" customHeight="1">
      <c r="A48" s="181"/>
      <c r="B48" s="646" t="s">
        <v>126</v>
      </c>
      <c r="C48" s="496">
        <f>IF('1.1 Summary'!$C$13="Old",(C34*(73*(1+16%))),IF('1.1 Summary'!$C$13="New",(C34*73),C34*(73*(1+8%))))</f>
        <v>73</v>
      </c>
      <c r="D48" s="668">
        <v>0</v>
      </c>
      <c r="E48" s="680">
        <v>0.15</v>
      </c>
      <c r="F48" s="499">
        <f>(C48*IF('1.1 Summary'!$C$9="France",'Assumption &amp; Analysis'!$E$70,IF('1.1 Summary'!$C$9="Netherlands",'Assumption &amp; Analysis'!$F$70,IF('1.1 Summary'!$C$9="Portugal",'Assumption &amp; Analysis'!$G$70,'Assumption &amp; Analysis'!$H$70)))+(D48*IF('1.1 Summary'!$C$9="France",'Assumption &amp; Analysis'!$E$71,IF('1.1 Summary'!$C$9="Netherlands",'Assumption &amp; Analysis'!$F$71,IF('1.1 Summary'!$C$9="Portugal",'Assumption &amp; Analysis'!$G$71,'Assumption &amp; Analysis'!$H$71))))+(1+E48))</f>
        <v>12.671466218636466</v>
      </c>
      <c r="G48" s="499">
        <f>F48*$D$28/$D$16*1000</f>
        <v>0.74707038446439733</v>
      </c>
      <c r="H48" s="181"/>
      <c r="I48" s="181"/>
      <c r="J48" s="181"/>
    </row>
    <row r="49" spans="1:10" ht="17.149999999999999" customHeight="1">
      <c r="A49" s="181"/>
      <c r="B49" s="905" t="s">
        <v>228</v>
      </c>
      <c r="C49" s="906"/>
      <c r="D49" s="906"/>
      <c r="E49" s="907"/>
      <c r="F49" s="501">
        <f>SUM(F47:F48)</f>
        <v>12.671466218636466</v>
      </c>
      <c r="G49" s="501">
        <f>SUM(G47:G48)</f>
        <v>0.74707038446439733</v>
      </c>
      <c r="H49" s="181"/>
      <c r="I49" s="181"/>
      <c r="J49" s="181"/>
    </row>
    <row r="50" spans="1:10" ht="17.149999999999999" customHeight="1">
      <c r="A50" s="181"/>
      <c r="B50" s="504"/>
      <c r="C50" s="502"/>
      <c r="D50" s="502"/>
      <c r="E50" s="503"/>
      <c r="F50" s="504"/>
      <c r="G50" s="504"/>
      <c r="H50" s="504"/>
      <c r="I50" s="504"/>
      <c r="J50" s="181"/>
    </row>
    <row r="51" spans="1:10" ht="17.149999999999999" customHeight="1" thickBot="1">
      <c r="A51" s="181"/>
      <c r="B51" s="910" t="s">
        <v>69</v>
      </c>
      <c r="C51" s="910"/>
      <c r="D51" s="910"/>
      <c r="E51" s="910"/>
      <c r="F51" s="910"/>
      <c r="G51" s="910"/>
      <c r="H51" s="504"/>
      <c r="I51" s="504"/>
      <c r="J51" s="181"/>
    </row>
    <row r="52" spans="1:10" ht="6" customHeight="1" thickTop="1">
      <c r="A52" s="181"/>
      <c r="B52" s="504"/>
      <c r="C52" s="502"/>
      <c r="D52" s="502"/>
      <c r="E52" s="503"/>
      <c r="F52" s="504"/>
      <c r="G52" s="504"/>
      <c r="H52" s="504"/>
      <c r="I52" s="504"/>
      <c r="J52" s="181"/>
    </row>
    <row r="53" spans="1:10" ht="30" customHeight="1">
      <c r="A53" s="181"/>
      <c r="B53" s="491" t="s">
        <v>223</v>
      </c>
      <c r="C53" s="491" t="s">
        <v>234</v>
      </c>
      <c r="D53" s="491" t="s">
        <v>235</v>
      </c>
      <c r="E53" s="491" t="s">
        <v>236</v>
      </c>
      <c r="F53" s="492" t="s">
        <v>86</v>
      </c>
      <c r="G53" s="493" t="s">
        <v>237</v>
      </c>
      <c r="H53" s="504"/>
      <c r="I53" s="504"/>
      <c r="J53" s="181"/>
    </row>
    <row r="54" spans="1:10" ht="17.149999999999999" customHeight="1">
      <c r="A54" s="181"/>
      <c r="B54" s="419" t="s">
        <v>95</v>
      </c>
      <c r="C54" s="512">
        <f>'Input Sheet'!E224</f>
        <v>1</v>
      </c>
      <c r="D54" s="513">
        <f>'Input Sheet'!E228</f>
        <v>0.03</v>
      </c>
      <c r="E54" s="497">
        <f>IF('1.1 Summary'!$C$9="France",'Labour Data – France'!$F14,IF('1.1 Summary'!$C$9="Netherlands",'Labour Data – Netherlands'!$F14,IF('1.1 Summary'!$C$9="Portugal",'Labour Data – Portugal'!$F14,'Labour Data – Country B'!$F14)))</f>
        <v>75.01731539986767</v>
      </c>
      <c r="F54" s="497">
        <f>C54*D54*E54</f>
        <v>2.25051946199603</v>
      </c>
      <c r="G54" s="499">
        <f>F54*$C$28/$C$16*1000</f>
        <v>0.16620558669445273</v>
      </c>
      <c r="H54" s="504"/>
      <c r="I54" s="504"/>
      <c r="J54" s="181"/>
    </row>
    <row r="55" spans="1:10" ht="17.149999999999999" customHeight="1">
      <c r="A55" s="181"/>
      <c r="B55" s="419" t="s">
        <v>96</v>
      </c>
      <c r="C55" s="512">
        <f>'Input Sheet'!E225</f>
        <v>1</v>
      </c>
      <c r="D55" s="513">
        <f>'Input Sheet'!E229</f>
        <v>0.05</v>
      </c>
      <c r="E55" s="497">
        <f>IF('1.1 Summary'!$C$9="France",'Labour Data – France'!$F15,IF('1.1 Summary'!$C$9="Netherlands",'Labour Data – Netherlands'!$F15,IF('1.1 Summary'!$C$9="Portugal",'Labour Data – Portugal'!$F15,'Labour Data – Country B'!$F15)))</f>
        <v>37.306034057501101</v>
      </c>
      <c r="F55" s="497">
        <f t="shared" ref="F55:F57" si="0">C55*D55*E55</f>
        <v>1.8653017028750551</v>
      </c>
      <c r="G55" s="499">
        <f t="shared" ref="G55:G57" si="1">F55*$C$28/$C$16*1000</f>
        <v>0.13775644651103985</v>
      </c>
      <c r="H55" s="504"/>
      <c r="I55" s="504"/>
      <c r="J55" s="181"/>
    </row>
    <row r="56" spans="1:10" ht="17.149999999999999" customHeight="1">
      <c r="A56" s="181"/>
      <c r="B56" s="419" t="s">
        <v>97</v>
      </c>
      <c r="C56" s="512">
        <f>'Input Sheet'!E226</f>
        <v>1</v>
      </c>
      <c r="D56" s="513">
        <f>'Input Sheet'!E230</f>
        <v>0.05</v>
      </c>
      <c r="E56" s="497">
        <f>IF('1.1 Summary'!$C$9="France",'Labour Data – France'!$F16,IF('1.1 Summary'!$C$9="Netherlands",'Labour Data – Netherlands'!$F16,IF('1.1 Summary'!$C$9="Portugal",'Labour Data – Portugal'!$F16,'Labour Data – Country B'!$F16)))</f>
        <v>23.232408815008824</v>
      </c>
      <c r="F56" s="497">
        <f t="shared" si="0"/>
        <v>1.1616204407504414</v>
      </c>
      <c r="G56" s="499">
        <f t="shared" si="1"/>
        <v>8.5788108093035664E-2</v>
      </c>
      <c r="H56" s="504"/>
      <c r="I56" s="504"/>
      <c r="J56" s="181"/>
    </row>
    <row r="57" spans="1:10" ht="17.149999999999999" customHeight="1">
      <c r="A57" s="181"/>
      <c r="B57" s="419" t="s">
        <v>98</v>
      </c>
      <c r="C57" s="512">
        <f>'Input Sheet'!E227</f>
        <v>1</v>
      </c>
      <c r="D57" s="513">
        <f>'Input Sheet'!E231</f>
        <v>0.1</v>
      </c>
      <c r="E57" s="497">
        <f>IF('1.1 Summary'!$C$9="France",'Labour Data – France'!$F17,IF('1.1 Summary'!$C$9="Netherlands",'Labour Data – Netherlands'!$F17,IF('1.1 Summary'!$C$9="Portugal",'Labour Data – Portugal'!$F17,'Labour Data – Country B'!$F17)))</f>
        <v>22.146190143923693</v>
      </c>
      <c r="F57" s="497">
        <f t="shared" si="0"/>
        <v>2.2146190143923694</v>
      </c>
      <c r="G57" s="499">
        <f t="shared" si="1"/>
        <v>0.16355426327453984</v>
      </c>
      <c r="H57" s="504"/>
      <c r="I57" s="504"/>
      <c r="J57" s="181"/>
    </row>
    <row r="58" spans="1:10" ht="17.149999999999999" customHeight="1">
      <c r="A58" s="181"/>
      <c r="B58" s="905" t="s">
        <v>228</v>
      </c>
      <c r="C58" s="906"/>
      <c r="D58" s="906"/>
      <c r="E58" s="907"/>
      <c r="F58" s="501">
        <f>SUM(F54:F57)</f>
        <v>7.4920606200138966</v>
      </c>
      <c r="G58" s="501">
        <f>SUM(G54:G57)</f>
        <v>0.55330440457306806</v>
      </c>
      <c r="H58" s="504"/>
      <c r="I58" s="504"/>
      <c r="J58" s="181"/>
    </row>
    <row r="59" spans="1:10" ht="17.149999999999999" customHeight="1">
      <c r="A59" s="181"/>
      <c r="B59" s="508"/>
      <c r="C59" s="508"/>
      <c r="D59" s="508"/>
      <c r="E59" s="508"/>
      <c r="F59" s="508"/>
      <c r="G59" s="508"/>
      <c r="H59" s="504"/>
      <c r="I59" s="504"/>
      <c r="J59" s="181"/>
    </row>
    <row r="60" spans="1:10" ht="30" customHeight="1">
      <c r="A60" s="181"/>
      <c r="B60" s="491" t="s">
        <v>229</v>
      </c>
      <c r="C60" s="491" t="s">
        <v>234</v>
      </c>
      <c r="D60" s="491" t="s">
        <v>235</v>
      </c>
      <c r="E60" s="491" t="s">
        <v>236</v>
      </c>
      <c r="F60" s="492" t="s">
        <v>86</v>
      </c>
      <c r="G60" s="493" t="s">
        <v>237</v>
      </c>
      <c r="H60" s="504"/>
      <c r="I60" s="504"/>
      <c r="J60" s="181"/>
    </row>
    <row r="61" spans="1:10" ht="17.149999999999999" customHeight="1">
      <c r="A61" s="181"/>
      <c r="B61" s="419" t="s">
        <v>95</v>
      </c>
      <c r="C61" s="512">
        <f>'Input Sheet'!F224</f>
        <v>1</v>
      </c>
      <c r="D61" s="513">
        <f>'Input Sheet'!F228</f>
        <v>0.03</v>
      </c>
      <c r="E61" s="497">
        <f>IF('1.1 Summary'!$C$9="France",'Labour Data – France'!$F14,IF('1.1 Summary'!$C$9="Netherlands",'Labour Data – Netherlands'!$F14,IF('1.1 Summary'!$C$9="Portugal",'Labour Data – Portugal'!$F14,'Labour Data – Country B'!$F14)))</f>
        <v>75.01731539986767</v>
      </c>
      <c r="F61" s="497">
        <f>C61*D61*E61</f>
        <v>2.25051946199603</v>
      </c>
      <c r="G61" s="499">
        <f>F61*$D$28/$D$16*1000</f>
        <v>0.1326836540230229</v>
      </c>
      <c r="H61" s="504"/>
      <c r="I61" s="504"/>
      <c r="J61" s="181"/>
    </row>
    <row r="62" spans="1:10" ht="17.149999999999999" customHeight="1">
      <c r="A62" s="181"/>
      <c r="B62" s="419" t="s">
        <v>96</v>
      </c>
      <c r="C62" s="512">
        <f>'Input Sheet'!F225</f>
        <v>1</v>
      </c>
      <c r="D62" s="513">
        <f>'Input Sheet'!F229</f>
        <v>0.05</v>
      </c>
      <c r="E62" s="497">
        <f>IF('1.1 Summary'!$C$9="France",'Labour Data – France'!$F15,IF('1.1 Summary'!$C$9="Netherlands",'Labour Data – Netherlands'!$F15,IF('1.1 Summary'!$C$9="Portugal",'Labour Data – Portugal'!$F15,'Labour Data – Country B'!$F15)))</f>
        <v>37.306034057501101</v>
      </c>
      <c r="F62" s="497">
        <f t="shared" ref="F62:F64" si="2">C62*D62*E62</f>
        <v>1.8653017028750551</v>
      </c>
      <c r="G62" s="499">
        <f t="shared" ref="G62:G64" si="3">F62*$D$28/$D$16*1000</f>
        <v>0.10997240858042658</v>
      </c>
      <c r="H62" s="504"/>
      <c r="I62" s="504"/>
      <c r="J62" s="181"/>
    </row>
    <row r="63" spans="1:10" ht="17.149999999999999" customHeight="1">
      <c r="A63" s="181"/>
      <c r="B63" s="419" t="s">
        <v>97</v>
      </c>
      <c r="C63" s="512">
        <f>'Input Sheet'!F226</f>
        <v>1</v>
      </c>
      <c r="D63" s="513">
        <f>'Input Sheet'!F230</f>
        <v>0.05</v>
      </c>
      <c r="E63" s="497">
        <f>IF('1.1 Summary'!$C$9="France",'Labour Data – France'!$F16,IF('1.1 Summary'!$C$9="Netherlands",'Labour Data – Netherlands'!$F16,IF('1.1 Summary'!$C$9="Portugal",'Labour Data – Portugal'!$F16,'Labour Data – Country B'!$F16)))</f>
        <v>23.232408815008824</v>
      </c>
      <c r="F63" s="497">
        <f t="shared" si="2"/>
        <v>1.1616204407504414</v>
      </c>
      <c r="G63" s="499">
        <f t="shared" si="3"/>
        <v>6.8485541791273252E-2</v>
      </c>
      <c r="H63" s="504"/>
      <c r="I63" s="504"/>
      <c r="J63" s="181"/>
    </row>
    <row r="64" spans="1:10" ht="17.149999999999999" customHeight="1">
      <c r="A64" s="181"/>
      <c r="B64" s="419" t="s">
        <v>98</v>
      </c>
      <c r="C64" s="512">
        <f>'Input Sheet'!F227</f>
        <v>1</v>
      </c>
      <c r="D64" s="513">
        <f>'Input Sheet'!F231</f>
        <v>0.1</v>
      </c>
      <c r="E64" s="497">
        <f>IF('1.1 Summary'!$C$9="France",'Labour Data – France'!$F17,IF('1.1 Summary'!$C$9="Netherlands",'Labour Data – Netherlands'!$F17,IF('1.1 Summary'!$C$9="Portugal",'Labour Data – Portugal'!$F17,'Labour Data – Country B'!$F17)))</f>
        <v>22.146190143923693</v>
      </c>
      <c r="F64" s="497">
        <f t="shared" si="2"/>
        <v>2.2146190143923694</v>
      </c>
      <c r="G64" s="499">
        <f t="shared" si="3"/>
        <v>0.13056707487338468</v>
      </c>
      <c r="H64" s="504"/>
      <c r="I64" s="504"/>
      <c r="J64" s="181"/>
    </row>
    <row r="65" spans="1:12" ht="17.149999999999999" customHeight="1">
      <c r="A65" s="181"/>
      <c r="B65" s="905" t="s">
        <v>228</v>
      </c>
      <c r="C65" s="906"/>
      <c r="D65" s="906"/>
      <c r="E65" s="907"/>
      <c r="F65" s="501">
        <f>SUM(F61:F64)</f>
        <v>7.4920606200138966</v>
      </c>
      <c r="G65" s="501">
        <f>SUM(G61:G64)</f>
        <v>0.44170867926810742</v>
      </c>
      <c r="H65" s="181"/>
      <c r="I65" s="181"/>
      <c r="J65" s="181"/>
    </row>
    <row r="66" spans="1:12" ht="17.149999999999999" customHeight="1">
      <c r="A66" s="514"/>
      <c r="B66" s="514"/>
      <c r="C66" s="514"/>
      <c r="D66" s="514"/>
      <c r="E66" s="514"/>
      <c r="F66" s="181"/>
      <c r="G66" s="181"/>
      <c r="H66" s="181"/>
      <c r="I66" s="181"/>
      <c r="J66" s="181"/>
      <c r="L66" s="494"/>
    </row>
    <row r="67" spans="1:12" ht="17.149999999999999" customHeight="1">
      <c r="A67" s="84" t="s">
        <v>0</v>
      </c>
      <c r="B67" s="514"/>
      <c r="C67" s="514"/>
      <c r="D67" s="514"/>
      <c r="E67" s="514"/>
      <c r="F67" s="181"/>
      <c r="G67" s="181"/>
      <c r="H67" s="181"/>
      <c r="I67" s="181"/>
      <c r="J67" s="181"/>
      <c r="L67" s="494"/>
    </row>
    <row r="68" spans="1:12" ht="17.149999999999999" customHeight="1">
      <c r="A68" s="514"/>
      <c r="B68" s="514"/>
      <c r="C68" s="514"/>
      <c r="D68" s="514"/>
      <c r="E68" s="514"/>
      <c r="F68" s="514"/>
      <c r="G68" s="514"/>
      <c r="H68" s="514"/>
      <c r="I68" s="514"/>
      <c r="J68" s="12"/>
      <c r="K68" s="424"/>
      <c r="L68" s="424"/>
    </row>
    <row r="69" spans="1:12" ht="17.149999999999999" hidden="1" customHeight="1">
      <c r="B69" s="670"/>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sheetData>
  <mergeCells count="10">
    <mergeCell ref="C2:D2"/>
    <mergeCell ref="B31:G31"/>
    <mergeCell ref="B41:G41"/>
    <mergeCell ref="B51:G51"/>
    <mergeCell ref="B65:E65"/>
    <mergeCell ref="B58:E58"/>
    <mergeCell ref="B49:E49"/>
    <mergeCell ref="B45:E45"/>
    <mergeCell ref="B39:E39"/>
    <mergeCell ref="B35:E35"/>
  </mergeCells>
  <pageMargins left="0.7" right="0.7" top="0.75" bottom="0.75" header="0.3" footer="0.3"/>
  <pageSetup scale="50"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F3B4-3246-47FC-9C33-27B1DE455798}">
  <sheetPr>
    <tabColor rgb="FF92D050"/>
  </sheetPr>
  <dimension ref="A1:Q588"/>
  <sheetViews>
    <sheetView showGridLines="0" topLeftCell="B23" zoomScale="85" zoomScaleNormal="85" zoomScaleSheetLayoutView="85" zoomScalePageLayoutView="40" workbookViewId="0">
      <selection activeCell="B49" sqref="B49:E49"/>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251</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80">
        <f>'Input Sheet'!E219</f>
        <v>1</v>
      </c>
      <c r="D11" s="480">
        <f>'Input Sheet'!F219</f>
        <v>1</v>
      </c>
      <c r="E11" s="474" t="s">
        <v>202</v>
      </c>
      <c r="F11" s="475"/>
      <c r="G11" s="475"/>
      <c r="H11" s="475"/>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Sheet'!E220</f>
        <v>200</v>
      </c>
      <c r="D13" s="480">
        <f>'Input Sheet'!F220</f>
        <v>250</v>
      </c>
      <c r="E13" s="674" t="s">
        <v>252</v>
      </c>
      <c r="F13" s="264"/>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0" ht="20.149999999999999" customHeight="1">
      <c r="A17" s="181"/>
      <c r="B17" s="675" t="s">
        <v>244</v>
      </c>
      <c r="C17" s="660">
        <f>'1.1 Summary'!$C$16</f>
        <v>2</v>
      </c>
      <c r="D17" s="660">
        <f>'1.1 Summary'!$C$16</f>
        <v>2</v>
      </c>
      <c r="E17" s="473" t="s">
        <v>213</v>
      </c>
      <c r="F17" s="181"/>
      <c r="G17" s="181"/>
      <c r="H17" s="181"/>
      <c r="I17" s="181"/>
      <c r="J17" s="466"/>
    </row>
    <row r="18" spans="1:10" ht="20.149999999999999" customHeight="1">
      <c r="A18" s="181"/>
      <c r="B18" s="675" t="s">
        <v>253</v>
      </c>
      <c r="C18" s="473">
        <f>C16/C17</f>
        <v>125000</v>
      </c>
      <c r="D18" s="473">
        <f>D16/D17</f>
        <v>125000</v>
      </c>
      <c r="E18" s="473" t="s">
        <v>254</v>
      </c>
      <c r="F18" s="181"/>
      <c r="G18" s="181"/>
      <c r="H18" s="181"/>
      <c r="I18" s="181"/>
      <c r="J18" s="466"/>
    </row>
    <row r="19" spans="1:10" ht="20.149999999999999" customHeight="1">
      <c r="A19" s="181"/>
      <c r="B19" s="675" t="s">
        <v>255</v>
      </c>
      <c r="C19" s="473">
        <f>C11*C13*C12</f>
        <v>192.85714285714286</v>
      </c>
      <c r="D19" s="473">
        <f>D11*D13*D12</f>
        <v>241.07142857142858</v>
      </c>
      <c r="E19" s="473" t="s">
        <v>252</v>
      </c>
      <c r="F19" s="181"/>
      <c r="G19" s="181"/>
      <c r="H19" s="181"/>
      <c r="I19" s="181"/>
      <c r="J19" s="466"/>
    </row>
    <row r="20" spans="1:10" ht="20.149999999999999" customHeight="1">
      <c r="A20" s="181"/>
      <c r="B20" s="675" t="s">
        <v>256</v>
      </c>
      <c r="C20" s="473">
        <f>C19*60</f>
        <v>11571.428571428572</v>
      </c>
      <c r="D20" s="473">
        <f>D19*60</f>
        <v>14464.285714285716</v>
      </c>
      <c r="E20" s="473" t="s">
        <v>257</v>
      </c>
      <c r="F20" s="181"/>
      <c r="G20" s="181"/>
      <c r="H20" s="181"/>
      <c r="I20" s="181"/>
      <c r="J20" s="466"/>
    </row>
    <row r="21" spans="1:10" ht="20.149999999999999" customHeight="1">
      <c r="A21" s="181"/>
      <c r="B21" s="483" t="s">
        <v>353</v>
      </c>
      <c r="C21" s="676">
        <f>'Input Sheet'!E222</f>
        <v>2E-3</v>
      </c>
      <c r="D21" s="676">
        <f>'Input Sheet'!F222</f>
        <v>1.5E-3</v>
      </c>
      <c r="E21" s="470" t="s">
        <v>208</v>
      </c>
      <c r="F21" s="181"/>
      <c r="G21" s="181"/>
      <c r="H21" s="181"/>
      <c r="I21" s="181"/>
      <c r="J21" s="466"/>
    </row>
    <row r="22" spans="1:10" ht="20.149999999999999" customHeight="1">
      <c r="A22" s="181"/>
      <c r="B22" s="481" t="s">
        <v>492</v>
      </c>
      <c r="C22" s="488">
        <f>C21*C20</f>
        <v>23.142857142857146</v>
      </c>
      <c r="D22" s="488">
        <f>D21*D20</f>
        <v>21.696428571428573</v>
      </c>
      <c r="E22" s="473" t="s">
        <v>257</v>
      </c>
      <c r="F22" s="181"/>
      <c r="G22" s="181"/>
      <c r="H22" s="181"/>
      <c r="I22" s="181"/>
      <c r="J22" s="466"/>
    </row>
    <row r="23" spans="1:10" ht="20.149999999999999" customHeight="1">
      <c r="A23" s="181"/>
      <c r="B23" s="481" t="s">
        <v>493</v>
      </c>
      <c r="C23" s="470">
        <f>C20-C22</f>
        <v>11548.285714285716</v>
      </c>
      <c r="D23" s="470">
        <f>D20-D22</f>
        <v>14442.589285714286</v>
      </c>
      <c r="E23" s="473" t="s">
        <v>257</v>
      </c>
      <c r="F23" s="181"/>
      <c r="G23" s="181"/>
      <c r="H23" s="181"/>
      <c r="I23" s="181"/>
      <c r="J23" s="466"/>
    </row>
    <row r="24" spans="1:10" ht="20.149999999999999" customHeight="1">
      <c r="A24" s="181"/>
      <c r="B24" s="483" t="s">
        <v>217</v>
      </c>
      <c r="C24" s="485">
        <f>IF('1.1 Summary'!$C$16=1,C18/C23,IF('1.1 Summary'!$C$16=0.5,(C18/(C23*1.15)),IF('1.1 Summary'!$C$16=0.33,(C18/(C23*1.3)),IF('1.1 Summary'!$C$16=1.5,(C18/(C23*0.85)),(C18/(C23*0.7))))))</f>
        <v>15.463024815062223</v>
      </c>
      <c r="D24" s="485">
        <f>IF('1.1 Summary'!$C$16=1,D18/D23,IF('1.1 Summary'!$C$16=0.5,(D18/(D23*1.15)),IF('1.1 Summary'!$C$16=0.33,(D18/(D23*1.3)),IF('1.1 Summary'!$C$16=1.5,(D18/(D23*0.85)),(D18/(D23*0.7))))))</f>
        <v>12.364225350371235</v>
      </c>
      <c r="E24" s="470" t="s">
        <v>153</v>
      </c>
      <c r="F24" s="181"/>
      <c r="G24" s="181"/>
      <c r="H24" s="181"/>
      <c r="I24" s="181"/>
      <c r="J24" s="466"/>
    </row>
    <row r="25" spans="1:10" ht="20.149999999999999" customHeight="1">
      <c r="A25" s="181"/>
      <c r="B25" s="677" t="s">
        <v>218</v>
      </c>
      <c r="C25" s="660">
        <f>'Appendix - Equipment'!$C$33</f>
        <v>0.5</v>
      </c>
      <c r="D25" s="660">
        <f>'Appendix - Equipment'!$C$33</f>
        <v>0.5</v>
      </c>
      <c r="E25" s="473" t="s">
        <v>219</v>
      </c>
      <c r="F25" s="181"/>
      <c r="G25" s="181"/>
      <c r="H25" s="181"/>
      <c r="I25" s="181"/>
      <c r="J25" s="466"/>
    </row>
    <row r="26" spans="1:10" ht="20.149999999999999" customHeight="1">
      <c r="A26" s="181"/>
      <c r="B26" s="677" t="s">
        <v>521</v>
      </c>
      <c r="C26" s="678">
        <f>('Input Sheet'!E221)*(C16/1000)</f>
        <v>2.5</v>
      </c>
      <c r="D26" s="678">
        <f>('Input Sheet'!F221)*(D16/1000)</f>
        <v>1.875</v>
      </c>
      <c r="E26" s="473" t="s">
        <v>153</v>
      </c>
      <c r="F26" s="181"/>
      <c r="G26" s="181"/>
      <c r="H26" s="181"/>
      <c r="I26" s="181"/>
      <c r="J26" s="466"/>
    </row>
    <row r="27" spans="1:10" ht="20.149999999999999" customHeight="1">
      <c r="A27" s="181"/>
      <c r="B27" s="675" t="s">
        <v>220</v>
      </c>
      <c r="C27" s="679">
        <f>C24/SUM(C24:C25)</f>
        <v>0.96867761556517684</v>
      </c>
      <c r="D27" s="679">
        <f>D24/SUM(D24:D25)</f>
        <v>0.96113252167293761</v>
      </c>
      <c r="E27" s="473" t="s">
        <v>208</v>
      </c>
      <c r="F27" s="181"/>
      <c r="G27" s="181"/>
      <c r="H27" s="181"/>
      <c r="I27" s="181"/>
      <c r="J27" s="466"/>
    </row>
    <row r="28" spans="1:10" ht="20.149999999999999" customHeight="1">
      <c r="A28" s="181"/>
      <c r="B28" s="675" t="s">
        <v>250</v>
      </c>
      <c r="C28" s="660">
        <f>IF('1.1 Summary'!$C$15="Pet Bottle",C24+C25+C26,0)</f>
        <v>18.463024815062223</v>
      </c>
      <c r="D28" s="660">
        <f>IF('1.1 Summary'!$C$15="Pet Bottle",D24+D25+D26,0)</f>
        <v>14.739225350371235</v>
      </c>
      <c r="E28" s="473" t="s">
        <v>153</v>
      </c>
      <c r="F28" s="181"/>
      <c r="G28" s="181"/>
      <c r="H28" s="181"/>
      <c r="I28" s="181"/>
      <c r="J28" s="466"/>
    </row>
    <row r="29" spans="1:10" ht="20.149999999999999" customHeight="1">
      <c r="A29" s="181"/>
      <c r="B29" s="481" t="s">
        <v>618</v>
      </c>
      <c r="C29" s="723">
        <f>C12*(1-C21)*1</f>
        <v>0.96235714285714291</v>
      </c>
      <c r="D29" s="723">
        <f>D12*(1-D21)*1</f>
        <v>0.96283928571428579</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30" customHeight="1">
      <c r="A33" s="181"/>
      <c r="B33" s="491" t="s">
        <v>223</v>
      </c>
      <c r="C33" s="491" t="s">
        <v>224</v>
      </c>
      <c r="D33" s="491" t="s">
        <v>225</v>
      </c>
      <c r="E33" s="491" t="s">
        <v>226</v>
      </c>
      <c r="F33" s="492" t="s">
        <v>86</v>
      </c>
      <c r="G33" s="493" t="s">
        <v>227</v>
      </c>
      <c r="I33" s="181"/>
      <c r="J33" s="181"/>
      <c r="L33" s="494"/>
    </row>
    <row r="34" spans="1:12" ht="17.149999999999999" customHeight="1">
      <c r="A34" s="181"/>
      <c r="B34" s="646" t="s">
        <v>126</v>
      </c>
      <c r="C34" s="665">
        <f>'Appendix - Equipment'!C17</f>
        <v>1</v>
      </c>
      <c r="D34" s="765">
        <f>IF('1.2 Scenario Analysis'!H12="New",'Appendix - Equipment'!D17,IF('1.2 Scenario Analysis'!H12="Old",'Appendix - Equipment'!D17*0.4,'Appendix - Equipment'!D17*0.75))</f>
        <v>39000</v>
      </c>
      <c r="E34" s="667">
        <f>'Input Sheet'!E223</f>
        <v>0.1</v>
      </c>
      <c r="F34" s="497">
        <f>C34*D34*E34/C$10</f>
        <v>0.5078125</v>
      </c>
      <c r="G34" s="681">
        <f>F34*$C$28/$C$16*1000</f>
        <v>3.7503019155595146E-2</v>
      </c>
      <c r="I34" s="181"/>
      <c r="J34" s="181"/>
      <c r="L34" s="494"/>
    </row>
    <row r="35" spans="1:12" ht="17.149999999999999" customHeight="1">
      <c r="A35" s="181"/>
      <c r="B35" s="905" t="s">
        <v>228</v>
      </c>
      <c r="C35" s="906"/>
      <c r="D35" s="906"/>
      <c r="E35" s="907"/>
      <c r="F35" s="501">
        <f>SUM(F33:F34)</f>
        <v>0.5078125</v>
      </c>
      <c r="G35" s="501">
        <f>SUM(G33:G34)</f>
        <v>3.7503019155595146E-2</v>
      </c>
      <c r="I35" s="181"/>
      <c r="J35" s="181"/>
    </row>
    <row r="36" spans="1:12" ht="17.149999999999999" customHeight="1">
      <c r="A36" s="181"/>
      <c r="B36" s="502"/>
      <c r="C36" s="503"/>
      <c r="D36" s="503"/>
      <c r="E36" s="504"/>
      <c r="F36" s="504"/>
      <c r="G36" s="504"/>
      <c r="H36" s="504"/>
      <c r="I36" s="181"/>
      <c r="J36" s="181"/>
    </row>
    <row r="37" spans="1:12" ht="30" customHeight="1">
      <c r="A37" s="181"/>
      <c r="B37" s="491" t="s">
        <v>229</v>
      </c>
      <c r="C37" s="491" t="s">
        <v>224</v>
      </c>
      <c r="D37" s="491" t="s">
        <v>225</v>
      </c>
      <c r="E37" s="491" t="s">
        <v>226</v>
      </c>
      <c r="F37" s="492" t="s">
        <v>86</v>
      </c>
      <c r="G37" s="493" t="s">
        <v>227</v>
      </c>
      <c r="H37" s="181"/>
      <c r="I37" s="181"/>
      <c r="J37" s="181"/>
    </row>
    <row r="38" spans="1:12" ht="17.149999999999999" customHeight="1">
      <c r="A38" s="181"/>
      <c r="B38" s="646" t="s">
        <v>126</v>
      </c>
      <c r="C38" s="665">
        <f>'Appendix - Equipment'!G17</f>
        <v>1</v>
      </c>
      <c r="D38" s="761">
        <f>IF('1.2 Scenario Analysis'!H12="New",'Appendix - Equipment'!H17,IF('1.2 Scenario Analysis'!H12="Old",'Appendix - Equipment'!H17*0.4,'Appendix - Equipment'!H17*0.75))</f>
        <v>41250</v>
      </c>
      <c r="E38" s="667">
        <f>'Input Sheet'!F223</f>
        <v>0.1</v>
      </c>
      <c r="F38" s="497">
        <f>C38*D38*E38/D$10</f>
        <v>0.537109375</v>
      </c>
      <c r="G38" s="499">
        <f>F38*$D$28/$D$16*1000</f>
        <v>3.1666304463688198E-2</v>
      </c>
      <c r="H38" s="181"/>
      <c r="I38" s="181"/>
      <c r="J38" s="181"/>
    </row>
    <row r="39" spans="1:12" ht="17.149999999999999" customHeight="1">
      <c r="A39" s="181"/>
      <c r="B39" s="905" t="s">
        <v>228</v>
      </c>
      <c r="C39" s="906"/>
      <c r="D39" s="906"/>
      <c r="E39" s="907"/>
      <c r="F39" s="501">
        <f>SUM(F38)</f>
        <v>0.537109375</v>
      </c>
      <c r="G39" s="501">
        <f>SUM(G38)</f>
        <v>3.1666304463688198E-2</v>
      </c>
      <c r="H39" s="181"/>
      <c r="I39" s="181"/>
      <c r="J39" s="181"/>
    </row>
    <row r="40" spans="1:12" ht="17.149999999999999" customHeight="1">
      <c r="A40" s="181"/>
      <c r="B40" s="165"/>
      <c r="H40" s="181"/>
      <c r="I40" s="181"/>
      <c r="J40" s="181"/>
    </row>
    <row r="41" spans="1:12" ht="17.149999999999999" customHeight="1" thickBot="1">
      <c r="A41" s="181"/>
      <c r="B41" s="910" t="s">
        <v>67</v>
      </c>
      <c r="C41" s="910"/>
      <c r="D41" s="910"/>
      <c r="E41" s="910"/>
      <c r="F41" s="910"/>
      <c r="G41" s="910"/>
      <c r="H41" s="181"/>
      <c r="I41" s="181"/>
      <c r="J41" s="181"/>
    </row>
    <row r="42" spans="1:12" ht="6" customHeight="1" thickTop="1">
      <c r="A42" s="181"/>
      <c r="B42" s="165"/>
      <c r="H42" s="181"/>
      <c r="I42" s="181"/>
      <c r="J42" s="181"/>
    </row>
    <row r="43" spans="1:12" ht="30" customHeight="1">
      <c r="A43" s="181"/>
      <c r="B43" s="491" t="s">
        <v>223</v>
      </c>
      <c r="C43" s="491" t="s">
        <v>230</v>
      </c>
      <c r="D43" s="491" t="s">
        <v>231</v>
      </c>
      <c r="E43" s="491" t="s">
        <v>232</v>
      </c>
      <c r="F43" s="492" t="s">
        <v>86</v>
      </c>
      <c r="G43" s="493" t="s">
        <v>233</v>
      </c>
      <c r="H43" s="181"/>
      <c r="I43" s="181"/>
      <c r="J43" s="181"/>
    </row>
    <row r="44" spans="1:12" ht="17.149999999999999" customHeight="1">
      <c r="A44" s="181"/>
      <c r="B44" s="646" t="s">
        <v>126</v>
      </c>
      <c r="C44" s="762">
        <f>IF('1.2 Scenario Analysis'!H12="Old",(C34*(70*(1+16%))),IF('1.2 Scenario Analysis'!H12="New",(C34*70),C34*(70*(1+8%))))</f>
        <v>75.600000000000009</v>
      </c>
      <c r="D44" s="668">
        <v>0</v>
      </c>
      <c r="E44" s="680">
        <v>0.15</v>
      </c>
      <c r="F44" s="499">
        <f>(C44*IF('1.1 Summary'!$C$9="France",'Assumption &amp; Analysis'!$E$70,IF('1.1 Summary'!$C$9="Netherlands",'Assumption &amp; Analysis'!$F$70,IF('1.1 Summary'!$C$9="Portugal",'Assumption &amp; Analysis'!$G$70,'Assumption &amp; Analysis'!$H$70)))+(D44*IF('1.1 Summary'!$C$9="France",'Assumption &amp; Analysis'!$E$71,IF('1.1 Summary'!$C$9="Netherlands",'Assumption &amp; Analysis'!$F$71,IF('1.1 Summary'!$C$9="Portugal",'Assumption &amp; Analysis'!$G$71,'Assumption &amp; Analysis'!$H$71))))+(1+E44))</f>
        <v>13.081819809985165</v>
      </c>
      <c r="G44" s="499">
        <f>F44*$C$28/$C$16*1000</f>
        <v>0.96611985511171461</v>
      </c>
      <c r="H44" s="181"/>
      <c r="I44" s="181"/>
      <c r="J44" s="181"/>
    </row>
    <row r="45" spans="1:12" ht="17.149999999999999" customHeight="1">
      <c r="A45" s="181"/>
      <c r="B45" s="905" t="s">
        <v>228</v>
      </c>
      <c r="C45" s="906"/>
      <c r="D45" s="906"/>
      <c r="E45" s="907"/>
      <c r="F45" s="501">
        <f>SUM(F43:F44)</f>
        <v>13.081819809985165</v>
      </c>
      <c r="G45" s="501">
        <f>SUM(G43:G44)</f>
        <v>0.96611985511171461</v>
      </c>
      <c r="H45" s="181"/>
      <c r="I45" s="181"/>
      <c r="J45" s="181"/>
    </row>
    <row r="46" spans="1:12" ht="17.149999999999999" customHeight="1">
      <c r="A46" s="181"/>
      <c r="B46" s="508"/>
      <c r="C46" s="508"/>
      <c r="D46" s="508"/>
      <c r="E46" s="508"/>
      <c r="F46" s="508"/>
      <c r="G46" s="508"/>
      <c r="H46" s="181"/>
      <c r="I46" s="181"/>
      <c r="J46" s="181"/>
    </row>
    <row r="47" spans="1:12" ht="30" customHeight="1">
      <c r="A47" s="181"/>
      <c r="B47" s="491" t="s">
        <v>229</v>
      </c>
      <c r="C47" s="491" t="s">
        <v>230</v>
      </c>
      <c r="D47" s="491" t="s">
        <v>231</v>
      </c>
      <c r="E47" s="491" t="s">
        <v>232</v>
      </c>
      <c r="F47" s="492" t="s">
        <v>86</v>
      </c>
      <c r="G47" s="493" t="s">
        <v>233</v>
      </c>
      <c r="H47" s="181"/>
      <c r="I47" s="181"/>
      <c r="J47" s="181"/>
    </row>
    <row r="48" spans="1:12" ht="17.149999999999999" customHeight="1">
      <c r="A48" s="181"/>
      <c r="B48" s="646" t="s">
        <v>126</v>
      </c>
      <c r="C48" s="762">
        <f>IF('1.2 Scenario Analysis'!H12="Old",(C34*(73*(1+16%))),IF('1.2 Scenario Analysis'!H12="New",(C34*73),C34*(73*(1+8%))))</f>
        <v>78.84</v>
      </c>
      <c r="D48" s="668">
        <v>0</v>
      </c>
      <c r="E48" s="680">
        <v>0.15</v>
      </c>
      <c r="F48" s="499">
        <f>(C48*IF('1.1 Summary'!$C$9="France",'Assumption &amp; Analysis'!$E$70,IF('1.1 Summary'!$C$9="Netherlands",'Assumption &amp; Analysis'!$F$70,IF('1.1 Summary'!$C$9="Portugal",'Assumption &amp; Analysis'!$G$70,'Assumption &amp; Analysis'!$H$70)))+(D48*IF('1.1 Summary'!$C$9="France",'Assumption &amp; Analysis'!$E$71,IF('1.1 Summary'!$C$9="Netherlands",'Assumption &amp; Analysis'!$F$71,IF('1.1 Summary'!$C$9="Portugal",'Assumption &amp; Analysis'!$G$71,'Assumption &amp; Analysis'!$H$71))))+(1+E48))</f>
        <v>13.593183516127384</v>
      </c>
      <c r="G48" s="499">
        <f>F48*$D$28/$D$16*1000</f>
        <v>0.80141198029261262</v>
      </c>
      <c r="H48" s="181"/>
      <c r="I48" s="181"/>
      <c r="J48" s="181"/>
    </row>
    <row r="49" spans="1:10" ht="17.149999999999999" customHeight="1">
      <c r="A49" s="181"/>
      <c r="B49" s="905" t="s">
        <v>228</v>
      </c>
      <c r="C49" s="906"/>
      <c r="D49" s="906"/>
      <c r="E49" s="907"/>
      <c r="F49" s="501">
        <f>SUM(F47:F48)</f>
        <v>13.593183516127384</v>
      </c>
      <c r="G49" s="501">
        <f>SUM(G47:G48)</f>
        <v>0.80141198029261262</v>
      </c>
      <c r="H49" s="181"/>
      <c r="I49" s="181"/>
      <c r="J49" s="181"/>
    </row>
    <row r="50" spans="1:10" ht="17.149999999999999" customHeight="1">
      <c r="A50" s="181"/>
      <c r="B50" s="504"/>
      <c r="C50" s="502"/>
      <c r="D50" s="502"/>
      <c r="E50" s="503"/>
      <c r="F50" s="504"/>
      <c r="G50" s="504"/>
      <c r="H50" s="504"/>
      <c r="I50" s="504"/>
      <c r="J50" s="181"/>
    </row>
    <row r="51" spans="1:10" ht="17.149999999999999" customHeight="1" thickBot="1">
      <c r="A51" s="181"/>
      <c r="B51" s="910" t="s">
        <v>69</v>
      </c>
      <c r="C51" s="910"/>
      <c r="D51" s="910"/>
      <c r="E51" s="910"/>
      <c r="F51" s="910"/>
      <c r="G51" s="910"/>
      <c r="H51" s="504"/>
      <c r="I51" s="504"/>
      <c r="J51" s="181"/>
    </row>
    <row r="52" spans="1:10" ht="6" customHeight="1" thickTop="1">
      <c r="A52" s="181"/>
      <c r="B52" s="504"/>
      <c r="C52" s="502"/>
      <c r="D52" s="502"/>
      <c r="E52" s="503"/>
      <c r="F52" s="504"/>
      <c r="G52" s="504"/>
      <c r="H52" s="504"/>
      <c r="I52" s="504"/>
      <c r="J52" s="181"/>
    </row>
    <row r="53" spans="1:10" ht="30" customHeight="1">
      <c r="A53" s="181"/>
      <c r="B53" s="491" t="s">
        <v>223</v>
      </c>
      <c r="C53" s="491" t="s">
        <v>234</v>
      </c>
      <c r="D53" s="491" t="s">
        <v>235</v>
      </c>
      <c r="E53" s="491" t="s">
        <v>236</v>
      </c>
      <c r="F53" s="492" t="s">
        <v>86</v>
      </c>
      <c r="G53" s="493" t="s">
        <v>237</v>
      </c>
      <c r="H53" s="504"/>
      <c r="I53" s="504"/>
      <c r="J53" s="181"/>
    </row>
    <row r="54" spans="1:10" ht="17.149999999999999" customHeight="1">
      <c r="A54" s="181"/>
      <c r="B54" s="419" t="s">
        <v>95</v>
      </c>
      <c r="C54" s="512">
        <f>'Input Sheet'!E224</f>
        <v>1</v>
      </c>
      <c r="D54" s="513">
        <f>'Input Sheet'!E228</f>
        <v>0.03</v>
      </c>
      <c r="E54" s="497">
        <f>IF('1.1 Summary'!$C$9="France",'Labour Data – France'!$F14,IF('1.1 Summary'!$C$9="Netherlands",'Labour Data – Netherlands'!$F14,IF('1.1 Summary'!$C$9="Portugal",'Labour Data – Portugal'!$F14,'Labour Data – Country B'!$F14)))</f>
        <v>75.01731539986767</v>
      </c>
      <c r="F54" s="497">
        <f>C54*D54*E54</f>
        <v>2.25051946199603</v>
      </c>
      <c r="G54" s="499">
        <f>F54*$C$28/$C$16*1000</f>
        <v>0.16620558669445273</v>
      </c>
      <c r="H54" s="504"/>
      <c r="I54" s="504"/>
      <c r="J54" s="181"/>
    </row>
    <row r="55" spans="1:10" ht="17.149999999999999" customHeight="1">
      <c r="A55" s="181"/>
      <c r="B55" s="419" t="s">
        <v>96</v>
      </c>
      <c r="C55" s="512">
        <f>'Input Sheet'!E225</f>
        <v>1</v>
      </c>
      <c r="D55" s="513">
        <f>'Input Sheet'!E229</f>
        <v>0.05</v>
      </c>
      <c r="E55" s="497">
        <f>IF('1.1 Summary'!$C$9="France",'Labour Data – France'!$F15,IF('1.1 Summary'!$C$9="Netherlands",'Labour Data – Netherlands'!$F15,IF('1.1 Summary'!$C$9="Portugal",'Labour Data – Portugal'!$F15,'Labour Data – Country B'!$F15)))</f>
        <v>37.306034057501101</v>
      </c>
      <c r="F55" s="497">
        <f t="shared" ref="F55:F57" si="0">C55*D55*E55</f>
        <v>1.8653017028750551</v>
      </c>
      <c r="G55" s="499">
        <f t="shared" ref="G55:G57" si="1">F55*$C$28/$C$16*1000</f>
        <v>0.13775644651103985</v>
      </c>
      <c r="H55" s="504"/>
      <c r="I55" s="504"/>
      <c r="J55" s="181"/>
    </row>
    <row r="56" spans="1:10" ht="17.149999999999999" customHeight="1">
      <c r="A56" s="181"/>
      <c r="B56" s="419" t="s">
        <v>97</v>
      </c>
      <c r="C56" s="512">
        <f>'Input Sheet'!E226</f>
        <v>1</v>
      </c>
      <c r="D56" s="513">
        <f>'Input Sheet'!E230</f>
        <v>0.05</v>
      </c>
      <c r="E56" s="497">
        <f>IF('1.1 Summary'!$C$9="France",'Labour Data – France'!$F16,IF('1.1 Summary'!$C$9="Netherlands",'Labour Data – Netherlands'!$F16,IF('1.1 Summary'!$C$9="Portugal",'Labour Data – Portugal'!$F16,'Labour Data – Country B'!$F16)))</f>
        <v>23.232408815008824</v>
      </c>
      <c r="F56" s="497">
        <f t="shared" si="0"/>
        <v>1.1616204407504414</v>
      </c>
      <c r="G56" s="499">
        <f t="shared" si="1"/>
        <v>8.5788108093035664E-2</v>
      </c>
      <c r="H56" s="504"/>
      <c r="I56" s="504"/>
      <c r="J56" s="181"/>
    </row>
    <row r="57" spans="1:10" ht="17.149999999999999" customHeight="1">
      <c r="A57" s="181"/>
      <c r="B57" s="419" t="s">
        <v>98</v>
      </c>
      <c r="C57" s="512">
        <f>'Input Sheet'!E227</f>
        <v>1</v>
      </c>
      <c r="D57" s="513">
        <f>'Input Sheet'!E231</f>
        <v>0.1</v>
      </c>
      <c r="E57" s="497">
        <f>IF('1.1 Summary'!$C$9="France",'Labour Data – France'!$F17,IF('1.1 Summary'!$C$9="Netherlands",'Labour Data – Netherlands'!$F17,IF('1.1 Summary'!$C$9="Portugal",'Labour Data – Portugal'!$F17,'Labour Data – Country B'!$F17)))</f>
        <v>22.146190143923693</v>
      </c>
      <c r="F57" s="497">
        <f t="shared" si="0"/>
        <v>2.2146190143923694</v>
      </c>
      <c r="G57" s="499">
        <f t="shared" si="1"/>
        <v>0.16355426327453984</v>
      </c>
      <c r="H57" s="504"/>
      <c r="I57" s="504"/>
      <c r="J57" s="181"/>
    </row>
    <row r="58" spans="1:10" ht="17.149999999999999" customHeight="1">
      <c r="A58" s="181"/>
      <c r="B58" s="905" t="s">
        <v>228</v>
      </c>
      <c r="C58" s="906"/>
      <c r="D58" s="906"/>
      <c r="E58" s="907"/>
      <c r="F58" s="501">
        <f>SUM(F54:F57)</f>
        <v>7.4920606200138966</v>
      </c>
      <c r="G58" s="501">
        <f>SUM(G54:G57)</f>
        <v>0.55330440457306806</v>
      </c>
      <c r="H58" s="504"/>
      <c r="I58" s="504"/>
      <c r="J58" s="181"/>
    </row>
    <row r="59" spans="1:10" ht="17.149999999999999" customHeight="1">
      <c r="A59" s="181"/>
      <c r="B59" s="508"/>
      <c r="C59" s="508"/>
      <c r="D59" s="508"/>
      <c r="E59" s="508"/>
      <c r="F59" s="508"/>
      <c r="G59" s="508"/>
      <c r="H59" s="504"/>
      <c r="I59" s="504"/>
      <c r="J59" s="181"/>
    </row>
    <row r="60" spans="1:10" ht="30" customHeight="1">
      <c r="A60" s="181"/>
      <c r="B60" s="491" t="s">
        <v>229</v>
      </c>
      <c r="C60" s="491" t="s">
        <v>234</v>
      </c>
      <c r="D60" s="491" t="s">
        <v>235</v>
      </c>
      <c r="E60" s="491" t="s">
        <v>236</v>
      </c>
      <c r="F60" s="492" t="s">
        <v>86</v>
      </c>
      <c r="G60" s="493" t="s">
        <v>237</v>
      </c>
      <c r="H60" s="504"/>
      <c r="I60" s="504"/>
      <c r="J60" s="181"/>
    </row>
    <row r="61" spans="1:10" ht="17.149999999999999" customHeight="1">
      <c r="A61" s="181"/>
      <c r="B61" s="419" t="s">
        <v>95</v>
      </c>
      <c r="C61" s="512">
        <f>'Input Sheet'!F224</f>
        <v>1</v>
      </c>
      <c r="D61" s="513">
        <f>'Input Sheet'!F228</f>
        <v>0.03</v>
      </c>
      <c r="E61" s="497">
        <f>IF('1.1 Summary'!$C$9="France",'Labour Data – France'!$F14,IF('1.1 Summary'!$C$9="Netherlands",'Labour Data – Netherlands'!$F14,IF('1.1 Summary'!$C$9="Portugal",'Labour Data – Portugal'!$F14,'Labour Data – Country B'!$F14)))</f>
        <v>75.01731539986767</v>
      </c>
      <c r="F61" s="497">
        <f>C61*D61*E61</f>
        <v>2.25051946199603</v>
      </c>
      <c r="G61" s="499">
        <f>F61*$D$28/$D$16*1000</f>
        <v>0.1326836540230229</v>
      </c>
      <c r="H61" s="504"/>
      <c r="I61" s="504"/>
      <c r="J61" s="181"/>
    </row>
    <row r="62" spans="1:10" ht="17.149999999999999" customHeight="1">
      <c r="A62" s="181"/>
      <c r="B62" s="419" t="s">
        <v>96</v>
      </c>
      <c r="C62" s="512">
        <f>'Input Sheet'!F225</f>
        <v>1</v>
      </c>
      <c r="D62" s="513">
        <f>'Input Sheet'!F229</f>
        <v>0.05</v>
      </c>
      <c r="E62" s="497">
        <f>IF('1.1 Summary'!$C$9="France",'Labour Data – France'!$F15,IF('1.1 Summary'!$C$9="Netherlands",'Labour Data – Netherlands'!$F15,IF('1.1 Summary'!$C$9="Portugal",'Labour Data – Portugal'!$F15,'Labour Data – Country B'!$F15)))</f>
        <v>37.306034057501101</v>
      </c>
      <c r="F62" s="497">
        <f t="shared" ref="F62:F64" si="2">C62*D62*E62</f>
        <v>1.8653017028750551</v>
      </c>
      <c r="G62" s="499">
        <f t="shared" ref="G62:G64" si="3">F62*$D$28/$D$16*1000</f>
        <v>0.10997240858042658</v>
      </c>
      <c r="H62" s="504"/>
      <c r="I62" s="504"/>
      <c r="J62" s="181"/>
    </row>
    <row r="63" spans="1:10" ht="17.149999999999999" customHeight="1">
      <c r="A63" s="181"/>
      <c r="B63" s="419" t="s">
        <v>97</v>
      </c>
      <c r="C63" s="512">
        <f>'Input Sheet'!F226</f>
        <v>1</v>
      </c>
      <c r="D63" s="513">
        <f>'Input Sheet'!F230</f>
        <v>0.05</v>
      </c>
      <c r="E63" s="497">
        <f>IF('1.1 Summary'!$C$9="France",'Labour Data – France'!$F16,IF('1.1 Summary'!$C$9="Netherlands",'Labour Data – Netherlands'!$F16,IF('1.1 Summary'!$C$9="Portugal",'Labour Data – Portugal'!$F16,'Labour Data – Country B'!$F16)))</f>
        <v>23.232408815008824</v>
      </c>
      <c r="F63" s="497">
        <f t="shared" si="2"/>
        <v>1.1616204407504414</v>
      </c>
      <c r="G63" s="499">
        <f t="shared" si="3"/>
        <v>6.8485541791273252E-2</v>
      </c>
      <c r="H63" s="504"/>
      <c r="I63" s="504"/>
      <c r="J63" s="181"/>
    </row>
    <row r="64" spans="1:10" ht="17.149999999999999" customHeight="1">
      <c r="A64" s="181"/>
      <c r="B64" s="419" t="s">
        <v>98</v>
      </c>
      <c r="C64" s="512">
        <f>'Input Sheet'!F227</f>
        <v>1</v>
      </c>
      <c r="D64" s="513">
        <f>'Input Sheet'!F231</f>
        <v>0.1</v>
      </c>
      <c r="E64" s="497">
        <f>IF('1.1 Summary'!$C$9="France",'Labour Data – France'!$F17,IF('1.1 Summary'!$C$9="Netherlands",'Labour Data – Netherlands'!$F17,IF('1.1 Summary'!$C$9="Portugal",'Labour Data – Portugal'!$F17,'Labour Data – Country B'!$F17)))</f>
        <v>22.146190143923693</v>
      </c>
      <c r="F64" s="497">
        <f t="shared" si="2"/>
        <v>2.2146190143923694</v>
      </c>
      <c r="G64" s="499">
        <f t="shared" si="3"/>
        <v>0.13056707487338468</v>
      </c>
      <c r="H64" s="504"/>
      <c r="I64" s="504"/>
      <c r="J64" s="181"/>
    </row>
    <row r="65" spans="1:12" ht="17.149999999999999" customHeight="1">
      <c r="A65" s="181"/>
      <c r="B65" s="905" t="s">
        <v>228</v>
      </c>
      <c r="C65" s="906"/>
      <c r="D65" s="906"/>
      <c r="E65" s="907"/>
      <c r="F65" s="501">
        <f>SUM(F61:F64)</f>
        <v>7.4920606200138966</v>
      </c>
      <c r="G65" s="501">
        <f>SUM(G61:G64)</f>
        <v>0.44170867926810742</v>
      </c>
      <c r="H65" s="181"/>
      <c r="I65" s="181"/>
      <c r="J65" s="181"/>
    </row>
    <row r="66" spans="1:12" ht="17.149999999999999" customHeight="1">
      <c r="A66" s="514"/>
      <c r="B66" s="514"/>
      <c r="C66" s="514"/>
      <c r="D66" s="514"/>
      <c r="E66" s="514"/>
      <c r="F66" s="181"/>
      <c r="G66" s="181"/>
      <c r="H66" s="181"/>
      <c r="I66" s="181"/>
      <c r="J66" s="181"/>
      <c r="L66" s="494"/>
    </row>
    <row r="67" spans="1:12" ht="17.149999999999999" customHeight="1">
      <c r="A67" s="84" t="s">
        <v>0</v>
      </c>
      <c r="B67" s="514"/>
      <c r="C67" s="514"/>
      <c r="D67" s="514"/>
      <c r="E67" s="514"/>
      <c r="F67" s="181"/>
      <c r="G67" s="181"/>
      <c r="H67" s="181"/>
      <c r="I67" s="181"/>
      <c r="J67" s="181"/>
      <c r="L67" s="494"/>
    </row>
    <row r="68" spans="1:12" ht="17.149999999999999" customHeight="1">
      <c r="A68" s="514"/>
      <c r="B68" s="514"/>
      <c r="C68" s="514"/>
      <c r="D68" s="514"/>
      <c r="E68" s="514"/>
      <c r="F68" s="514"/>
      <c r="G68" s="514"/>
      <c r="H68" s="514"/>
      <c r="I68" s="514"/>
      <c r="J68" s="12"/>
      <c r="K68" s="424"/>
      <c r="L68" s="424"/>
    </row>
    <row r="69" spans="1:12" ht="17.149999999999999" hidden="1" customHeight="1">
      <c r="B69" s="670"/>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sheetData>
  <mergeCells count="10">
    <mergeCell ref="B49:E49"/>
    <mergeCell ref="B51:G51"/>
    <mergeCell ref="B58:E58"/>
    <mergeCell ref="B65:E65"/>
    <mergeCell ref="C2:D2"/>
    <mergeCell ref="B31:G31"/>
    <mergeCell ref="B35:E35"/>
    <mergeCell ref="B39:E39"/>
    <mergeCell ref="B41:G41"/>
    <mergeCell ref="B45:E45"/>
  </mergeCells>
  <pageMargins left="0.7" right="0.7" top="0.75" bottom="0.75" header="0.3" footer="0.3"/>
  <pageSetup scale="50"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FE9D2-2475-40EE-8323-4DDEE82411BB}">
  <sheetPr>
    <tabColor rgb="FF92D050"/>
  </sheetPr>
  <dimension ref="A1:Q588"/>
  <sheetViews>
    <sheetView showGridLines="0" topLeftCell="B41" zoomScale="85" zoomScaleNormal="85" zoomScaleSheetLayoutView="85" zoomScalePageLayoutView="40" workbookViewId="0">
      <selection activeCell="C48" sqref="C4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251</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80">
        <f>'Input Sheet'!E219</f>
        <v>1</v>
      </c>
      <c r="D11" s="480">
        <f>'Input Sheet'!F219</f>
        <v>1</v>
      </c>
      <c r="E11" s="474" t="s">
        <v>202</v>
      </c>
      <c r="F11" s="475"/>
      <c r="G11" s="475"/>
      <c r="H11" s="475"/>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Sheet'!E220</f>
        <v>200</v>
      </c>
      <c r="D13" s="480">
        <f>'Input Sheet'!F220</f>
        <v>250</v>
      </c>
      <c r="E13" s="674" t="s">
        <v>252</v>
      </c>
      <c r="F13" s="264"/>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0" ht="20.149999999999999" customHeight="1">
      <c r="A17" s="181"/>
      <c r="B17" s="675" t="s">
        <v>244</v>
      </c>
      <c r="C17" s="660">
        <f>'1.1 Summary'!$C$16</f>
        <v>2</v>
      </c>
      <c r="D17" s="660">
        <f>'1.1 Summary'!$C$16</f>
        <v>2</v>
      </c>
      <c r="E17" s="473" t="s">
        <v>213</v>
      </c>
      <c r="F17" s="181"/>
      <c r="G17" s="181"/>
      <c r="H17" s="181"/>
      <c r="I17" s="181"/>
      <c r="J17" s="466"/>
    </row>
    <row r="18" spans="1:10" ht="20.149999999999999" customHeight="1">
      <c r="A18" s="181"/>
      <c r="B18" s="675" t="s">
        <v>253</v>
      </c>
      <c r="C18" s="473">
        <f>C16/C17</f>
        <v>125000</v>
      </c>
      <c r="D18" s="473">
        <f>D16/D17</f>
        <v>125000</v>
      </c>
      <c r="E18" s="473" t="s">
        <v>254</v>
      </c>
      <c r="F18" s="181"/>
      <c r="G18" s="181"/>
      <c r="H18" s="181"/>
      <c r="I18" s="181"/>
      <c r="J18" s="466"/>
    </row>
    <row r="19" spans="1:10" ht="20.149999999999999" customHeight="1">
      <c r="A19" s="181"/>
      <c r="B19" s="675" t="s">
        <v>255</v>
      </c>
      <c r="C19" s="473">
        <f>C11*C13*C12</f>
        <v>192.85714285714286</v>
      </c>
      <c r="D19" s="473">
        <f>D11*D13*D12</f>
        <v>241.07142857142858</v>
      </c>
      <c r="E19" s="473" t="s">
        <v>252</v>
      </c>
      <c r="F19" s="181"/>
      <c r="G19" s="181"/>
      <c r="H19" s="181"/>
      <c r="I19" s="181"/>
      <c r="J19" s="466"/>
    </row>
    <row r="20" spans="1:10" ht="20.149999999999999" customHeight="1">
      <c r="A20" s="181"/>
      <c r="B20" s="675" t="s">
        <v>256</v>
      </c>
      <c r="C20" s="473">
        <f>C19*60</f>
        <v>11571.428571428572</v>
      </c>
      <c r="D20" s="473">
        <f>D19*60</f>
        <v>14464.285714285716</v>
      </c>
      <c r="E20" s="473" t="s">
        <v>257</v>
      </c>
      <c r="F20" s="181"/>
      <c r="G20" s="181"/>
      <c r="H20" s="181"/>
      <c r="I20" s="181"/>
      <c r="J20" s="466"/>
    </row>
    <row r="21" spans="1:10" ht="20.149999999999999" customHeight="1">
      <c r="A21" s="181"/>
      <c r="B21" s="483" t="s">
        <v>353</v>
      </c>
      <c r="C21" s="676">
        <f>'Input Sheet'!E222</f>
        <v>2E-3</v>
      </c>
      <c r="D21" s="676">
        <f>'Input Sheet'!F222</f>
        <v>1.5E-3</v>
      </c>
      <c r="E21" s="470" t="s">
        <v>208</v>
      </c>
      <c r="F21" s="181"/>
      <c r="G21" s="181"/>
      <c r="H21" s="181"/>
      <c r="I21" s="181"/>
      <c r="J21" s="466"/>
    </row>
    <row r="22" spans="1:10" ht="20.149999999999999" customHeight="1">
      <c r="A22" s="181"/>
      <c r="B22" s="481" t="s">
        <v>492</v>
      </c>
      <c r="C22" s="488">
        <f>C21*C20</f>
        <v>23.142857142857146</v>
      </c>
      <c r="D22" s="488">
        <f>D21*D20</f>
        <v>21.696428571428573</v>
      </c>
      <c r="E22" s="473" t="s">
        <v>257</v>
      </c>
      <c r="F22" s="181"/>
      <c r="G22" s="181"/>
      <c r="H22" s="181"/>
      <c r="I22" s="181"/>
      <c r="J22" s="466"/>
    </row>
    <row r="23" spans="1:10" ht="20.149999999999999" customHeight="1">
      <c r="A23" s="181"/>
      <c r="B23" s="481" t="s">
        <v>493</v>
      </c>
      <c r="C23" s="470">
        <f>C20-C22</f>
        <v>11548.285714285716</v>
      </c>
      <c r="D23" s="470">
        <f>D20-D22</f>
        <v>14442.589285714286</v>
      </c>
      <c r="E23" s="473" t="s">
        <v>257</v>
      </c>
      <c r="F23" s="181"/>
      <c r="G23" s="181"/>
      <c r="H23" s="181"/>
      <c r="I23" s="181"/>
      <c r="J23" s="466"/>
    </row>
    <row r="24" spans="1:10" ht="20.149999999999999" customHeight="1">
      <c r="A24" s="181"/>
      <c r="B24" s="483" t="s">
        <v>217</v>
      </c>
      <c r="C24" s="485">
        <f>IF('1.1 Summary'!$C$16=1,C18/C23,IF('1.1 Summary'!$C$16=0.5,(C18/(C23*1.15)),IF('1.1 Summary'!$C$16=0.33,(C18/(C23*1.3)),IF('1.1 Summary'!$C$16=1.5,(C18/(C23*0.85)),(C18/(C23*0.7))))))</f>
        <v>15.463024815062223</v>
      </c>
      <c r="D24" s="485">
        <f>IF('1.1 Summary'!$C$16=1,D18/D23,IF('1.1 Summary'!$C$16=0.5,(D18/(D23*1.15)),IF('1.1 Summary'!$C$16=0.33,(D18/(D23*1.3)),IF('1.1 Summary'!$C$16=1.5,(D18/(D23*0.85)),(D18/(D23*0.7))))))</f>
        <v>12.364225350371235</v>
      </c>
      <c r="E24" s="470" t="s">
        <v>153</v>
      </c>
      <c r="F24" s="181"/>
      <c r="G24" s="181"/>
      <c r="H24" s="181"/>
      <c r="I24" s="181"/>
      <c r="J24" s="466"/>
    </row>
    <row r="25" spans="1:10" ht="20.149999999999999" customHeight="1">
      <c r="A25" s="181"/>
      <c r="B25" s="677" t="s">
        <v>218</v>
      </c>
      <c r="C25" s="660">
        <f>'Appendix - Equipment'!$C$33</f>
        <v>0.5</v>
      </c>
      <c r="D25" s="660">
        <f>'Appendix - Equipment'!$C$33</f>
        <v>0.5</v>
      </c>
      <c r="E25" s="473" t="s">
        <v>219</v>
      </c>
      <c r="F25" s="181"/>
      <c r="G25" s="181"/>
      <c r="H25" s="181"/>
      <c r="I25" s="181"/>
      <c r="J25" s="466"/>
    </row>
    <row r="26" spans="1:10" ht="20.149999999999999" customHeight="1">
      <c r="A26" s="181"/>
      <c r="B26" s="677" t="s">
        <v>521</v>
      </c>
      <c r="C26" s="678">
        <f>('Input Sheet'!E221)*(C16/1000)</f>
        <v>2.5</v>
      </c>
      <c r="D26" s="678">
        <f>('Input Sheet'!F221)*(D16/1000)</f>
        <v>1.875</v>
      </c>
      <c r="E26" s="473" t="s">
        <v>153</v>
      </c>
      <c r="F26" s="181"/>
      <c r="G26" s="181"/>
      <c r="H26" s="181"/>
      <c r="I26" s="181"/>
      <c r="J26" s="466"/>
    </row>
    <row r="27" spans="1:10" ht="20.149999999999999" customHeight="1">
      <c r="A27" s="181"/>
      <c r="B27" s="675" t="s">
        <v>220</v>
      </c>
      <c r="C27" s="679">
        <f>C24/SUM(C24:C25)</f>
        <v>0.96867761556517684</v>
      </c>
      <c r="D27" s="679">
        <f>D24/SUM(D24:D25)</f>
        <v>0.96113252167293761</v>
      </c>
      <c r="E27" s="473" t="s">
        <v>208</v>
      </c>
      <c r="F27" s="181"/>
      <c r="G27" s="181"/>
      <c r="H27" s="181"/>
      <c r="I27" s="181"/>
      <c r="J27" s="466"/>
    </row>
    <row r="28" spans="1:10" ht="20.149999999999999" customHeight="1">
      <c r="A28" s="181"/>
      <c r="B28" s="675" t="s">
        <v>250</v>
      </c>
      <c r="C28" s="660">
        <f>IF('1.1 Summary'!$C$15="Pet Bottle",C24+C25+C26,0)</f>
        <v>18.463024815062223</v>
      </c>
      <c r="D28" s="660">
        <f>IF('1.1 Summary'!$C$15="Pet Bottle",D24+D25+D26,0)</f>
        <v>14.739225350371235</v>
      </c>
      <c r="E28" s="473" t="s">
        <v>153</v>
      </c>
      <c r="F28" s="181"/>
      <c r="G28" s="181"/>
      <c r="H28" s="181"/>
      <c r="I28" s="181"/>
      <c r="J28" s="466"/>
    </row>
    <row r="29" spans="1:10" ht="20.149999999999999" customHeight="1">
      <c r="A29" s="181"/>
      <c r="B29" s="481" t="s">
        <v>618</v>
      </c>
      <c r="C29" s="723">
        <f>C12*(1-C21)*1</f>
        <v>0.96235714285714291</v>
      </c>
      <c r="D29" s="723">
        <f>D12*(1-D21)*1</f>
        <v>0.96283928571428579</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30" customHeight="1">
      <c r="A33" s="181"/>
      <c r="B33" s="491" t="s">
        <v>223</v>
      </c>
      <c r="C33" s="491" t="s">
        <v>224</v>
      </c>
      <c r="D33" s="491" t="s">
        <v>225</v>
      </c>
      <c r="E33" s="491" t="s">
        <v>226</v>
      </c>
      <c r="F33" s="492" t="s">
        <v>86</v>
      </c>
      <c r="G33" s="493" t="s">
        <v>227</v>
      </c>
      <c r="I33" s="181"/>
      <c r="J33" s="181"/>
      <c r="L33" s="494"/>
    </row>
    <row r="34" spans="1:12" ht="17.149999999999999" customHeight="1">
      <c r="A34" s="181"/>
      <c r="B34" s="646" t="s">
        <v>126</v>
      </c>
      <c r="C34" s="665">
        <f>'Appendix - Equipment'!C17</f>
        <v>1</v>
      </c>
      <c r="D34" s="765">
        <f>IF('1.2 Scenario Analysis'!M12="New",'Appendix - Equipment'!D17,IF('1.2 Scenario Analysis'!M12="Old",'Appendix - Equipment'!D17*0.4,'Appendix - Equipment'!D17*0.75))</f>
        <v>39000</v>
      </c>
      <c r="E34" s="667">
        <f>'Input Sheet'!E223</f>
        <v>0.1</v>
      </c>
      <c r="F34" s="497">
        <f>C34*D34*E34/C$10</f>
        <v>0.5078125</v>
      </c>
      <c r="G34" s="681">
        <f>F34*$C$28/$C$16*1000</f>
        <v>3.7503019155595146E-2</v>
      </c>
      <c r="I34" s="181"/>
      <c r="J34" s="181"/>
      <c r="L34" s="494"/>
    </row>
    <row r="35" spans="1:12" ht="17.149999999999999" customHeight="1">
      <c r="A35" s="181"/>
      <c r="B35" s="905" t="s">
        <v>228</v>
      </c>
      <c r="C35" s="906"/>
      <c r="D35" s="906"/>
      <c r="E35" s="907"/>
      <c r="F35" s="501">
        <f>SUM(F33:F34)</f>
        <v>0.5078125</v>
      </c>
      <c r="G35" s="501">
        <f>SUM(G33:G34)</f>
        <v>3.7503019155595146E-2</v>
      </c>
      <c r="I35" s="181"/>
      <c r="J35" s="181"/>
    </row>
    <row r="36" spans="1:12" ht="17.149999999999999" customHeight="1">
      <c r="A36" s="181"/>
      <c r="B36" s="502"/>
      <c r="C36" s="503"/>
      <c r="D36" s="503"/>
      <c r="E36" s="504"/>
      <c r="F36" s="504"/>
      <c r="G36" s="504"/>
      <c r="H36" s="504"/>
      <c r="I36" s="181"/>
      <c r="J36" s="181"/>
    </row>
    <row r="37" spans="1:12" ht="30" customHeight="1">
      <c r="A37" s="181"/>
      <c r="B37" s="491" t="s">
        <v>229</v>
      </c>
      <c r="C37" s="491" t="s">
        <v>224</v>
      </c>
      <c r="D37" s="491" t="s">
        <v>225</v>
      </c>
      <c r="E37" s="491" t="s">
        <v>226</v>
      </c>
      <c r="F37" s="492" t="s">
        <v>86</v>
      </c>
      <c r="G37" s="493" t="s">
        <v>227</v>
      </c>
      <c r="H37" s="181"/>
      <c r="I37" s="181"/>
      <c r="J37" s="181"/>
    </row>
    <row r="38" spans="1:12" ht="17.149999999999999" customHeight="1">
      <c r="A38" s="181"/>
      <c r="B38" s="646" t="s">
        <v>126</v>
      </c>
      <c r="C38" s="665">
        <f>'Appendix - Equipment'!G17</f>
        <v>1</v>
      </c>
      <c r="D38" s="761">
        <f>IF('1.2 Scenario Analysis'!M12="New",'Appendix - Equipment'!H17,IF('1.2 Scenario Analysis'!M12="Old",'Appendix - Equipment'!H17*0.4,'Appendix - Equipment'!H17*0.75))</f>
        <v>41250</v>
      </c>
      <c r="E38" s="667">
        <f>'Input Sheet'!F223</f>
        <v>0.1</v>
      </c>
      <c r="F38" s="497">
        <f>C38*D38*E38/D$10</f>
        <v>0.537109375</v>
      </c>
      <c r="G38" s="499">
        <f>F38*$D$28/$D$16*1000</f>
        <v>3.1666304463688198E-2</v>
      </c>
      <c r="H38" s="181"/>
      <c r="I38" s="181"/>
      <c r="J38" s="181"/>
    </row>
    <row r="39" spans="1:12" ht="17.149999999999999" customHeight="1">
      <c r="A39" s="181"/>
      <c r="B39" s="905" t="s">
        <v>228</v>
      </c>
      <c r="C39" s="906"/>
      <c r="D39" s="906"/>
      <c r="E39" s="907"/>
      <c r="F39" s="501">
        <f>SUM(F38)</f>
        <v>0.537109375</v>
      </c>
      <c r="G39" s="501">
        <f>SUM(G38)</f>
        <v>3.1666304463688198E-2</v>
      </c>
      <c r="H39" s="181"/>
      <c r="I39" s="181"/>
      <c r="J39" s="181"/>
    </row>
    <row r="40" spans="1:12" ht="17.149999999999999" customHeight="1">
      <c r="A40" s="181"/>
      <c r="B40" s="165"/>
      <c r="H40" s="181"/>
      <c r="I40" s="181"/>
      <c r="J40" s="181"/>
    </row>
    <row r="41" spans="1:12" ht="17.149999999999999" customHeight="1" thickBot="1">
      <c r="A41" s="181"/>
      <c r="B41" s="910" t="s">
        <v>67</v>
      </c>
      <c r="C41" s="910"/>
      <c r="D41" s="910"/>
      <c r="E41" s="910"/>
      <c r="F41" s="910"/>
      <c r="G41" s="910"/>
      <c r="H41" s="181"/>
      <c r="I41" s="181"/>
      <c r="J41" s="181"/>
    </row>
    <row r="42" spans="1:12" ht="6" customHeight="1" thickTop="1">
      <c r="A42" s="181"/>
      <c r="B42" s="165"/>
      <c r="H42" s="181"/>
      <c r="I42" s="181"/>
      <c r="J42" s="181"/>
    </row>
    <row r="43" spans="1:12" ht="30" customHeight="1">
      <c r="A43" s="181"/>
      <c r="B43" s="491" t="s">
        <v>223</v>
      </c>
      <c r="C43" s="491" t="s">
        <v>230</v>
      </c>
      <c r="D43" s="491" t="s">
        <v>231</v>
      </c>
      <c r="E43" s="491" t="s">
        <v>232</v>
      </c>
      <c r="F43" s="492" t="s">
        <v>86</v>
      </c>
      <c r="G43" s="493" t="s">
        <v>233</v>
      </c>
      <c r="H43" s="181"/>
      <c r="I43" s="181"/>
      <c r="J43" s="181"/>
    </row>
    <row r="44" spans="1:12" ht="17.149999999999999" customHeight="1">
      <c r="A44" s="181"/>
      <c r="B44" s="646" t="s">
        <v>126</v>
      </c>
      <c r="C44" s="762">
        <f>IF('1.2 Scenario Analysis'!M12="Old",(C34*(70*(1+16%))),IF('1.2 Scenario Analysis'!M12="New",(C34*70),C34*(70*(1+8%))))</f>
        <v>75.600000000000009</v>
      </c>
      <c r="D44" s="668">
        <v>0</v>
      </c>
      <c r="E44" s="680">
        <v>0.15</v>
      </c>
      <c r="F44" s="499">
        <f>(C44*IF('1.1 Summary'!$C$9="France",'Assumption &amp; Analysis'!$E$70,IF('1.1 Summary'!$C$9="Netherlands",'Assumption &amp; Analysis'!$F$70,IF('1.1 Summary'!$C$9="Portugal",'Assumption &amp; Analysis'!$G$70,'Assumption &amp; Analysis'!$H$70)))+(D44*IF('1.1 Summary'!$C$9="France",'Assumption &amp; Analysis'!$E$71,IF('1.1 Summary'!$C$9="Netherlands",'Assumption &amp; Analysis'!$F$71,IF('1.1 Summary'!$C$9="Portugal",'Assumption &amp; Analysis'!$G$71,'Assumption &amp; Analysis'!$H$71))))+(1+E44))</f>
        <v>13.081819809985165</v>
      </c>
      <c r="G44" s="499">
        <f>F44*$C$28/$C$16*1000</f>
        <v>0.96611985511171461</v>
      </c>
      <c r="H44" s="181"/>
      <c r="I44" s="181"/>
      <c r="J44" s="181"/>
    </row>
    <row r="45" spans="1:12" ht="17.149999999999999" customHeight="1">
      <c r="A45" s="181"/>
      <c r="B45" s="905" t="s">
        <v>228</v>
      </c>
      <c r="C45" s="906"/>
      <c r="D45" s="906"/>
      <c r="E45" s="907"/>
      <c r="F45" s="501">
        <f>SUM(F43:F44)</f>
        <v>13.081819809985165</v>
      </c>
      <c r="G45" s="501">
        <f>SUM(G43:G44)</f>
        <v>0.96611985511171461</v>
      </c>
      <c r="H45" s="181"/>
      <c r="I45" s="181"/>
      <c r="J45" s="181"/>
    </row>
    <row r="46" spans="1:12" ht="17.149999999999999" customHeight="1">
      <c r="A46" s="181"/>
      <c r="B46" s="508"/>
      <c r="C46" s="508"/>
      <c r="D46" s="508"/>
      <c r="E46" s="508"/>
      <c r="F46" s="508"/>
      <c r="G46" s="508"/>
      <c r="H46" s="181"/>
      <c r="I46" s="181"/>
      <c r="J46" s="181"/>
    </row>
    <row r="47" spans="1:12" ht="30" customHeight="1">
      <c r="A47" s="181"/>
      <c r="B47" s="491" t="s">
        <v>229</v>
      </c>
      <c r="C47" s="491" t="s">
        <v>230</v>
      </c>
      <c r="D47" s="491" t="s">
        <v>231</v>
      </c>
      <c r="E47" s="491" t="s">
        <v>232</v>
      </c>
      <c r="F47" s="492" t="s">
        <v>86</v>
      </c>
      <c r="G47" s="493" t="s">
        <v>233</v>
      </c>
      <c r="H47" s="181"/>
      <c r="I47" s="181"/>
      <c r="J47" s="181"/>
    </row>
    <row r="48" spans="1:12" ht="17.149999999999999" customHeight="1">
      <c r="A48" s="181"/>
      <c r="B48" s="646" t="s">
        <v>126</v>
      </c>
      <c r="C48" s="762">
        <f>IF('1.2 Scenario Analysis'!M12="Old",(C34*(73*(1+16%))),IF('1.2 Scenario Analysis'!M12="New",(C34*73),C34*(73*(1+8%))))</f>
        <v>78.84</v>
      </c>
      <c r="D48" s="668">
        <v>0</v>
      </c>
      <c r="E48" s="680">
        <v>0.15</v>
      </c>
      <c r="F48" s="499">
        <f>(C48*IF('1.1 Summary'!$C$9="France",'Assumption &amp; Analysis'!$E$70,IF('1.1 Summary'!$C$9="Netherlands",'Assumption &amp; Analysis'!$F$70,IF('1.1 Summary'!$C$9="Portugal",'Assumption &amp; Analysis'!$G$70,'Assumption &amp; Analysis'!$H$70)))+(D48*IF('1.1 Summary'!$C$9="France",'Assumption &amp; Analysis'!$E$71,IF('1.1 Summary'!$C$9="Netherlands",'Assumption &amp; Analysis'!$F$71,IF('1.1 Summary'!$C$9="Portugal",'Assumption &amp; Analysis'!$G$71,'Assumption &amp; Analysis'!$H$71))))+(1+E48))</f>
        <v>13.593183516127384</v>
      </c>
      <c r="G48" s="499">
        <f>F48*$D$28/$D$16*1000</f>
        <v>0.80141198029261262</v>
      </c>
      <c r="H48" s="181"/>
      <c r="I48" s="181"/>
      <c r="J48" s="181"/>
    </row>
    <row r="49" spans="1:10" ht="17.149999999999999" customHeight="1">
      <c r="A49" s="181"/>
      <c r="B49" s="905" t="s">
        <v>228</v>
      </c>
      <c r="C49" s="906"/>
      <c r="D49" s="906"/>
      <c r="E49" s="907"/>
      <c r="F49" s="501">
        <f>SUM(F47:F48)</f>
        <v>13.593183516127384</v>
      </c>
      <c r="G49" s="501">
        <f>SUM(G47:G48)</f>
        <v>0.80141198029261262</v>
      </c>
      <c r="H49" s="181"/>
      <c r="I49" s="181"/>
      <c r="J49" s="181"/>
    </row>
    <row r="50" spans="1:10" ht="17.149999999999999" customHeight="1">
      <c r="A50" s="181"/>
      <c r="B50" s="504"/>
      <c r="C50" s="502"/>
      <c r="D50" s="502"/>
      <c r="E50" s="503"/>
      <c r="F50" s="504"/>
      <c r="G50" s="504"/>
      <c r="H50" s="504"/>
      <c r="I50" s="504"/>
      <c r="J50" s="181"/>
    </row>
    <row r="51" spans="1:10" ht="17.149999999999999" customHeight="1" thickBot="1">
      <c r="A51" s="181"/>
      <c r="B51" s="910" t="s">
        <v>69</v>
      </c>
      <c r="C51" s="910"/>
      <c r="D51" s="910"/>
      <c r="E51" s="910"/>
      <c r="F51" s="910"/>
      <c r="G51" s="910"/>
      <c r="H51" s="504"/>
      <c r="I51" s="504"/>
      <c r="J51" s="181"/>
    </row>
    <row r="52" spans="1:10" ht="6" customHeight="1" thickTop="1">
      <c r="A52" s="181"/>
      <c r="B52" s="504"/>
      <c r="C52" s="502"/>
      <c r="D52" s="502"/>
      <c r="E52" s="503"/>
      <c r="F52" s="504"/>
      <c r="G52" s="504"/>
      <c r="H52" s="504"/>
      <c r="I52" s="504"/>
      <c r="J52" s="181"/>
    </row>
    <row r="53" spans="1:10" ht="30" customHeight="1">
      <c r="A53" s="181"/>
      <c r="B53" s="491" t="s">
        <v>223</v>
      </c>
      <c r="C53" s="491" t="s">
        <v>234</v>
      </c>
      <c r="D53" s="491" t="s">
        <v>235</v>
      </c>
      <c r="E53" s="491" t="s">
        <v>236</v>
      </c>
      <c r="F53" s="492" t="s">
        <v>86</v>
      </c>
      <c r="G53" s="493" t="s">
        <v>237</v>
      </c>
      <c r="H53" s="504"/>
      <c r="I53" s="504"/>
      <c r="J53" s="181"/>
    </row>
    <row r="54" spans="1:10" ht="17.149999999999999" customHeight="1">
      <c r="A54" s="181"/>
      <c r="B54" s="419" t="s">
        <v>95</v>
      </c>
      <c r="C54" s="512">
        <f>'Input Sheet'!E224</f>
        <v>1</v>
      </c>
      <c r="D54" s="513">
        <f>'Input Sheet'!E228</f>
        <v>0.03</v>
      </c>
      <c r="E54" s="497">
        <f>IF('1.1 Summary'!$C$9="France",'Labour Data – France'!$F14,IF('1.1 Summary'!$C$9="Netherlands",'Labour Data – Netherlands'!$F14,IF('1.1 Summary'!$C$9="Portugal",'Labour Data – Portugal'!$F14,'Labour Data – Country B'!$F14)))</f>
        <v>75.01731539986767</v>
      </c>
      <c r="F54" s="497">
        <f>C54*D54*E54</f>
        <v>2.25051946199603</v>
      </c>
      <c r="G54" s="499">
        <f>F54*$C$28/$C$16*1000</f>
        <v>0.16620558669445273</v>
      </c>
      <c r="H54" s="504"/>
      <c r="I54" s="504"/>
      <c r="J54" s="181"/>
    </row>
    <row r="55" spans="1:10" ht="17.149999999999999" customHeight="1">
      <c r="A55" s="181"/>
      <c r="B55" s="419" t="s">
        <v>96</v>
      </c>
      <c r="C55" s="512">
        <f>'Input Sheet'!E225</f>
        <v>1</v>
      </c>
      <c r="D55" s="513">
        <f>'Input Sheet'!E229</f>
        <v>0.05</v>
      </c>
      <c r="E55" s="497">
        <f>IF('1.1 Summary'!$C$9="France",'Labour Data – France'!$F15,IF('1.1 Summary'!$C$9="Netherlands",'Labour Data – Netherlands'!$F15,IF('1.1 Summary'!$C$9="Portugal",'Labour Data – Portugal'!$F15,'Labour Data – Country B'!$F15)))</f>
        <v>37.306034057501101</v>
      </c>
      <c r="F55" s="497">
        <f t="shared" ref="F55:F57" si="0">C55*D55*E55</f>
        <v>1.8653017028750551</v>
      </c>
      <c r="G55" s="499">
        <f t="shared" ref="G55:G57" si="1">F55*$C$28/$C$16*1000</f>
        <v>0.13775644651103985</v>
      </c>
      <c r="H55" s="504"/>
      <c r="I55" s="504"/>
      <c r="J55" s="181"/>
    </row>
    <row r="56" spans="1:10" ht="17.149999999999999" customHeight="1">
      <c r="A56" s="181"/>
      <c r="B56" s="419" t="s">
        <v>97</v>
      </c>
      <c r="C56" s="512">
        <f>'Input Sheet'!E226</f>
        <v>1</v>
      </c>
      <c r="D56" s="513">
        <f>'Input Sheet'!E230</f>
        <v>0.05</v>
      </c>
      <c r="E56" s="497">
        <f>IF('1.1 Summary'!$C$9="France",'Labour Data – France'!$F16,IF('1.1 Summary'!$C$9="Netherlands",'Labour Data – Netherlands'!$F16,IF('1.1 Summary'!$C$9="Portugal",'Labour Data – Portugal'!$F16,'Labour Data – Country B'!$F16)))</f>
        <v>23.232408815008824</v>
      </c>
      <c r="F56" s="497">
        <f t="shared" si="0"/>
        <v>1.1616204407504414</v>
      </c>
      <c r="G56" s="499">
        <f t="shared" si="1"/>
        <v>8.5788108093035664E-2</v>
      </c>
      <c r="H56" s="504"/>
      <c r="I56" s="504"/>
      <c r="J56" s="181"/>
    </row>
    <row r="57" spans="1:10" ht="17.149999999999999" customHeight="1">
      <c r="A57" s="181"/>
      <c r="B57" s="419" t="s">
        <v>98</v>
      </c>
      <c r="C57" s="512">
        <f>'Input Sheet'!E227</f>
        <v>1</v>
      </c>
      <c r="D57" s="513">
        <f>'Input Sheet'!E231</f>
        <v>0.1</v>
      </c>
      <c r="E57" s="497">
        <f>IF('1.1 Summary'!$C$9="France",'Labour Data – France'!$F17,IF('1.1 Summary'!$C$9="Netherlands",'Labour Data – Netherlands'!$F17,IF('1.1 Summary'!$C$9="Portugal",'Labour Data – Portugal'!$F17,'Labour Data – Country B'!$F17)))</f>
        <v>22.146190143923693</v>
      </c>
      <c r="F57" s="497">
        <f t="shared" si="0"/>
        <v>2.2146190143923694</v>
      </c>
      <c r="G57" s="499">
        <f t="shared" si="1"/>
        <v>0.16355426327453984</v>
      </c>
      <c r="H57" s="504"/>
      <c r="I57" s="504"/>
      <c r="J57" s="181"/>
    </row>
    <row r="58" spans="1:10" ht="17.149999999999999" customHeight="1">
      <c r="A58" s="181"/>
      <c r="B58" s="905" t="s">
        <v>228</v>
      </c>
      <c r="C58" s="906"/>
      <c r="D58" s="906"/>
      <c r="E58" s="907"/>
      <c r="F58" s="501">
        <f>SUM(F54:F57)</f>
        <v>7.4920606200138966</v>
      </c>
      <c r="G58" s="501">
        <f>SUM(G54:G57)</f>
        <v>0.55330440457306806</v>
      </c>
      <c r="H58" s="504"/>
      <c r="I58" s="504"/>
      <c r="J58" s="181"/>
    </row>
    <row r="59" spans="1:10" ht="17.149999999999999" customHeight="1">
      <c r="A59" s="181"/>
      <c r="B59" s="508"/>
      <c r="C59" s="508"/>
      <c r="D59" s="508"/>
      <c r="E59" s="508"/>
      <c r="F59" s="508"/>
      <c r="G59" s="508"/>
      <c r="H59" s="504"/>
      <c r="I59" s="504"/>
      <c r="J59" s="181"/>
    </row>
    <row r="60" spans="1:10" ht="30" customHeight="1">
      <c r="A60" s="181"/>
      <c r="B60" s="491" t="s">
        <v>229</v>
      </c>
      <c r="C60" s="491" t="s">
        <v>234</v>
      </c>
      <c r="D60" s="491" t="s">
        <v>235</v>
      </c>
      <c r="E60" s="491" t="s">
        <v>236</v>
      </c>
      <c r="F60" s="492" t="s">
        <v>86</v>
      </c>
      <c r="G60" s="493" t="s">
        <v>237</v>
      </c>
      <c r="H60" s="504"/>
      <c r="I60" s="504"/>
      <c r="J60" s="181"/>
    </row>
    <row r="61" spans="1:10" ht="17.149999999999999" customHeight="1">
      <c r="A61" s="181"/>
      <c r="B61" s="419" t="s">
        <v>95</v>
      </c>
      <c r="C61" s="512">
        <f>'Input Sheet'!F224</f>
        <v>1</v>
      </c>
      <c r="D61" s="513">
        <f>'Input Sheet'!F228</f>
        <v>0.03</v>
      </c>
      <c r="E61" s="497">
        <f>IF('1.1 Summary'!$C$9="France",'Labour Data – France'!$F14,IF('1.1 Summary'!$C$9="Netherlands",'Labour Data – Netherlands'!$F14,IF('1.1 Summary'!$C$9="Portugal",'Labour Data – Portugal'!$F14,'Labour Data – Country B'!$F14)))</f>
        <v>75.01731539986767</v>
      </c>
      <c r="F61" s="497">
        <f>C61*D61*E61</f>
        <v>2.25051946199603</v>
      </c>
      <c r="G61" s="499">
        <f>F61*$D$28/$D$16*1000</f>
        <v>0.1326836540230229</v>
      </c>
      <c r="H61" s="504"/>
      <c r="I61" s="504"/>
      <c r="J61" s="181"/>
    </row>
    <row r="62" spans="1:10" ht="17.149999999999999" customHeight="1">
      <c r="A62" s="181"/>
      <c r="B62" s="419" t="s">
        <v>96</v>
      </c>
      <c r="C62" s="512">
        <f>'Input Sheet'!F225</f>
        <v>1</v>
      </c>
      <c r="D62" s="513">
        <f>'Input Sheet'!F229</f>
        <v>0.05</v>
      </c>
      <c r="E62" s="497">
        <f>IF('1.1 Summary'!$C$9="France",'Labour Data – France'!$F15,IF('1.1 Summary'!$C$9="Netherlands",'Labour Data – Netherlands'!$F15,IF('1.1 Summary'!$C$9="Portugal",'Labour Data – Portugal'!$F15,'Labour Data – Country B'!$F15)))</f>
        <v>37.306034057501101</v>
      </c>
      <c r="F62" s="497">
        <f t="shared" ref="F62:F64" si="2">C62*D62*E62</f>
        <v>1.8653017028750551</v>
      </c>
      <c r="G62" s="499">
        <f t="shared" ref="G62:G64" si="3">F62*$D$28/$D$16*1000</f>
        <v>0.10997240858042658</v>
      </c>
      <c r="H62" s="504"/>
      <c r="I62" s="504"/>
      <c r="J62" s="181"/>
    </row>
    <row r="63" spans="1:10" ht="17.149999999999999" customHeight="1">
      <c r="A63" s="181"/>
      <c r="B63" s="419" t="s">
        <v>97</v>
      </c>
      <c r="C63" s="512">
        <f>'Input Sheet'!F226</f>
        <v>1</v>
      </c>
      <c r="D63" s="513">
        <f>'Input Sheet'!F230</f>
        <v>0.05</v>
      </c>
      <c r="E63" s="497">
        <f>IF('1.1 Summary'!$C$9="France",'Labour Data – France'!$F16,IF('1.1 Summary'!$C$9="Netherlands",'Labour Data – Netherlands'!$F16,IF('1.1 Summary'!$C$9="Portugal",'Labour Data – Portugal'!$F16,'Labour Data – Country B'!$F16)))</f>
        <v>23.232408815008824</v>
      </c>
      <c r="F63" s="497">
        <f t="shared" si="2"/>
        <v>1.1616204407504414</v>
      </c>
      <c r="G63" s="499">
        <f t="shared" si="3"/>
        <v>6.8485541791273252E-2</v>
      </c>
      <c r="H63" s="504"/>
      <c r="I63" s="504"/>
      <c r="J63" s="181"/>
    </row>
    <row r="64" spans="1:10" ht="17.149999999999999" customHeight="1">
      <c r="A64" s="181"/>
      <c r="B64" s="419" t="s">
        <v>98</v>
      </c>
      <c r="C64" s="512">
        <f>'Input Sheet'!F227</f>
        <v>1</v>
      </c>
      <c r="D64" s="513">
        <f>'Input Sheet'!F231</f>
        <v>0.1</v>
      </c>
      <c r="E64" s="497">
        <f>IF('1.1 Summary'!$C$9="France",'Labour Data – France'!$F17,IF('1.1 Summary'!$C$9="Netherlands",'Labour Data – Netherlands'!$F17,IF('1.1 Summary'!$C$9="Portugal",'Labour Data – Portugal'!$F17,'Labour Data – Country B'!$F17)))</f>
        <v>22.146190143923693</v>
      </c>
      <c r="F64" s="497">
        <f t="shared" si="2"/>
        <v>2.2146190143923694</v>
      </c>
      <c r="G64" s="499">
        <f t="shared" si="3"/>
        <v>0.13056707487338468</v>
      </c>
      <c r="H64" s="504"/>
      <c r="I64" s="504"/>
      <c r="J64" s="181"/>
    </row>
    <row r="65" spans="1:12" ht="17.149999999999999" customHeight="1">
      <c r="A65" s="181"/>
      <c r="B65" s="905" t="s">
        <v>228</v>
      </c>
      <c r="C65" s="906"/>
      <c r="D65" s="906"/>
      <c r="E65" s="907"/>
      <c r="F65" s="501">
        <f>SUM(F61:F64)</f>
        <v>7.4920606200138966</v>
      </c>
      <c r="G65" s="501">
        <f>SUM(G61:G64)</f>
        <v>0.44170867926810742</v>
      </c>
      <c r="H65" s="181"/>
      <c r="I65" s="181"/>
      <c r="J65" s="181"/>
    </row>
    <row r="66" spans="1:12" ht="17.149999999999999" customHeight="1">
      <c r="A66" s="514"/>
      <c r="B66" s="514"/>
      <c r="C66" s="514"/>
      <c r="D66" s="514"/>
      <c r="E66" s="514"/>
      <c r="F66" s="181"/>
      <c r="G66" s="181"/>
      <c r="H66" s="181"/>
      <c r="I66" s="181"/>
      <c r="J66" s="181"/>
      <c r="L66" s="494"/>
    </row>
    <row r="67" spans="1:12" ht="17.149999999999999" customHeight="1">
      <c r="A67" s="84" t="s">
        <v>0</v>
      </c>
      <c r="B67" s="514"/>
      <c r="C67" s="514"/>
      <c r="D67" s="514"/>
      <c r="E67" s="514"/>
      <c r="F67" s="181"/>
      <c r="G67" s="181"/>
      <c r="H67" s="181"/>
      <c r="I67" s="181"/>
      <c r="J67" s="181"/>
      <c r="L67" s="494"/>
    </row>
    <row r="68" spans="1:12" ht="17.149999999999999" customHeight="1">
      <c r="A68" s="514"/>
      <c r="B68" s="514"/>
      <c r="C68" s="514"/>
      <c r="D68" s="514"/>
      <c r="E68" s="514"/>
      <c r="F68" s="514"/>
      <c r="G68" s="514"/>
      <c r="H68" s="514"/>
      <c r="I68" s="514"/>
      <c r="J68" s="12"/>
      <c r="K68" s="424"/>
      <c r="L68" s="424"/>
    </row>
    <row r="69" spans="1:12" ht="17.149999999999999" hidden="1" customHeight="1">
      <c r="B69" s="670"/>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sheetData>
  <mergeCells count="10">
    <mergeCell ref="B49:E49"/>
    <mergeCell ref="B51:G51"/>
    <mergeCell ref="B58:E58"/>
    <mergeCell ref="B65:E65"/>
    <mergeCell ref="C2:D2"/>
    <mergeCell ref="B31:G31"/>
    <mergeCell ref="B35:E35"/>
    <mergeCell ref="B39:E39"/>
    <mergeCell ref="B41:G41"/>
    <mergeCell ref="B45:E45"/>
  </mergeCells>
  <pageMargins left="0.7" right="0.7" top="0.75" bottom="0.75" header="0.3" footer="0.3"/>
  <pageSetup scale="50"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4A4C9-E238-4391-874A-8AF3BF3C170A}">
  <sheetPr>
    <tabColor rgb="FF92D050"/>
  </sheetPr>
  <dimension ref="A1:Q587"/>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394</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80">
        <f>'Input Sheet'!E232</f>
        <v>1</v>
      </c>
      <c r="D11" s="480">
        <f>'Input Sheet'!F232</f>
        <v>1</v>
      </c>
      <c r="E11" s="474" t="s">
        <v>202</v>
      </c>
      <c r="F11" s="475"/>
      <c r="G11" s="475"/>
      <c r="H11" s="475"/>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Sheet'!E233</f>
        <v>300</v>
      </c>
      <c r="D13" s="480">
        <f>'Input Sheet'!F233</f>
        <v>360</v>
      </c>
      <c r="E13" s="674" t="s">
        <v>252</v>
      </c>
      <c r="F13" s="264"/>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253</v>
      </c>
      <c r="C18" s="473">
        <f>C16/C17</f>
        <v>125000</v>
      </c>
      <c r="D18" s="473">
        <f>D16/D17</f>
        <v>125000</v>
      </c>
      <c r="E18" s="473" t="s">
        <v>254</v>
      </c>
      <c r="F18" s="181"/>
      <c r="G18" s="181"/>
      <c r="H18" s="181"/>
      <c r="I18" s="181"/>
      <c r="J18" s="466"/>
    </row>
    <row r="19" spans="1:12" ht="20.149999999999999" customHeight="1">
      <c r="A19" s="181"/>
      <c r="B19" s="675" t="s">
        <v>255</v>
      </c>
      <c r="C19" s="473">
        <f>C11*C13*C12</f>
        <v>289.28571428571428</v>
      </c>
      <c r="D19" s="473">
        <f>D11*D13*D12</f>
        <v>347.14285714285717</v>
      </c>
      <c r="E19" s="473" t="s">
        <v>252</v>
      </c>
      <c r="F19" s="181"/>
      <c r="G19" s="181"/>
      <c r="H19" s="181"/>
      <c r="I19" s="181"/>
      <c r="J19" s="466"/>
    </row>
    <row r="20" spans="1:12" ht="20.149999999999999" customHeight="1">
      <c r="A20" s="181"/>
      <c r="B20" s="675" t="s">
        <v>256</v>
      </c>
      <c r="C20" s="473">
        <f>C19*60</f>
        <v>17357.142857142855</v>
      </c>
      <c r="D20" s="473">
        <f>D19*60</f>
        <v>20828.571428571431</v>
      </c>
      <c r="E20" s="473" t="s">
        <v>257</v>
      </c>
      <c r="F20" s="181"/>
      <c r="G20" s="181"/>
      <c r="H20" s="181"/>
      <c r="I20" s="181"/>
      <c r="J20" s="466"/>
    </row>
    <row r="21" spans="1:12" ht="20.149999999999999" customHeight="1">
      <c r="A21" s="181"/>
      <c r="B21" s="483" t="s">
        <v>353</v>
      </c>
      <c r="C21" s="676">
        <f>'Input Sheet'!E234</f>
        <v>5.0000000000000001E-3</v>
      </c>
      <c r="D21" s="676">
        <f>'Input Sheet'!F234</f>
        <v>5.0000000000000001E-3</v>
      </c>
      <c r="E21" s="470" t="s">
        <v>208</v>
      </c>
      <c r="F21" s="181"/>
      <c r="G21" s="181"/>
      <c r="H21" s="181"/>
      <c r="I21" s="181"/>
      <c r="J21" s="466"/>
    </row>
    <row r="22" spans="1:12" ht="20.149999999999999" customHeight="1">
      <c r="A22" s="181"/>
      <c r="B22" s="481" t="s">
        <v>492</v>
      </c>
      <c r="C22" s="488">
        <f>C21*C20</f>
        <v>86.785714285714278</v>
      </c>
      <c r="D22" s="488">
        <f>D21*D20</f>
        <v>104.14285714285715</v>
      </c>
      <c r="E22" s="473" t="s">
        <v>257</v>
      </c>
      <c r="F22" s="181"/>
      <c r="G22" s="181"/>
      <c r="H22" s="181"/>
      <c r="I22" s="181"/>
      <c r="J22" s="466"/>
    </row>
    <row r="23" spans="1:12" ht="20.149999999999999" customHeight="1">
      <c r="A23" s="181"/>
      <c r="B23" s="481" t="s">
        <v>493</v>
      </c>
      <c r="C23" s="470">
        <f>C20-C22</f>
        <v>17270.357142857141</v>
      </c>
      <c r="D23" s="470">
        <f>D20-D22</f>
        <v>20724.428571428572</v>
      </c>
      <c r="E23" s="473" t="s">
        <v>257</v>
      </c>
      <c r="F23" s="181"/>
      <c r="G23" s="181"/>
      <c r="H23" s="181"/>
      <c r="I23" s="181"/>
      <c r="J23" s="466"/>
    </row>
    <row r="24" spans="1:12" ht="20.149999999999999" customHeight="1">
      <c r="A24" s="181"/>
      <c r="B24" s="483" t="s">
        <v>217</v>
      </c>
      <c r="C24" s="485">
        <f>IF('1.1 Summary'!$C$16=1,C18/C23,IF('1.1 Summary'!$C$16=0.5,(C18/(C23*1.15)),IF('1.1 Summary'!$C$16=0.33,(C18/(C23*1.3)),IF('1.1 Summary'!$C$16=1.5,(C18/(C23*0.85)),(C18/(C23*0.7))))))</f>
        <v>10.339764666956182</v>
      </c>
      <c r="D24" s="485">
        <f>IF('1.1 Summary'!$C$16=1,D18/D23,IF('1.1 Summary'!$C$16=0.5,(D18/(D23*1.15)),IF('1.1 Summary'!$C$16=0.33,(D18/(D23*1.3)),IF('1.1 Summary'!$C$16=1.5,(D18/(D23*0.85)),(D18/(D23*0.7))))))</f>
        <v>8.6164705557968162</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675" t="s">
        <v>220</v>
      </c>
      <c r="C26" s="679">
        <f>C24/SUM(C24:C25)</f>
        <v>0.95387353735416469</v>
      </c>
      <c r="D26" s="679">
        <f>D24/SUM(D24:D25)</f>
        <v>0.94515421325174254</v>
      </c>
      <c r="E26" s="473" t="s">
        <v>208</v>
      </c>
      <c r="F26" s="181"/>
      <c r="G26" s="181"/>
      <c r="H26" s="181"/>
      <c r="I26" s="181"/>
      <c r="J26" s="466"/>
    </row>
    <row r="27" spans="1:12" ht="20.149999999999999" customHeight="1">
      <c r="A27" s="181"/>
      <c r="B27" s="675" t="s">
        <v>250</v>
      </c>
      <c r="C27" s="660">
        <f>IF('1.1 Summary'!$C$15="PET Bottle",IF('1.1 Summary'!$C$19="Wet Aseptic",C24+C25,0),0)</f>
        <v>0</v>
      </c>
      <c r="D27" s="660">
        <f>IF('1.1 Summary'!$C$15="PET Bottle",IF('1.1 Summary'!$C$19="Wet Aseptic",D24+D25,0),0)</f>
        <v>0</v>
      </c>
      <c r="E27" s="473" t="s">
        <v>153</v>
      </c>
      <c r="F27" s="181"/>
      <c r="G27" s="181"/>
      <c r="H27" s="181"/>
      <c r="I27" s="181"/>
      <c r="J27" s="466"/>
    </row>
    <row r="28" spans="1:12" ht="20.149999999999999" customHeight="1">
      <c r="A28" s="181"/>
      <c r="B28" s="481" t="s">
        <v>618</v>
      </c>
      <c r="C28" s="723">
        <f>C12*(1-C21)*1</f>
        <v>0.95946428571428577</v>
      </c>
      <c r="D28" s="723">
        <f>D12*(1-D21)*1</f>
        <v>0.95946428571428577</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46" t="s">
        <v>129</v>
      </c>
      <c r="C33" s="665">
        <f>'Appendix - Equipment'!C17</f>
        <v>1</v>
      </c>
      <c r="D33" s="666">
        <f>IF('1.1 Summary'!$C$13="New",'Appendix - Equipment'!D18,IF('1.1 Summary'!$C$13="Old",'Appendix - Equipment'!D18*0.4,'Appendix - Equipment'!D18*0.75))</f>
        <v>15000</v>
      </c>
      <c r="E33" s="667">
        <f>'Input Sheet'!E235</f>
        <v>0.1</v>
      </c>
      <c r="F33" s="497">
        <f>C33*D33*E33/C$10</f>
        <v>0.1953125</v>
      </c>
      <c r="G33" s="499">
        <f>F33*$C$27/$C$16*1000</f>
        <v>0</v>
      </c>
      <c r="I33" s="181"/>
      <c r="J33" s="181"/>
      <c r="L33" s="494"/>
    </row>
    <row r="34" spans="1:12" ht="17.149999999999999" customHeight="1">
      <c r="A34" s="181"/>
      <c r="B34" s="905" t="s">
        <v>228</v>
      </c>
      <c r="C34" s="906"/>
      <c r="D34" s="906"/>
      <c r="E34" s="907"/>
      <c r="F34" s="501">
        <f>SUM(F32:F33)</f>
        <v>0.1953125</v>
      </c>
      <c r="G34" s="501">
        <f>SUM(G32:G33)</f>
        <v>0</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46" t="s">
        <v>129</v>
      </c>
      <c r="C37" s="665">
        <f>'Appendix - Equipment'!G17</f>
        <v>1</v>
      </c>
      <c r="D37" s="497">
        <f>IF('1.1 Summary'!$C$13="New",'Appendix - Equipment'!H18,IF('1.1 Summary'!$C$13="Old",'Appendix - Equipment'!H18*0.4,'Appendix - Equipment'!H18*0.75))</f>
        <v>19000</v>
      </c>
      <c r="E37" s="667">
        <f>'Input Sheet'!F235</f>
        <v>0.1</v>
      </c>
      <c r="F37" s="497">
        <f>C37*D37*E37/D$10</f>
        <v>0.24739583333333334</v>
      </c>
      <c r="G37" s="499">
        <f>F37*$D$27/$D$16*1000</f>
        <v>0</v>
      </c>
      <c r="H37" s="181"/>
      <c r="I37" s="181"/>
      <c r="J37" s="181"/>
    </row>
    <row r="38" spans="1:12" ht="17.149999999999999" customHeight="1">
      <c r="A38" s="181"/>
      <c r="B38" s="905" t="s">
        <v>228</v>
      </c>
      <c r="C38" s="906"/>
      <c r="D38" s="906"/>
      <c r="E38" s="907"/>
      <c r="F38" s="501">
        <f>SUM(F37)</f>
        <v>0.24739583333333334</v>
      </c>
      <c r="G38" s="501">
        <f>SUM(G37)</f>
        <v>0</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349</v>
      </c>
      <c r="E42" s="491" t="s">
        <v>232</v>
      </c>
      <c r="F42" s="492" t="s">
        <v>86</v>
      </c>
      <c r="G42" s="493" t="s">
        <v>233</v>
      </c>
      <c r="H42" s="181"/>
      <c r="I42" s="181"/>
      <c r="J42" s="181"/>
    </row>
    <row r="43" spans="1:12" ht="17.149999999999999" customHeight="1">
      <c r="A43" s="181"/>
      <c r="B43" s="646" t="s">
        <v>129</v>
      </c>
      <c r="C43" s="497">
        <f>IF('1.1 Summary'!$C$13="Old",(C33*(10*(1+16%))),IF('1.1 Summary'!$C$13="New",(C33*10),C33*(10*(1+8%))))</f>
        <v>10</v>
      </c>
      <c r="D43" s="668">
        <v>0.05</v>
      </c>
      <c r="E43" s="680">
        <v>0.15</v>
      </c>
      <c r="F43" s="499">
        <f>(C43*IF('1.1 Summary'!$C$9="France",'Assumption &amp; Analysis'!$E$70,IF('1.1 Summary'!$C$9="Netherlands",'Assumption &amp; Analysis'!$F$70,IF('1.1 Summary'!$C$9="Portugal",'Assumption &amp; Analysis'!$G$70,'Assumption &amp; Analysis'!$H$70)))+(D43*IF('1.1 Summary'!$C$9="France",'Assumption &amp; Analysis'!$E$74,IF('1.1 Summary'!$C$9="Netherlands",'Assumption &amp; Analysis'!$F$74,IF('1.1 Summary'!$C$9="Portugal",'Assumption &amp; Analysis'!$G$74,'Assumption &amp; Analysis'!$H$74))))+(1+E43))</f>
        <v>17.22828304364883</v>
      </c>
      <c r="G43" s="499">
        <f>F43*$C$27/$C$16*1000</f>
        <v>0</v>
      </c>
      <c r="H43" s="181"/>
      <c r="I43" s="181"/>
      <c r="J43" s="181"/>
    </row>
    <row r="44" spans="1:12" ht="17.149999999999999" customHeight="1">
      <c r="A44" s="181"/>
      <c r="B44" s="905" t="s">
        <v>228</v>
      </c>
      <c r="C44" s="906"/>
      <c r="D44" s="906"/>
      <c r="E44" s="907"/>
      <c r="F44" s="501">
        <f>SUM(F42:F43)</f>
        <v>17.22828304364883</v>
      </c>
      <c r="G44" s="501">
        <f>SUM(G42:G43)</f>
        <v>0</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349</v>
      </c>
      <c r="E46" s="491" t="s">
        <v>232</v>
      </c>
      <c r="F46" s="492" t="s">
        <v>86</v>
      </c>
      <c r="G46" s="493" t="s">
        <v>233</v>
      </c>
      <c r="H46" s="181"/>
      <c r="I46" s="181"/>
      <c r="J46" s="181"/>
    </row>
    <row r="47" spans="1:12" ht="17.149999999999999" customHeight="1">
      <c r="A47" s="181"/>
      <c r="B47" s="646" t="s">
        <v>129</v>
      </c>
      <c r="C47" s="497">
        <f>IF('1.1 Summary'!$C$13="Old",(C33*(13*(1+16%))),IF('1.1 Summary'!$C$13="New",(C33*13),C33*(13*(1+8%))))</f>
        <v>13</v>
      </c>
      <c r="D47" s="668">
        <v>0.05</v>
      </c>
      <c r="E47" s="680">
        <v>0.15</v>
      </c>
      <c r="F47" s="499">
        <f>(C47*IF('1.1 Summary'!$C$9="France",'Assumption &amp; Analysis'!$E$70,IF('1.1 Summary'!$C$9="Netherlands",'Assumption &amp; Analysis'!$F$70,IF('1.1 Summary'!$C$9="Portugal",'Assumption &amp; Analysis'!$G$70,'Assumption &amp; Analysis'!$H$70)))+(D47*IF('1.1 Summary'!$C$9="France",'Assumption &amp; Analysis'!$E$74,IF('1.1 Summary'!$C$9="Netherlands",'Assumption &amp; Analysis'!$F$74,IF('1.1 Summary'!$C$9="Portugal",'Assumption &amp; Analysis'!$G$74,'Assumption &amp; Analysis'!$H$74))))+(1+E47))</f>
        <v>17.701767956743478</v>
      </c>
      <c r="G47" s="499">
        <f>F47*$D$27/$D$16*1000</f>
        <v>0</v>
      </c>
      <c r="H47" s="181"/>
      <c r="I47" s="181"/>
      <c r="J47" s="181"/>
    </row>
    <row r="48" spans="1:12" ht="17.149999999999999" customHeight="1">
      <c r="A48" s="181"/>
      <c r="B48" s="905" t="s">
        <v>228</v>
      </c>
      <c r="C48" s="906"/>
      <c r="D48" s="906"/>
      <c r="E48" s="907"/>
      <c r="F48" s="501">
        <f>SUM(F46:F47)</f>
        <v>17.701767956743478</v>
      </c>
      <c r="G48" s="501">
        <f>SUM(G46:G47)</f>
        <v>0</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Sheet'!E236</f>
        <v>1</v>
      </c>
      <c r="D53" s="513">
        <f>'Input Sheet'!E240</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0</v>
      </c>
      <c r="H53" s="504"/>
      <c r="I53" s="504"/>
      <c r="J53" s="181"/>
    </row>
    <row r="54" spans="1:10" ht="17.149999999999999" customHeight="1">
      <c r="A54" s="181"/>
      <c r="B54" s="419" t="s">
        <v>96</v>
      </c>
      <c r="C54" s="512">
        <f>'Input Sheet'!E237</f>
        <v>1</v>
      </c>
      <c r="D54" s="513">
        <f>'Input Sheet'!E241</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0</v>
      </c>
      <c r="H54" s="504"/>
      <c r="I54" s="504"/>
      <c r="J54" s="181"/>
    </row>
    <row r="55" spans="1:10" ht="17.149999999999999" customHeight="1">
      <c r="A55" s="181"/>
      <c r="B55" s="419" t="s">
        <v>97</v>
      </c>
      <c r="C55" s="512">
        <f>'Input Sheet'!E238</f>
        <v>1</v>
      </c>
      <c r="D55" s="513">
        <f>'Input Sheet'!E242</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0</v>
      </c>
      <c r="H55" s="504"/>
      <c r="I55" s="504"/>
      <c r="J55" s="181"/>
    </row>
    <row r="56" spans="1:10" ht="17.149999999999999" customHeight="1">
      <c r="A56" s="181"/>
      <c r="B56" s="419" t="s">
        <v>98</v>
      </c>
      <c r="C56" s="512">
        <f>'Input Sheet'!E239</f>
        <v>1</v>
      </c>
      <c r="D56" s="513">
        <f>'Input Sheet'!E243</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0</v>
      </c>
      <c r="H56" s="504"/>
      <c r="I56" s="504"/>
      <c r="J56" s="181"/>
    </row>
    <row r="57" spans="1:10" ht="17.149999999999999" customHeight="1">
      <c r="A57" s="181"/>
      <c r="B57" s="905" t="s">
        <v>228</v>
      </c>
      <c r="C57" s="906"/>
      <c r="D57" s="906"/>
      <c r="E57" s="907"/>
      <c r="F57" s="501">
        <f>SUM(F53:F56)</f>
        <v>7.4920606200138966</v>
      </c>
      <c r="G57" s="501">
        <f>SUM(G53:G56)</f>
        <v>0</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Sheet'!F236</f>
        <v>1</v>
      </c>
      <c r="D60" s="513">
        <f>'Input Sheet'!F240</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0</v>
      </c>
      <c r="H60" s="504"/>
      <c r="I60" s="504"/>
      <c r="J60" s="181"/>
    </row>
    <row r="61" spans="1:10" ht="17.149999999999999" customHeight="1">
      <c r="A61" s="181"/>
      <c r="B61" s="419" t="s">
        <v>96</v>
      </c>
      <c r="C61" s="512">
        <f>'Input Sheet'!F237</f>
        <v>1</v>
      </c>
      <c r="D61" s="513">
        <f>'Input Sheet'!F241</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0</v>
      </c>
      <c r="H61" s="504"/>
      <c r="I61" s="504"/>
      <c r="J61" s="181"/>
    </row>
    <row r="62" spans="1:10" ht="17.149999999999999" customHeight="1">
      <c r="A62" s="181"/>
      <c r="B62" s="419" t="s">
        <v>97</v>
      </c>
      <c r="C62" s="512">
        <f>'Input Sheet'!F238</f>
        <v>1</v>
      </c>
      <c r="D62" s="513">
        <f>'Input Sheet'!F242</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0</v>
      </c>
      <c r="H62" s="504"/>
      <c r="I62" s="504"/>
      <c r="J62" s="181"/>
    </row>
    <row r="63" spans="1:10" ht="17.149999999999999" customHeight="1">
      <c r="A63" s="181"/>
      <c r="B63" s="419" t="s">
        <v>98</v>
      </c>
      <c r="C63" s="512">
        <f>'Input Sheet'!F239</f>
        <v>1</v>
      </c>
      <c r="D63" s="513">
        <f>'Input Sheet'!F243</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0</v>
      </c>
      <c r="H63" s="504"/>
      <c r="I63" s="504"/>
      <c r="J63" s="181"/>
    </row>
    <row r="64" spans="1:10" ht="17.149999999999999" customHeight="1">
      <c r="A64" s="181"/>
      <c r="B64" s="905" t="s">
        <v>228</v>
      </c>
      <c r="C64" s="906"/>
      <c r="D64" s="906"/>
      <c r="E64" s="907"/>
      <c r="F64" s="501">
        <f>SUM(F60:F63)</f>
        <v>7.4920606200138966</v>
      </c>
      <c r="G64" s="501">
        <f>SUM(G60:G63)</f>
        <v>0</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5CBDA-7E2D-41C0-AA11-251D851CD41B}">
  <sheetPr>
    <tabColor rgb="FF92D050"/>
  </sheetPr>
  <dimension ref="A1:Q587"/>
  <sheetViews>
    <sheetView showGridLines="0" topLeftCell="A27" zoomScale="85" zoomScaleNormal="85" zoomScaleSheetLayoutView="85" zoomScalePageLayoutView="40" workbookViewId="0">
      <selection activeCell="B34" sqref="B34:E34"/>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394</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80">
        <f>'Input Sheet'!E232</f>
        <v>1</v>
      </c>
      <c r="D11" s="480">
        <f>'Input Sheet'!F232</f>
        <v>1</v>
      </c>
      <c r="E11" s="474" t="s">
        <v>202</v>
      </c>
      <c r="F11" s="475"/>
      <c r="G11" s="475"/>
      <c r="H11" s="475"/>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Sheet'!E233</f>
        <v>300</v>
      </c>
      <c r="D13" s="480">
        <f>'Input Sheet'!F233</f>
        <v>360</v>
      </c>
      <c r="E13" s="674" t="s">
        <v>252</v>
      </c>
      <c r="F13" s="264"/>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253</v>
      </c>
      <c r="C18" s="473">
        <f>C16/C17</f>
        <v>125000</v>
      </c>
      <c r="D18" s="473">
        <f>D16/D17</f>
        <v>125000</v>
      </c>
      <c r="E18" s="473" t="s">
        <v>254</v>
      </c>
      <c r="F18" s="181"/>
      <c r="G18" s="181"/>
      <c r="H18" s="181"/>
      <c r="I18" s="181"/>
      <c r="J18" s="466"/>
    </row>
    <row r="19" spans="1:12" ht="20.149999999999999" customHeight="1">
      <c r="A19" s="181"/>
      <c r="B19" s="675" t="s">
        <v>255</v>
      </c>
      <c r="C19" s="473">
        <f>C11*C13*C12</f>
        <v>289.28571428571428</v>
      </c>
      <c r="D19" s="473">
        <f>D11*D13*D12</f>
        <v>347.14285714285717</v>
      </c>
      <c r="E19" s="473" t="s">
        <v>252</v>
      </c>
      <c r="F19" s="181"/>
      <c r="G19" s="181"/>
      <c r="H19" s="181"/>
      <c r="I19" s="181"/>
      <c r="J19" s="466"/>
    </row>
    <row r="20" spans="1:12" ht="20.149999999999999" customHeight="1">
      <c r="A20" s="181"/>
      <c r="B20" s="675" t="s">
        <v>256</v>
      </c>
      <c r="C20" s="473">
        <f>C19*60</f>
        <v>17357.142857142855</v>
      </c>
      <c r="D20" s="473">
        <f>D19*60</f>
        <v>20828.571428571431</v>
      </c>
      <c r="E20" s="473" t="s">
        <v>257</v>
      </c>
      <c r="F20" s="181"/>
      <c r="G20" s="181"/>
      <c r="H20" s="181"/>
      <c r="I20" s="181"/>
      <c r="J20" s="466"/>
    </row>
    <row r="21" spans="1:12" ht="20.149999999999999" customHeight="1">
      <c r="A21" s="181"/>
      <c r="B21" s="483" t="s">
        <v>353</v>
      </c>
      <c r="C21" s="676">
        <f>'Input Sheet'!E234</f>
        <v>5.0000000000000001E-3</v>
      </c>
      <c r="D21" s="676">
        <f>'Input Sheet'!F234</f>
        <v>5.0000000000000001E-3</v>
      </c>
      <c r="E21" s="470" t="s">
        <v>208</v>
      </c>
      <c r="F21" s="181"/>
      <c r="G21" s="181"/>
      <c r="H21" s="181"/>
      <c r="I21" s="181"/>
      <c r="J21" s="466"/>
    </row>
    <row r="22" spans="1:12" ht="20.149999999999999" customHeight="1">
      <c r="A22" s="181"/>
      <c r="B22" s="481" t="s">
        <v>492</v>
      </c>
      <c r="C22" s="488">
        <f>C21*C20</f>
        <v>86.785714285714278</v>
      </c>
      <c r="D22" s="488">
        <f>D21*D20</f>
        <v>104.14285714285715</v>
      </c>
      <c r="E22" s="473" t="s">
        <v>257</v>
      </c>
      <c r="F22" s="181"/>
      <c r="G22" s="181"/>
      <c r="H22" s="181"/>
      <c r="I22" s="181"/>
      <c r="J22" s="466"/>
    </row>
    <row r="23" spans="1:12" ht="20.149999999999999" customHeight="1">
      <c r="A23" s="181"/>
      <c r="B23" s="481" t="s">
        <v>493</v>
      </c>
      <c r="C23" s="470">
        <f>C20-C22</f>
        <v>17270.357142857141</v>
      </c>
      <c r="D23" s="470">
        <f>D20-D22</f>
        <v>20724.428571428572</v>
      </c>
      <c r="E23" s="473" t="s">
        <v>257</v>
      </c>
      <c r="F23" s="181"/>
      <c r="G23" s="181"/>
      <c r="H23" s="181"/>
      <c r="I23" s="181"/>
      <c r="J23" s="466"/>
    </row>
    <row r="24" spans="1:12" ht="20.149999999999999" customHeight="1">
      <c r="A24" s="181"/>
      <c r="B24" s="483" t="s">
        <v>217</v>
      </c>
      <c r="C24" s="485">
        <f>IF('1.1 Summary'!$C$16=1,C18/C23,IF('1.1 Summary'!$C$16=0.5,(C18/(C23*1.15)),IF('1.1 Summary'!$C$16=0.33,(C18/(C23*1.3)),IF('1.1 Summary'!$C$16=1.5,(C18/(C23*0.85)),(C18/(C23*0.7))))))</f>
        <v>10.339764666956182</v>
      </c>
      <c r="D24" s="485">
        <f>IF('1.1 Summary'!$C$16=1,D18/D23,IF('1.1 Summary'!$C$16=0.5,(D18/(D23*1.15)),IF('1.1 Summary'!$C$16=0.33,(D18/(D23*1.3)),IF('1.1 Summary'!$C$16=1.5,(D18/(D23*0.85)),(D18/(D23*0.7))))))</f>
        <v>8.6164705557968162</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675" t="s">
        <v>220</v>
      </c>
      <c r="C26" s="679">
        <f>C24/SUM(C24:C25)</f>
        <v>0.95387353735416469</v>
      </c>
      <c r="D26" s="679">
        <f>D24/SUM(D24:D25)</f>
        <v>0.94515421325174254</v>
      </c>
      <c r="E26" s="473" t="s">
        <v>208</v>
      </c>
      <c r="F26" s="181"/>
      <c r="G26" s="181"/>
      <c r="H26" s="181"/>
      <c r="I26" s="181"/>
      <c r="J26" s="466"/>
    </row>
    <row r="27" spans="1:12" ht="20.149999999999999" customHeight="1">
      <c r="A27" s="181"/>
      <c r="B27" s="675" t="s">
        <v>250</v>
      </c>
      <c r="C27" s="660">
        <f>IF('1.1 Summary'!$C$15="PET Bottle",IF('1.1 Summary'!$C$19="Wet Aseptic",C24+C25,0),0)</f>
        <v>0</v>
      </c>
      <c r="D27" s="660">
        <f>IF('1.1 Summary'!$C$15="PET Bottle",IF('1.1 Summary'!$C$19="Wet Aseptic",D24+D25,0),0)</f>
        <v>0</v>
      </c>
      <c r="E27" s="473" t="s">
        <v>153</v>
      </c>
      <c r="F27" s="181"/>
      <c r="G27" s="181"/>
      <c r="H27" s="181"/>
      <c r="I27" s="181"/>
      <c r="J27" s="466"/>
    </row>
    <row r="28" spans="1:12" ht="20.149999999999999" customHeight="1">
      <c r="A28" s="181"/>
      <c r="B28" s="481" t="s">
        <v>618</v>
      </c>
      <c r="C28" s="723">
        <f>C12*(1-C21)*1</f>
        <v>0.95946428571428577</v>
      </c>
      <c r="D28" s="723">
        <f>D12*(1-D21)*1</f>
        <v>0.95946428571428577</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46" t="s">
        <v>129</v>
      </c>
      <c r="C33" s="665">
        <f>'Appendix - Equipment'!C17</f>
        <v>1</v>
      </c>
      <c r="D33" s="765">
        <f>IF('1.2 Scenario Analysis'!H12="New",'Appendix - Equipment'!D18,IF('1.2 Scenario Analysis'!H12="Old",'Appendix - Equipment'!D18*0.4,'Appendix - Equipment'!D18*0.75))</f>
        <v>11250</v>
      </c>
      <c r="E33" s="667">
        <f>'Input Sheet'!E235</f>
        <v>0.1</v>
      </c>
      <c r="F33" s="497">
        <f>C33*D33*E33/C$10</f>
        <v>0.146484375</v>
      </c>
      <c r="G33" s="499">
        <f>F33*$C$27/$C$16*1000</f>
        <v>0</v>
      </c>
      <c r="I33" s="181"/>
      <c r="J33" s="181"/>
      <c r="L33" s="494"/>
    </row>
    <row r="34" spans="1:12" ht="17.149999999999999" customHeight="1">
      <c r="A34" s="181"/>
      <c r="B34" s="905" t="s">
        <v>228</v>
      </c>
      <c r="C34" s="906"/>
      <c r="D34" s="906"/>
      <c r="E34" s="907"/>
      <c r="F34" s="501">
        <f>SUM(F32:F33)</f>
        <v>0.146484375</v>
      </c>
      <c r="G34" s="501">
        <f>SUM(G32:G33)</f>
        <v>0</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46" t="s">
        <v>129</v>
      </c>
      <c r="C37" s="665">
        <f>'Appendix - Equipment'!G17</f>
        <v>1</v>
      </c>
      <c r="D37" s="761">
        <f>IF('1.2 Scenario Analysis'!H12="New",'Appendix - Equipment'!H18,IF('1.2 Scenario Analysis'!H12="Old",'Appendix - Equipment'!H18*0.4,'Appendix - Equipment'!H18*0.75))</f>
        <v>14250</v>
      </c>
      <c r="E37" s="667">
        <f>'Input Sheet'!F235</f>
        <v>0.1</v>
      </c>
      <c r="F37" s="497">
        <f>C37*D37*E37/D$10</f>
        <v>0.185546875</v>
      </c>
      <c r="G37" s="499">
        <f>F37*$D$27/$D$16*1000</f>
        <v>0</v>
      </c>
      <c r="H37" s="181"/>
      <c r="I37" s="181"/>
      <c r="J37" s="181"/>
    </row>
    <row r="38" spans="1:12" ht="17.149999999999999" customHeight="1">
      <c r="A38" s="181"/>
      <c r="B38" s="905" t="s">
        <v>228</v>
      </c>
      <c r="C38" s="906"/>
      <c r="D38" s="906"/>
      <c r="E38" s="907"/>
      <c r="F38" s="501">
        <f>SUM(F37)</f>
        <v>0.185546875</v>
      </c>
      <c r="G38" s="501">
        <f>SUM(G37)</f>
        <v>0</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349</v>
      </c>
      <c r="E42" s="491" t="s">
        <v>232</v>
      </c>
      <c r="F42" s="492" t="s">
        <v>86</v>
      </c>
      <c r="G42" s="493" t="s">
        <v>233</v>
      </c>
      <c r="H42" s="181"/>
      <c r="I42" s="181"/>
      <c r="J42" s="181"/>
    </row>
    <row r="43" spans="1:12" ht="17.149999999999999" customHeight="1">
      <c r="A43" s="181"/>
      <c r="B43" s="646" t="s">
        <v>129</v>
      </c>
      <c r="C43" s="761">
        <f>IF('1.2 Scenario Analysis'!H12="Old",(C33*(10*(1+16%))),IF('1.2 Scenario Analysis'!H12="New",(C33*10),C33*(10*(1+8%))))</f>
        <v>10.8</v>
      </c>
      <c r="D43" s="668">
        <v>0.05</v>
      </c>
      <c r="E43" s="680">
        <v>0.15</v>
      </c>
      <c r="F43" s="499">
        <f>(C43*IF('1.1 Summary'!$C$9="France",'Assumption &amp; Analysis'!$E$70,IF('1.1 Summary'!$C$9="Netherlands",'Assumption &amp; Analysis'!$F$70,IF('1.1 Summary'!$C$9="Portugal",'Assumption &amp; Analysis'!$G$70,'Assumption &amp; Analysis'!$H$70)))+(D43*IF('1.1 Summary'!$C$9="France",'Assumption &amp; Analysis'!$E$74,IF('1.1 Summary'!$C$9="Netherlands",'Assumption &amp; Analysis'!$F$74,IF('1.1 Summary'!$C$9="Portugal",'Assumption &amp; Analysis'!$G$74,'Assumption &amp; Analysis'!$H$74))))+(1+E43))</f>
        <v>17.354545687140735</v>
      </c>
      <c r="G43" s="499">
        <f>F43*$C$27/$C$16*1000</f>
        <v>0</v>
      </c>
      <c r="H43" s="181"/>
      <c r="I43" s="181"/>
      <c r="J43" s="181"/>
    </row>
    <row r="44" spans="1:12" ht="17.149999999999999" customHeight="1">
      <c r="A44" s="181"/>
      <c r="B44" s="905" t="s">
        <v>228</v>
      </c>
      <c r="C44" s="906"/>
      <c r="D44" s="906"/>
      <c r="E44" s="907"/>
      <c r="F44" s="501">
        <f>SUM(F42:F43)</f>
        <v>17.354545687140735</v>
      </c>
      <c r="G44" s="501">
        <f>SUM(G42:G43)</f>
        <v>0</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349</v>
      </c>
      <c r="E46" s="491" t="s">
        <v>232</v>
      </c>
      <c r="F46" s="492" t="s">
        <v>86</v>
      </c>
      <c r="G46" s="493" t="s">
        <v>233</v>
      </c>
      <c r="H46" s="181"/>
      <c r="I46" s="181"/>
      <c r="J46" s="181"/>
    </row>
    <row r="47" spans="1:12" ht="17.149999999999999" customHeight="1">
      <c r="A47" s="181"/>
      <c r="B47" s="646" t="s">
        <v>129</v>
      </c>
      <c r="C47" s="761">
        <f>IF('1.2 Scenario Analysis'!H12="Old",(C33*(13*(1+16%))),IF('1.2 Scenario Analysis'!H12="New",(C33*13),C33*(13*(1+8%))))</f>
        <v>14.040000000000001</v>
      </c>
      <c r="D47" s="668">
        <v>0.05</v>
      </c>
      <c r="E47" s="680">
        <v>0.15</v>
      </c>
      <c r="F47" s="499">
        <f>(C47*IF('1.1 Summary'!$C$9="France",'Assumption &amp; Analysis'!$E$70,IF('1.1 Summary'!$C$9="Netherlands",'Assumption &amp; Analysis'!$F$70,IF('1.1 Summary'!$C$9="Portugal",'Assumption &amp; Analysis'!$G$70,'Assumption &amp; Analysis'!$H$70)))+(D47*IF('1.1 Summary'!$C$9="France",'Assumption &amp; Analysis'!$E$74,IF('1.1 Summary'!$C$9="Netherlands",'Assumption &amp; Analysis'!$F$74,IF('1.1 Summary'!$C$9="Portugal",'Assumption &amp; Analysis'!$G$74,'Assumption &amp; Analysis'!$H$74))))+(1+E47))</f>
        <v>17.865909393282958</v>
      </c>
      <c r="G47" s="499">
        <f>F47*$D$27/$D$16*1000</f>
        <v>0</v>
      </c>
      <c r="H47" s="181"/>
      <c r="I47" s="181"/>
      <c r="J47" s="181"/>
    </row>
    <row r="48" spans="1:12" ht="17.149999999999999" customHeight="1">
      <c r="A48" s="181"/>
      <c r="B48" s="905" t="s">
        <v>228</v>
      </c>
      <c r="C48" s="906"/>
      <c r="D48" s="906"/>
      <c r="E48" s="907"/>
      <c r="F48" s="501">
        <f>SUM(F46:F47)</f>
        <v>17.865909393282958</v>
      </c>
      <c r="G48" s="501">
        <f>SUM(G46:G47)</f>
        <v>0</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Sheet'!E236</f>
        <v>1</v>
      </c>
      <c r="D53" s="513">
        <f>'Input Sheet'!E240</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0</v>
      </c>
      <c r="H53" s="504"/>
      <c r="I53" s="504"/>
      <c r="J53" s="181"/>
    </row>
    <row r="54" spans="1:10" ht="17.149999999999999" customHeight="1">
      <c r="A54" s="181"/>
      <c r="B54" s="419" t="s">
        <v>96</v>
      </c>
      <c r="C54" s="512">
        <f>'Input Sheet'!E237</f>
        <v>1</v>
      </c>
      <c r="D54" s="513">
        <f>'Input Sheet'!E241</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0</v>
      </c>
      <c r="H54" s="504"/>
      <c r="I54" s="504"/>
      <c r="J54" s="181"/>
    </row>
    <row r="55" spans="1:10" ht="17.149999999999999" customHeight="1">
      <c r="A55" s="181"/>
      <c r="B55" s="419" t="s">
        <v>97</v>
      </c>
      <c r="C55" s="512">
        <f>'Input Sheet'!E238</f>
        <v>1</v>
      </c>
      <c r="D55" s="513">
        <f>'Input Sheet'!E242</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0</v>
      </c>
      <c r="H55" s="504"/>
      <c r="I55" s="504"/>
      <c r="J55" s="181"/>
    </row>
    <row r="56" spans="1:10" ht="17.149999999999999" customHeight="1">
      <c r="A56" s="181"/>
      <c r="B56" s="419" t="s">
        <v>98</v>
      </c>
      <c r="C56" s="512">
        <f>'Input Sheet'!E239</f>
        <v>1</v>
      </c>
      <c r="D56" s="513">
        <f>'Input Sheet'!E243</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0</v>
      </c>
      <c r="H56" s="504"/>
      <c r="I56" s="504"/>
      <c r="J56" s="181"/>
    </row>
    <row r="57" spans="1:10" ht="17.149999999999999" customHeight="1">
      <c r="A57" s="181"/>
      <c r="B57" s="905" t="s">
        <v>228</v>
      </c>
      <c r="C57" s="906"/>
      <c r="D57" s="906"/>
      <c r="E57" s="907"/>
      <c r="F57" s="501">
        <f>SUM(F53:F56)</f>
        <v>7.4920606200138966</v>
      </c>
      <c r="G57" s="501">
        <f>SUM(G53:G56)</f>
        <v>0</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Sheet'!F236</f>
        <v>1</v>
      </c>
      <c r="D60" s="513">
        <f>'Input Sheet'!F240</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0</v>
      </c>
      <c r="H60" s="504"/>
      <c r="I60" s="504"/>
      <c r="J60" s="181"/>
    </row>
    <row r="61" spans="1:10" ht="17.149999999999999" customHeight="1">
      <c r="A61" s="181"/>
      <c r="B61" s="419" t="s">
        <v>96</v>
      </c>
      <c r="C61" s="512">
        <f>'Input Sheet'!F237</f>
        <v>1</v>
      </c>
      <c r="D61" s="513">
        <f>'Input Sheet'!F241</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0</v>
      </c>
      <c r="H61" s="504"/>
      <c r="I61" s="504"/>
      <c r="J61" s="181"/>
    </row>
    <row r="62" spans="1:10" ht="17.149999999999999" customHeight="1">
      <c r="A62" s="181"/>
      <c r="B62" s="419" t="s">
        <v>97</v>
      </c>
      <c r="C62" s="512">
        <f>'Input Sheet'!F238</f>
        <v>1</v>
      </c>
      <c r="D62" s="513">
        <f>'Input Sheet'!F242</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0</v>
      </c>
      <c r="H62" s="504"/>
      <c r="I62" s="504"/>
      <c r="J62" s="181"/>
    </row>
    <row r="63" spans="1:10" ht="17.149999999999999" customHeight="1">
      <c r="A63" s="181"/>
      <c r="B63" s="419" t="s">
        <v>98</v>
      </c>
      <c r="C63" s="512">
        <f>'Input Sheet'!F239</f>
        <v>1</v>
      </c>
      <c r="D63" s="513">
        <f>'Input Sheet'!F243</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0</v>
      </c>
      <c r="H63" s="504"/>
      <c r="I63" s="504"/>
      <c r="J63" s="181"/>
    </row>
    <row r="64" spans="1:10" ht="17.149999999999999" customHeight="1">
      <c r="A64" s="181"/>
      <c r="B64" s="905" t="s">
        <v>228</v>
      </c>
      <c r="C64" s="906"/>
      <c r="D64" s="906"/>
      <c r="E64" s="907"/>
      <c r="F64" s="501">
        <f>SUM(F60:F63)</f>
        <v>7.4920606200138966</v>
      </c>
      <c r="G64" s="501">
        <f>SUM(G60:G63)</f>
        <v>0</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0410-5A25-4E5A-8E7C-8A2FC86EF9EC}">
  <sheetPr>
    <tabColor rgb="FF92D050"/>
  </sheetPr>
  <dimension ref="A1:Q587"/>
  <sheetViews>
    <sheetView showGridLines="0" topLeftCell="A40" zoomScale="85" zoomScaleNormal="85" zoomScaleSheetLayoutView="85" zoomScalePageLayoutView="40" workbookViewId="0">
      <selection activeCell="B48" sqref="B48:E4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394</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474">
        <f>C8*C9</f>
        <v>7680</v>
      </c>
      <c r="D10" s="474">
        <f>D8*D9</f>
        <v>7680</v>
      </c>
      <c r="E10" s="474" t="s">
        <v>153</v>
      </c>
      <c r="F10" s="181"/>
      <c r="G10" s="181"/>
      <c r="H10" s="181"/>
      <c r="I10" s="181"/>
      <c r="J10" s="466"/>
    </row>
    <row r="11" spans="1:10" s="478" customFormat="1" ht="20.149999999999999" customHeight="1">
      <c r="A11" s="475"/>
      <c r="B11" s="469" t="s">
        <v>206</v>
      </c>
      <c r="C11" s="480">
        <f>'Input Sheet'!E232</f>
        <v>1</v>
      </c>
      <c r="D11" s="480">
        <f>'Input Sheet'!F232</f>
        <v>1</v>
      </c>
      <c r="E11" s="474" t="s">
        <v>202</v>
      </c>
      <c r="F11" s="475"/>
      <c r="G11" s="475"/>
      <c r="H11" s="475"/>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Sheet'!E233</f>
        <v>300</v>
      </c>
      <c r="D13" s="480">
        <f>'Input Sheet'!F233</f>
        <v>360</v>
      </c>
      <c r="E13" s="674" t="s">
        <v>252</v>
      </c>
      <c r="F13" s="264"/>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253</v>
      </c>
      <c r="C18" s="473">
        <f>C16/C17</f>
        <v>125000</v>
      </c>
      <c r="D18" s="473">
        <f>D16/D17</f>
        <v>125000</v>
      </c>
      <c r="E18" s="473" t="s">
        <v>254</v>
      </c>
      <c r="F18" s="181"/>
      <c r="G18" s="181"/>
      <c r="H18" s="181"/>
      <c r="I18" s="181"/>
      <c r="J18" s="466"/>
    </row>
    <row r="19" spans="1:12" ht="20.149999999999999" customHeight="1">
      <c r="A19" s="181"/>
      <c r="B19" s="675" t="s">
        <v>255</v>
      </c>
      <c r="C19" s="473">
        <f>C11*C13*C12</f>
        <v>289.28571428571428</v>
      </c>
      <c r="D19" s="473">
        <f>D11*D13*D12</f>
        <v>347.14285714285717</v>
      </c>
      <c r="E19" s="473" t="s">
        <v>252</v>
      </c>
      <c r="F19" s="181"/>
      <c r="G19" s="181"/>
      <c r="H19" s="181"/>
      <c r="I19" s="181"/>
      <c r="J19" s="466"/>
    </row>
    <row r="20" spans="1:12" ht="20.149999999999999" customHeight="1">
      <c r="A20" s="181"/>
      <c r="B20" s="675" t="s">
        <v>256</v>
      </c>
      <c r="C20" s="473">
        <f>C19*60</f>
        <v>17357.142857142855</v>
      </c>
      <c r="D20" s="473">
        <f>D19*60</f>
        <v>20828.571428571431</v>
      </c>
      <c r="E20" s="473" t="s">
        <v>257</v>
      </c>
      <c r="F20" s="181"/>
      <c r="G20" s="181"/>
      <c r="H20" s="181"/>
      <c r="I20" s="181"/>
      <c r="J20" s="466"/>
    </row>
    <row r="21" spans="1:12" ht="20.149999999999999" customHeight="1">
      <c r="A21" s="181"/>
      <c r="B21" s="483" t="s">
        <v>353</v>
      </c>
      <c r="C21" s="676">
        <f>'Input Sheet'!E234</f>
        <v>5.0000000000000001E-3</v>
      </c>
      <c r="D21" s="676">
        <f>'Input Sheet'!F234</f>
        <v>5.0000000000000001E-3</v>
      </c>
      <c r="E21" s="470" t="s">
        <v>208</v>
      </c>
      <c r="F21" s="181"/>
      <c r="G21" s="181"/>
      <c r="H21" s="181"/>
      <c r="I21" s="181"/>
      <c r="J21" s="466"/>
    </row>
    <row r="22" spans="1:12" ht="20.149999999999999" customHeight="1">
      <c r="A22" s="181"/>
      <c r="B22" s="481" t="s">
        <v>492</v>
      </c>
      <c r="C22" s="488">
        <f>C21*C20</f>
        <v>86.785714285714278</v>
      </c>
      <c r="D22" s="488">
        <f>D21*D20</f>
        <v>104.14285714285715</v>
      </c>
      <c r="E22" s="473" t="s">
        <v>257</v>
      </c>
      <c r="F22" s="181"/>
      <c r="G22" s="181"/>
      <c r="H22" s="181"/>
      <c r="I22" s="181"/>
      <c r="J22" s="466"/>
    </row>
    <row r="23" spans="1:12" ht="20.149999999999999" customHeight="1">
      <c r="A23" s="181"/>
      <c r="B23" s="481" t="s">
        <v>493</v>
      </c>
      <c r="C23" s="470">
        <f>C20-C22</f>
        <v>17270.357142857141</v>
      </c>
      <c r="D23" s="470">
        <f>D20-D22</f>
        <v>20724.428571428572</v>
      </c>
      <c r="E23" s="473" t="s">
        <v>257</v>
      </c>
      <c r="F23" s="181"/>
      <c r="G23" s="181"/>
      <c r="H23" s="181"/>
      <c r="I23" s="181"/>
      <c r="J23" s="466"/>
    </row>
    <row r="24" spans="1:12" ht="20.149999999999999" customHeight="1">
      <c r="A24" s="181"/>
      <c r="B24" s="483" t="s">
        <v>217</v>
      </c>
      <c r="C24" s="485">
        <f>IF('1.1 Summary'!$C$16=1,C18/C23,IF('1.1 Summary'!$C$16=0.5,(C18/(C23*1.15)),IF('1.1 Summary'!$C$16=0.33,(C18/(C23*1.3)),IF('1.1 Summary'!$C$16=1.5,(C18/(C23*0.85)),(C18/(C23*0.7))))))</f>
        <v>10.339764666956182</v>
      </c>
      <c r="D24" s="485">
        <f>IF('1.1 Summary'!$C$16=1,D18/D23,IF('1.1 Summary'!$C$16=0.5,(D18/(D23*1.15)),IF('1.1 Summary'!$C$16=0.33,(D18/(D23*1.3)),IF('1.1 Summary'!$C$16=1.5,(D18/(D23*0.85)),(D18/(D23*0.7))))))</f>
        <v>8.6164705557968162</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675" t="s">
        <v>220</v>
      </c>
      <c r="C26" s="679">
        <f>C24/SUM(C24:C25)</f>
        <v>0.95387353735416469</v>
      </c>
      <c r="D26" s="679">
        <f>D24/SUM(D24:D25)</f>
        <v>0.94515421325174254</v>
      </c>
      <c r="E26" s="473" t="s">
        <v>208</v>
      </c>
      <c r="F26" s="181"/>
      <c r="G26" s="181"/>
      <c r="H26" s="181"/>
      <c r="I26" s="181"/>
      <c r="J26" s="466"/>
    </row>
    <row r="27" spans="1:12" ht="20.149999999999999" customHeight="1">
      <c r="A27" s="181"/>
      <c r="B27" s="675" t="s">
        <v>250</v>
      </c>
      <c r="C27" s="660">
        <f>IF('1.1 Summary'!$C$15="PET Bottle",IF('1.1 Summary'!$C$19="Wet Aseptic",C24+C25,0),0)</f>
        <v>0</v>
      </c>
      <c r="D27" s="660">
        <f>IF('1.1 Summary'!$C$15="PET Bottle",IF('1.1 Summary'!$C$19="Wet Aseptic",D24+D25,0),0)</f>
        <v>0</v>
      </c>
      <c r="E27" s="473" t="s">
        <v>153</v>
      </c>
      <c r="F27" s="181"/>
      <c r="G27" s="181"/>
      <c r="H27" s="181"/>
      <c r="I27" s="181"/>
      <c r="J27" s="466"/>
    </row>
    <row r="28" spans="1:12" ht="20.149999999999999" customHeight="1">
      <c r="A28" s="181"/>
      <c r="B28" s="481" t="s">
        <v>618</v>
      </c>
      <c r="C28" s="723">
        <f>C12*(1-C21)*1</f>
        <v>0.95946428571428577</v>
      </c>
      <c r="D28" s="723">
        <f>D12*(1-D21)*1</f>
        <v>0.95946428571428577</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46" t="s">
        <v>129</v>
      </c>
      <c r="C33" s="665">
        <f>'Appendix - Equipment'!C17</f>
        <v>1</v>
      </c>
      <c r="D33" s="765">
        <f>IF('1.2 Scenario Analysis'!M12="New",'Appendix - Equipment'!D18,IF('1.2 Scenario Analysis'!M12="Old",'Appendix - Equipment'!D18*0.4,'Appendix - Equipment'!D18*0.75))</f>
        <v>11250</v>
      </c>
      <c r="E33" s="667">
        <f>'Input Sheet'!E235</f>
        <v>0.1</v>
      </c>
      <c r="F33" s="497">
        <f>C33*D33*E33/C$10</f>
        <v>0.146484375</v>
      </c>
      <c r="G33" s="499">
        <f>F33*$C$27/$C$16*1000</f>
        <v>0</v>
      </c>
      <c r="I33" s="181"/>
      <c r="J33" s="181"/>
      <c r="L33" s="494"/>
    </row>
    <row r="34" spans="1:12" ht="17.149999999999999" customHeight="1">
      <c r="A34" s="181"/>
      <c r="B34" s="905" t="s">
        <v>228</v>
      </c>
      <c r="C34" s="906"/>
      <c r="D34" s="906"/>
      <c r="E34" s="907"/>
      <c r="F34" s="501">
        <f>SUM(F32:F33)</f>
        <v>0.146484375</v>
      </c>
      <c r="G34" s="501">
        <f>SUM(G32:G33)</f>
        <v>0</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46" t="s">
        <v>129</v>
      </c>
      <c r="C37" s="665">
        <f>'Appendix - Equipment'!G17</f>
        <v>1</v>
      </c>
      <c r="D37" s="761">
        <f>IF('1.2 Scenario Analysis'!M12="New",'Appendix - Equipment'!H18,IF('1.2 Scenario Analysis'!M12="Old",'Appendix - Equipment'!H18*0.4,'Appendix - Equipment'!H18*0.75))</f>
        <v>14250</v>
      </c>
      <c r="E37" s="667">
        <f>'Input Sheet'!F235</f>
        <v>0.1</v>
      </c>
      <c r="F37" s="497">
        <f>C37*D37*E37/D$10</f>
        <v>0.185546875</v>
      </c>
      <c r="G37" s="499">
        <f>F37*$D$27/$D$16*1000</f>
        <v>0</v>
      </c>
      <c r="H37" s="181"/>
      <c r="I37" s="181"/>
      <c r="J37" s="181"/>
    </row>
    <row r="38" spans="1:12" ht="17.149999999999999" customHeight="1">
      <c r="A38" s="181"/>
      <c r="B38" s="905" t="s">
        <v>228</v>
      </c>
      <c r="C38" s="906"/>
      <c r="D38" s="906"/>
      <c r="E38" s="907"/>
      <c r="F38" s="501">
        <f>SUM(F37)</f>
        <v>0.185546875</v>
      </c>
      <c r="G38" s="501">
        <f>SUM(G37)</f>
        <v>0</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349</v>
      </c>
      <c r="E42" s="491" t="s">
        <v>232</v>
      </c>
      <c r="F42" s="492" t="s">
        <v>86</v>
      </c>
      <c r="G42" s="493" t="s">
        <v>233</v>
      </c>
      <c r="H42" s="181"/>
      <c r="I42" s="181"/>
      <c r="J42" s="181"/>
    </row>
    <row r="43" spans="1:12" ht="17.149999999999999" customHeight="1">
      <c r="A43" s="181"/>
      <c r="B43" s="646" t="s">
        <v>129</v>
      </c>
      <c r="C43" s="761">
        <f>IF('1.2 Scenario Analysis'!M12="Old",(C33*(10*(1+16%))),IF('1.2 Scenario Analysis'!M12="New",(C33*10),C33*(10*(1+8%))))</f>
        <v>10.8</v>
      </c>
      <c r="D43" s="668">
        <v>0.05</v>
      </c>
      <c r="E43" s="680">
        <v>0.15</v>
      </c>
      <c r="F43" s="499">
        <f>(C43*IF('1.1 Summary'!$C$9="France",'Assumption &amp; Analysis'!$E$70,IF('1.1 Summary'!$C$9="Netherlands",'Assumption &amp; Analysis'!$F$70,IF('1.1 Summary'!$C$9="Portugal",'Assumption &amp; Analysis'!$G$70,'Assumption &amp; Analysis'!$H$70)))+(D43*IF('1.1 Summary'!$C$9="France",'Assumption &amp; Analysis'!$E$74,IF('1.1 Summary'!$C$9="Netherlands",'Assumption &amp; Analysis'!$F$74,IF('1.1 Summary'!$C$9="Portugal",'Assumption &amp; Analysis'!$G$74,'Assumption &amp; Analysis'!$H$74))))+(1+E43))</f>
        <v>17.354545687140735</v>
      </c>
      <c r="G43" s="499">
        <f>F43*$C$27/$C$16*1000</f>
        <v>0</v>
      </c>
      <c r="H43" s="181"/>
      <c r="I43" s="181"/>
      <c r="J43" s="181"/>
    </row>
    <row r="44" spans="1:12" ht="17.149999999999999" customHeight="1">
      <c r="A44" s="181"/>
      <c r="B44" s="905" t="s">
        <v>228</v>
      </c>
      <c r="C44" s="906"/>
      <c r="D44" s="906"/>
      <c r="E44" s="907"/>
      <c r="F44" s="501">
        <f>SUM(F42:F43)</f>
        <v>17.354545687140735</v>
      </c>
      <c r="G44" s="501">
        <f>SUM(G42:G43)</f>
        <v>0</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349</v>
      </c>
      <c r="E46" s="491" t="s">
        <v>232</v>
      </c>
      <c r="F46" s="492" t="s">
        <v>86</v>
      </c>
      <c r="G46" s="493" t="s">
        <v>233</v>
      </c>
      <c r="H46" s="181"/>
      <c r="I46" s="181"/>
      <c r="J46" s="181"/>
    </row>
    <row r="47" spans="1:12" ht="17.149999999999999" customHeight="1">
      <c r="A47" s="181"/>
      <c r="B47" s="646" t="s">
        <v>129</v>
      </c>
      <c r="C47" s="761">
        <f>IF('1.2 Scenario Analysis'!M12="Old",(C33*(13*(1+16%))),IF('1.2 Scenario Analysis'!M12="New",(C33*13),C33*(13*(1+8%))))</f>
        <v>14.040000000000001</v>
      </c>
      <c r="D47" s="668">
        <v>0.05</v>
      </c>
      <c r="E47" s="680">
        <v>0.15</v>
      </c>
      <c r="F47" s="499">
        <f>(C47*IF('1.1 Summary'!$C$9="France",'Assumption &amp; Analysis'!$E$70,IF('1.1 Summary'!$C$9="Netherlands",'Assumption &amp; Analysis'!$F$70,IF('1.1 Summary'!$C$9="Portugal",'Assumption &amp; Analysis'!$G$70,'Assumption &amp; Analysis'!$H$70)))+(D47*IF('1.1 Summary'!$C$9="France",'Assumption &amp; Analysis'!$E$74,IF('1.1 Summary'!$C$9="Netherlands",'Assumption &amp; Analysis'!$F$74,IF('1.1 Summary'!$C$9="Portugal",'Assumption &amp; Analysis'!$G$74,'Assumption &amp; Analysis'!$H$74))))+(1+E47))</f>
        <v>17.865909393282958</v>
      </c>
      <c r="G47" s="499">
        <f>F47*$D$27/$D$16*1000</f>
        <v>0</v>
      </c>
      <c r="H47" s="181"/>
      <c r="I47" s="181"/>
      <c r="J47" s="181"/>
    </row>
    <row r="48" spans="1:12" ht="17.149999999999999" customHeight="1">
      <c r="A48" s="181"/>
      <c r="B48" s="905" t="s">
        <v>228</v>
      </c>
      <c r="C48" s="906"/>
      <c r="D48" s="906"/>
      <c r="E48" s="907"/>
      <c r="F48" s="501">
        <f>SUM(F46:F47)</f>
        <v>17.865909393282958</v>
      </c>
      <c r="G48" s="501">
        <f>SUM(G46:G47)</f>
        <v>0</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Sheet'!E236</f>
        <v>1</v>
      </c>
      <c r="D53" s="513">
        <f>'Input Sheet'!E240</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0</v>
      </c>
      <c r="H53" s="504"/>
      <c r="I53" s="504"/>
      <c r="J53" s="181"/>
    </row>
    <row r="54" spans="1:10" ht="17.149999999999999" customHeight="1">
      <c r="A54" s="181"/>
      <c r="B54" s="419" t="s">
        <v>96</v>
      </c>
      <c r="C54" s="512">
        <f>'Input Sheet'!E237</f>
        <v>1</v>
      </c>
      <c r="D54" s="513">
        <f>'Input Sheet'!E241</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0</v>
      </c>
      <c r="H54" s="504"/>
      <c r="I54" s="504"/>
      <c r="J54" s="181"/>
    </row>
    <row r="55" spans="1:10" ht="17.149999999999999" customHeight="1">
      <c r="A55" s="181"/>
      <c r="B55" s="419" t="s">
        <v>97</v>
      </c>
      <c r="C55" s="512">
        <f>'Input Sheet'!E238</f>
        <v>1</v>
      </c>
      <c r="D55" s="513">
        <f>'Input Sheet'!E242</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0</v>
      </c>
      <c r="H55" s="504"/>
      <c r="I55" s="504"/>
      <c r="J55" s="181"/>
    </row>
    <row r="56" spans="1:10" ht="17.149999999999999" customHeight="1">
      <c r="A56" s="181"/>
      <c r="B56" s="419" t="s">
        <v>98</v>
      </c>
      <c r="C56" s="512">
        <f>'Input Sheet'!E239</f>
        <v>1</v>
      </c>
      <c r="D56" s="513">
        <f>'Input Sheet'!E243</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0</v>
      </c>
      <c r="H56" s="504"/>
      <c r="I56" s="504"/>
      <c r="J56" s="181"/>
    </row>
    <row r="57" spans="1:10" ht="17.149999999999999" customHeight="1">
      <c r="A57" s="181"/>
      <c r="B57" s="905" t="s">
        <v>228</v>
      </c>
      <c r="C57" s="906"/>
      <c r="D57" s="906"/>
      <c r="E57" s="907"/>
      <c r="F57" s="501">
        <f>SUM(F53:F56)</f>
        <v>7.4920606200138966</v>
      </c>
      <c r="G57" s="501">
        <f>SUM(G53:G56)</f>
        <v>0</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Sheet'!F236</f>
        <v>1</v>
      </c>
      <c r="D60" s="513">
        <f>'Input Sheet'!F240</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0</v>
      </c>
      <c r="H60" s="504"/>
      <c r="I60" s="504"/>
      <c r="J60" s="181"/>
    </row>
    <row r="61" spans="1:10" ht="17.149999999999999" customHeight="1">
      <c r="A61" s="181"/>
      <c r="B61" s="419" t="s">
        <v>96</v>
      </c>
      <c r="C61" s="512">
        <f>'Input Sheet'!F237</f>
        <v>1</v>
      </c>
      <c r="D61" s="513">
        <f>'Input Sheet'!F241</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0</v>
      </c>
      <c r="H61" s="504"/>
      <c r="I61" s="504"/>
      <c r="J61" s="181"/>
    </row>
    <row r="62" spans="1:10" ht="17.149999999999999" customHeight="1">
      <c r="A62" s="181"/>
      <c r="B62" s="419" t="s">
        <v>97</v>
      </c>
      <c r="C62" s="512">
        <f>'Input Sheet'!F238</f>
        <v>1</v>
      </c>
      <c r="D62" s="513">
        <f>'Input Sheet'!F242</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0</v>
      </c>
      <c r="H62" s="504"/>
      <c r="I62" s="504"/>
      <c r="J62" s="181"/>
    </row>
    <row r="63" spans="1:10" ht="17.149999999999999" customHeight="1">
      <c r="A63" s="181"/>
      <c r="B63" s="419" t="s">
        <v>98</v>
      </c>
      <c r="C63" s="512">
        <f>'Input Sheet'!F239</f>
        <v>1</v>
      </c>
      <c r="D63" s="513">
        <f>'Input Sheet'!F243</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0</v>
      </c>
      <c r="H63" s="504"/>
      <c r="I63" s="504"/>
      <c r="J63" s="181"/>
    </row>
    <row r="64" spans="1:10" ht="17.149999999999999" customHeight="1">
      <c r="A64" s="181"/>
      <c r="B64" s="905" t="s">
        <v>228</v>
      </c>
      <c r="C64" s="906"/>
      <c r="D64" s="906"/>
      <c r="E64" s="907"/>
      <c r="F64" s="501">
        <f>SUM(F60:F63)</f>
        <v>7.4920606200138966</v>
      </c>
      <c r="G64" s="501">
        <f>SUM(G60:G63)</f>
        <v>0</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44883-709F-4617-86AC-0C0BE62FB29B}">
  <sheetPr>
    <tabColor rgb="FF92D050"/>
  </sheetPr>
  <dimension ref="A2:Q587"/>
  <sheetViews>
    <sheetView showGridLines="0" topLeftCell="A2"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2" spans="1:10" ht="15" customHeight="1">
      <c r="A2" s="181"/>
      <c r="B2" s="463"/>
      <c r="E2" s="181"/>
      <c r="F2" s="181"/>
      <c r="G2" s="181"/>
      <c r="H2" s="181"/>
      <c r="I2" s="181"/>
      <c r="J2" s="464"/>
    </row>
    <row r="3" spans="1:10" ht="14">
      <c r="A3" s="181"/>
      <c r="B3" s="465"/>
      <c r="C3" s="908" t="s">
        <v>198</v>
      </c>
      <c r="D3" s="909"/>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c r="A5" s="181"/>
      <c r="B5" s="465"/>
      <c r="C5" s="181"/>
      <c r="D5" s="181"/>
      <c r="E5" s="181"/>
      <c r="F5" s="181"/>
      <c r="G5" s="181"/>
      <c r="H5" s="181"/>
      <c r="I5" s="181"/>
      <c r="J5" s="466"/>
    </row>
    <row r="6" spans="1:10" ht="20.149999999999999" customHeight="1" thickBot="1">
      <c r="A6" s="181"/>
      <c r="B6" s="404" t="s">
        <v>395</v>
      </c>
      <c r="C6" s="465"/>
      <c r="D6" s="465"/>
      <c r="E6" s="465"/>
      <c r="F6" s="181"/>
      <c r="G6" s="181"/>
      <c r="H6" s="181"/>
      <c r="I6" s="181"/>
      <c r="J6" s="466"/>
    </row>
    <row r="7" spans="1:10" ht="6" customHeight="1" thickTop="1" thickBot="1">
      <c r="A7" s="181"/>
      <c r="B7" s="465"/>
      <c r="C7" s="465"/>
      <c r="D7" s="465"/>
      <c r="E7" s="465"/>
      <c r="F7" s="181"/>
      <c r="G7" s="468"/>
      <c r="H7" s="181"/>
      <c r="I7" s="181"/>
      <c r="J7" s="466"/>
    </row>
    <row r="8" spans="1:10" ht="20.149999999999999" customHeight="1">
      <c r="A8" s="181"/>
      <c r="B8" s="467" t="s">
        <v>158</v>
      </c>
      <c r="C8" s="467" t="s">
        <v>200</v>
      </c>
      <c r="D8" s="467" t="s">
        <v>201</v>
      </c>
      <c r="E8" s="467" t="s">
        <v>202</v>
      </c>
      <c r="F8" s="181"/>
      <c r="G8" s="181"/>
      <c r="H8" s="181"/>
      <c r="I8" s="181"/>
      <c r="J8" s="466"/>
    </row>
    <row r="9" spans="1:10" ht="20.149999999999999" customHeight="1">
      <c r="A9" s="181"/>
      <c r="B9" s="469" t="s">
        <v>203</v>
      </c>
      <c r="C9" s="470">
        <v>24</v>
      </c>
      <c r="D9" s="471">
        <v>24</v>
      </c>
      <c r="E9" s="472" t="s">
        <v>153</v>
      </c>
      <c r="F9" s="181"/>
      <c r="G9" s="181"/>
      <c r="H9" s="181"/>
      <c r="I9" s="181"/>
      <c r="J9" s="466"/>
    </row>
    <row r="10" spans="1:10" ht="20.149999999999999" customHeight="1">
      <c r="A10" s="181"/>
      <c r="B10" s="469" t="s">
        <v>204</v>
      </c>
      <c r="C10" s="473">
        <f>'Assumption &amp; Analysis'!$E$15</f>
        <v>320</v>
      </c>
      <c r="D10" s="473">
        <f>'Assumption &amp; Analysis'!$E$15</f>
        <v>320</v>
      </c>
      <c r="E10" s="472" t="s">
        <v>155</v>
      </c>
      <c r="F10" s="303"/>
      <c r="G10" s="264"/>
      <c r="H10" s="264"/>
      <c r="I10" s="181"/>
      <c r="J10" s="466"/>
    </row>
    <row r="11" spans="1:10" ht="20.149999999999999" customHeight="1">
      <c r="A11" s="181"/>
      <c r="B11" s="469" t="s">
        <v>205</v>
      </c>
      <c r="C11" s="474">
        <f>C9*C10</f>
        <v>7680</v>
      </c>
      <c r="D11" s="474">
        <f>D9*D10</f>
        <v>7680</v>
      </c>
      <c r="E11" s="474" t="s">
        <v>153</v>
      </c>
      <c r="F11" s="181"/>
      <c r="G11" s="181"/>
      <c r="H11" s="181"/>
      <c r="I11" s="181"/>
      <c r="J11" s="466"/>
    </row>
    <row r="12" spans="1:10" s="478" customFormat="1" ht="20.149999999999999" customHeight="1">
      <c r="A12" s="475"/>
      <c r="B12" s="469" t="s">
        <v>206</v>
      </c>
      <c r="C12" s="480">
        <f>'Input Sheet'!E244</f>
        <v>1</v>
      </c>
      <c r="D12" s="480">
        <f>'Input Sheet'!F244</f>
        <v>1</v>
      </c>
      <c r="E12" s="474" t="s">
        <v>202</v>
      </c>
      <c r="F12" s="475"/>
      <c r="G12" s="475"/>
      <c r="H12" s="475"/>
      <c r="I12" s="475"/>
      <c r="J12" s="477"/>
    </row>
    <row r="13" spans="1:10" ht="20.149999999999999" customHeight="1">
      <c r="A13" s="181"/>
      <c r="B13" s="469" t="s">
        <v>207</v>
      </c>
      <c r="C13" s="479">
        <f>IF('1.1 Summary'!$C$21="Low",(168-('Appendix - Equipment'!$C$32*'Assumption &amp; Analysis'!$E$57))/168,IF('1.1 Summary'!$C$21="Medium",(168-('Appendix - Equipment'!$C$32*'Assumption &amp; Analysis'!$E$58))/168,(168-('Appendix - Equipment'!$C$32*'Assumption &amp; Analysis'!$E$59))/168))</f>
        <v>0.9642857142857143</v>
      </c>
      <c r="D13" s="479">
        <f>IF('1.1 Summary'!$C$21="Low",(168-('Appendix - Equipment'!$C$32*'Assumption &amp; Analysis'!$E$57))/168,IF('1.1 Summary'!$C$21="Medium",(168-('Appendix - Equipment'!$C$32*'Assumption &amp; Analysis'!$E$58))/168,(168-('Appendix - Equipment'!$C$32*'Assumption &amp; Analysis'!$E$59))/168))</f>
        <v>0.9642857142857143</v>
      </c>
      <c r="E13" s="474" t="s">
        <v>208</v>
      </c>
      <c r="F13" s="303"/>
      <c r="G13" s="303"/>
      <c r="H13" s="303"/>
      <c r="I13" s="181"/>
      <c r="J13" s="466"/>
    </row>
    <row r="14" spans="1:10" ht="20.149999999999999" customHeight="1">
      <c r="A14" s="181"/>
      <c r="B14" s="469" t="s">
        <v>209</v>
      </c>
      <c r="C14" s="480">
        <f>'Input Sheet'!E245</f>
        <v>300</v>
      </c>
      <c r="D14" s="480">
        <f>'Input Sheet'!F245</f>
        <v>360</v>
      </c>
      <c r="E14" s="674" t="s">
        <v>368</v>
      </c>
      <c r="F14" s="264"/>
      <c r="G14" s="303"/>
      <c r="H14" s="303"/>
      <c r="I14" s="181"/>
      <c r="J14" s="466"/>
    </row>
    <row r="15" spans="1:10" ht="20.149999999999999" customHeight="1" thickBot="1">
      <c r="A15" s="181"/>
      <c r="B15" s="181"/>
      <c r="C15" s="181"/>
      <c r="D15" s="181"/>
      <c r="E15" s="181"/>
      <c r="F15" s="303"/>
      <c r="G15" s="303"/>
      <c r="H15" s="303"/>
      <c r="I15" s="181"/>
      <c r="J15" s="466"/>
    </row>
    <row r="16" spans="1:10" ht="20.149999999999999" customHeight="1">
      <c r="A16" s="181"/>
      <c r="B16" s="467" t="s">
        <v>211</v>
      </c>
      <c r="C16" s="467" t="s">
        <v>200</v>
      </c>
      <c r="D16" s="467" t="s">
        <v>201</v>
      </c>
      <c r="E16" s="467" t="s">
        <v>202</v>
      </c>
      <c r="F16" s="181"/>
      <c r="G16" s="181"/>
      <c r="H16" s="181"/>
      <c r="I16" s="181"/>
      <c r="J16" s="466"/>
    </row>
    <row r="17" spans="1:10" ht="20.149999999999999" customHeight="1">
      <c r="A17" s="181"/>
      <c r="B17" s="481" t="s">
        <v>212</v>
      </c>
      <c r="C17" s="470">
        <f>IF('1.1 Summary'!$C$20="Small-scale",'Assumption &amp; Analysis'!$E$49*1000,IF('1.1 Summary'!$C$20="Medium-scale",'Assumption &amp; Analysis'!$E$50*1000,'Assumption &amp; Analysis'!$E$51*1000))</f>
        <v>250000</v>
      </c>
      <c r="D17" s="470">
        <f>IF('1.1 Summary'!$C$20="Small-scale",'Assumption &amp; Analysis'!$E$49*1000,IF('1.1 Summary'!$C$20="Medium-scale",'Assumption &amp; Analysis'!$E$50*1000,'Assumption &amp; Analysis'!$E$51*1000))</f>
        <v>250000</v>
      </c>
      <c r="E17" s="470" t="s">
        <v>213</v>
      </c>
      <c r="F17" s="181"/>
      <c r="G17" s="181"/>
      <c r="H17" s="181"/>
      <c r="I17" s="181"/>
      <c r="J17" s="466"/>
    </row>
    <row r="18" spans="1:10" ht="20.149999999999999" customHeight="1">
      <c r="A18" s="181"/>
      <c r="B18" s="675" t="s">
        <v>244</v>
      </c>
      <c r="C18" s="660">
        <f>'1.1 Summary'!$C$16</f>
        <v>2</v>
      </c>
      <c r="D18" s="660">
        <f>'1.1 Summary'!$C$16</f>
        <v>2</v>
      </c>
      <c r="E18" s="473" t="s">
        <v>213</v>
      </c>
      <c r="F18" s="181"/>
      <c r="G18" s="181"/>
      <c r="H18" s="181"/>
      <c r="I18" s="181"/>
      <c r="J18" s="466"/>
    </row>
    <row r="19" spans="1:10" ht="20.149999999999999" customHeight="1">
      <c r="A19" s="181"/>
      <c r="B19" s="675" t="s">
        <v>369</v>
      </c>
      <c r="C19" s="473">
        <f>C17/C18</f>
        <v>125000</v>
      </c>
      <c r="D19" s="473">
        <f>D17/D18</f>
        <v>125000</v>
      </c>
      <c r="E19" s="473" t="s">
        <v>370</v>
      </c>
      <c r="F19" s="181"/>
      <c r="G19" s="181"/>
      <c r="H19" s="181"/>
      <c r="I19" s="181"/>
      <c r="J19" s="466"/>
    </row>
    <row r="20" spans="1:10" ht="20.149999999999999" customHeight="1">
      <c r="A20" s="181"/>
      <c r="B20" s="675" t="s">
        <v>371</v>
      </c>
      <c r="C20" s="473">
        <f>C12*C14*C13</f>
        <v>289.28571428571428</v>
      </c>
      <c r="D20" s="473">
        <f>D12*D14*D13</f>
        <v>347.14285714285717</v>
      </c>
      <c r="E20" s="473" t="s">
        <v>368</v>
      </c>
      <c r="F20" s="181"/>
      <c r="G20" s="181"/>
      <c r="H20" s="181"/>
      <c r="I20" s="181"/>
      <c r="J20" s="466"/>
    </row>
    <row r="21" spans="1:10" ht="20.149999999999999" customHeight="1">
      <c r="A21" s="181"/>
      <c r="B21" s="675" t="s">
        <v>372</v>
      </c>
      <c r="C21" s="473">
        <f>C20*60</f>
        <v>17357.142857142855</v>
      </c>
      <c r="D21" s="473">
        <f>D20*60</f>
        <v>20828.571428571431</v>
      </c>
      <c r="E21" s="473" t="s">
        <v>373</v>
      </c>
      <c r="F21" s="181"/>
      <c r="G21" s="181"/>
      <c r="H21" s="181"/>
      <c r="I21" s="181"/>
      <c r="J21" s="466"/>
    </row>
    <row r="22" spans="1:10" ht="20.149999999999999" customHeight="1">
      <c r="A22" s="181"/>
      <c r="B22" s="483" t="s">
        <v>353</v>
      </c>
      <c r="C22" s="676">
        <f>'Input Sheet'!E246</f>
        <v>0.02</v>
      </c>
      <c r="D22" s="676">
        <f>'Input Sheet'!F246</f>
        <v>0.02</v>
      </c>
      <c r="E22" s="470" t="s">
        <v>208</v>
      </c>
      <c r="F22" s="181"/>
      <c r="G22" s="181"/>
      <c r="H22" s="181"/>
      <c r="I22" s="181"/>
      <c r="J22" s="466"/>
    </row>
    <row r="23" spans="1:10" ht="20.149999999999999" customHeight="1">
      <c r="A23" s="181"/>
      <c r="B23" s="481" t="s">
        <v>494</v>
      </c>
      <c r="C23" s="488">
        <f>C22*C21</f>
        <v>347.14285714285711</v>
      </c>
      <c r="D23" s="488">
        <f>D22*D21</f>
        <v>416.57142857142861</v>
      </c>
      <c r="E23" s="470" t="s">
        <v>373</v>
      </c>
      <c r="F23" s="181"/>
      <c r="G23" s="181"/>
      <c r="H23" s="181"/>
      <c r="I23" s="181"/>
      <c r="J23" s="466"/>
    </row>
    <row r="24" spans="1:10" ht="20.149999999999999" customHeight="1">
      <c r="A24" s="181"/>
      <c r="B24" s="481" t="s">
        <v>495</v>
      </c>
      <c r="C24" s="470">
        <f>C21-C23</f>
        <v>17009.999999999996</v>
      </c>
      <c r="D24" s="470">
        <f>D21-D23</f>
        <v>20412.000000000004</v>
      </c>
      <c r="E24" s="470" t="s">
        <v>373</v>
      </c>
      <c r="F24" s="181"/>
      <c r="G24" s="181"/>
      <c r="H24" s="181"/>
      <c r="I24" s="181"/>
      <c r="J24" s="466"/>
    </row>
    <row r="25" spans="1:10" ht="20.149999999999999" customHeight="1">
      <c r="A25" s="181"/>
      <c r="B25" s="483" t="s">
        <v>217</v>
      </c>
      <c r="C25" s="485">
        <f>IF('1.1 Summary'!$C$16=1,C19/C24,IF('1.1 Summary'!$C$16=0.5,(C19/(C24*1.15)),IF('1.1 Summary'!$C$16=0.33,(C19/(C24*1.3)),IF('1.1 Summary'!$C$16=1.5,(C19/(C24*0.85)),(C19/(C24*0.7))))))</f>
        <v>10.498026371042247</v>
      </c>
      <c r="D25" s="485">
        <f>IF('1.1 Summary'!$C$16=1,D19/D24,IF('1.1 Summary'!$C$16=0.5,(D19/(D24*1.15)),IF('1.1 Summary'!$C$16=0.33,(D19/(D24*1.3)),IF('1.1 Summary'!$C$16=1.5,(D19/(D24*0.85)),(D19/(D24*0.7))))))</f>
        <v>8.7483553092018695</v>
      </c>
      <c r="E25" s="470" t="s">
        <v>153</v>
      </c>
      <c r="F25" s="181"/>
      <c r="G25" s="181"/>
      <c r="H25" s="181"/>
      <c r="I25" s="181"/>
      <c r="J25" s="466"/>
    </row>
    <row r="26" spans="1:10" ht="20.149999999999999" customHeight="1">
      <c r="A26" s="181"/>
      <c r="B26" s="677" t="s">
        <v>218</v>
      </c>
      <c r="C26" s="660">
        <f>'Appendix - Equipment'!$C$33</f>
        <v>0.5</v>
      </c>
      <c r="D26" s="660">
        <f>'Appendix - Equipment'!$C$33</f>
        <v>0.5</v>
      </c>
      <c r="E26" s="473" t="s">
        <v>219</v>
      </c>
      <c r="F26" s="181"/>
      <c r="G26" s="181"/>
      <c r="H26" s="181"/>
      <c r="I26" s="181"/>
      <c r="J26" s="466"/>
    </row>
    <row r="27" spans="1:10" ht="20.149999999999999" customHeight="1">
      <c r="A27" s="181"/>
      <c r="B27" s="675" t="s">
        <v>220</v>
      </c>
      <c r="C27" s="679">
        <f>C25/SUM(C25:C26)</f>
        <v>0.9545372975903661</v>
      </c>
      <c r="D27" s="679">
        <f>D25/SUM(D25:D26)</f>
        <v>0.94593633318753301</v>
      </c>
      <c r="E27" s="473" t="s">
        <v>208</v>
      </c>
      <c r="F27" s="181"/>
      <c r="G27" s="181"/>
      <c r="H27" s="181"/>
      <c r="I27" s="181"/>
      <c r="J27" s="466"/>
    </row>
    <row r="28" spans="1:10" ht="20.149999999999999" customHeight="1">
      <c r="A28" s="181"/>
      <c r="B28" s="675" t="s">
        <v>250</v>
      </c>
      <c r="C28" s="660">
        <f>IF('1.1 Summary'!$C$15="Can",C25+C26,0)</f>
        <v>0</v>
      </c>
      <c r="D28" s="660">
        <f>IF('1.1 Summary'!$C$15="Can",D25+D26,0)</f>
        <v>0</v>
      </c>
      <c r="E28" s="473" t="s">
        <v>153</v>
      </c>
      <c r="F28" s="181"/>
      <c r="G28" s="181"/>
      <c r="H28" s="181"/>
      <c r="I28" s="181"/>
      <c r="J28" s="466"/>
    </row>
    <row r="29" spans="1:10" ht="20.149999999999999" customHeight="1">
      <c r="A29" s="181"/>
      <c r="B29" s="481" t="s">
        <v>618</v>
      </c>
      <c r="C29" s="723">
        <f>C13*(1-C22)*1</f>
        <v>0.94499999999999995</v>
      </c>
      <c r="D29" s="723">
        <f>D13*(1-D22)*1</f>
        <v>0.94499999999999995</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30" customHeight="1">
      <c r="A33" s="181"/>
      <c r="B33" s="491" t="s">
        <v>223</v>
      </c>
      <c r="C33" s="491" t="s">
        <v>224</v>
      </c>
      <c r="D33" s="491" t="s">
        <v>225</v>
      </c>
      <c r="E33" s="491" t="s">
        <v>226</v>
      </c>
      <c r="F33" s="492" t="s">
        <v>86</v>
      </c>
      <c r="G33" s="493" t="s">
        <v>227</v>
      </c>
      <c r="I33" s="181"/>
      <c r="J33" s="181"/>
      <c r="L33" s="494"/>
    </row>
    <row r="34" spans="1:12" ht="17.149999999999999" customHeight="1">
      <c r="A34" s="181"/>
      <c r="B34" s="646" t="s">
        <v>374</v>
      </c>
      <c r="C34" s="665">
        <f>'Appendix - Equipment'!C19</f>
        <v>1</v>
      </c>
      <c r="D34" s="666">
        <f>IF('1.1 Summary'!$C$13="New",'Appendix - Equipment'!D19,IF('1.1 Summary'!$C$13="Old",'Appendix - Equipment'!D18*0.4,'Appendix - Equipment'!D18*0.75))</f>
        <v>78000</v>
      </c>
      <c r="E34" s="667">
        <f>'Input Sheet'!E247</f>
        <v>0.1</v>
      </c>
      <c r="F34" s="497">
        <f>C34*D34*E34/C$11</f>
        <v>1.015625</v>
      </c>
      <c r="G34" s="499">
        <f>F34*$C$28/$C$17*1000</f>
        <v>0</v>
      </c>
      <c r="I34" s="181"/>
      <c r="J34" s="181"/>
      <c r="L34" s="494"/>
    </row>
    <row r="35" spans="1:12" ht="17.149999999999999" customHeight="1">
      <c r="A35" s="181"/>
      <c r="B35" s="905" t="s">
        <v>228</v>
      </c>
      <c r="C35" s="906"/>
      <c r="D35" s="906"/>
      <c r="E35" s="907"/>
      <c r="F35" s="501">
        <f>SUM(F33:F34)</f>
        <v>1.015625</v>
      </c>
      <c r="G35" s="501">
        <f>SUM(G34)</f>
        <v>0</v>
      </c>
      <c r="I35" s="181"/>
      <c r="J35" s="181"/>
    </row>
    <row r="36" spans="1:12" ht="17.149999999999999" customHeight="1">
      <c r="A36" s="181"/>
      <c r="B36" s="502"/>
      <c r="C36" s="503"/>
      <c r="D36" s="503"/>
      <c r="E36" s="504"/>
      <c r="F36" s="504"/>
      <c r="G36" s="504"/>
      <c r="H36" s="504"/>
      <c r="I36" s="181"/>
      <c r="J36" s="181"/>
    </row>
    <row r="37" spans="1:12" ht="30" customHeight="1">
      <c r="A37" s="181"/>
      <c r="B37" s="491" t="s">
        <v>229</v>
      </c>
      <c r="C37" s="491" t="s">
        <v>224</v>
      </c>
      <c r="D37" s="491" t="s">
        <v>225</v>
      </c>
      <c r="E37" s="491" t="s">
        <v>226</v>
      </c>
      <c r="F37" s="492" t="s">
        <v>86</v>
      </c>
      <c r="G37" s="493" t="s">
        <v>227</v>
      </c>
      <c r="H37" s="181"/>
      <c r="I37" s="181"/>
      <c r="J37" s="181"/>
    </row>
    <row r="38" spans="1:12" ht="17.149999999999999" customHeight="1">
      <c r="A38" s="181"/>
      <c r="B38" s="646" t="s">
        <v>374</v>
      </c>
      <c r="C38" s="665">
        <f>'Appendix - Equipment'!G19</f>
        <v>1</v>
      </c>
      <c r="D38" s="497">
        <f>IF('1.1 Summary'!$C$13="New",'Appendix - Equipment'!H19,IF('1.1 Summary'!$C$13="Old",'Appendix - Equipment'!H19*0.4,'Appendix - Equipment'!H19*0.75))</f>
        <v>90000</v>
      </c>
      <c r="E38" s="667">
        <f>'Input Sheet'!F247</f>
        <v>0.1</v>
      </c>
      <c r="F38" s="497">
        <f>C38*D38*E38/D$11</f>
        <v>1.171875</v>
      </c>
      <c r="G38" s="499">
        <f>F38*$D$28/$D$17*1000</f>
        <v>0</v>
      </c>
      <c r="H38" s="181"/>
      <c r="I38" s="181"/>
      <c r="J38" s="181"/>
    </row>
    <row r="39" spans="1:12" ht="17.149999999999999" customHeight="1">
      <c r="A39" s="181"/>
      <c r="B39" s="905" t="s">
        <v>228</v>
      </c>
      <c r="C39" s="906"/>
      <c r="D39" s="906"/>
      <c r="E39" s="907"/>
      <c r="F39" s="501">
        <f>SUM(F38)</f>
        <v>1.171875</v>
      </c>
      <c r="G39" s="501">
        <f>SUM(G38)</f>
        <v>0</v>
      </c>
      <c r="H39" s="181"/>
      <c r="I39" s="181"/>
      <c r="J39" s="181"/>
    </row>
    <row r="40" spans="1:12" ht="17.149999999999999" customHeight="1">
      <c r="A40" s="181"/>
      <c r="B40" s="165"/>
      <c r="H40" s="181"/>
      <c r="I40" s="181"/>
      <c r="J40" s="181"/>
    </row>
    <row r="41" spans="1:12" ht="17.149999999999999" customHeight="1" thickBot="1">
      <c r="A41" s="181"/>
      <c r="B41" s="910" t="s">
        <v>67</v>
      </c>
      <c r="C41" s="910"/>
      <c r="D41" s="910"/>
      <c r="E41" s="910"/>
      <c r="F41" s="910"/>
      <c r="G41" s="910"/>
      <c r="H41" s="181"/>
      <c r="I41" s="181"/>
      <c r="J41" s="181"/>
    </row>
    <row r="42" spans="1:12" ht="6" customHeight="1" thickTop="1">
      <c r="A42" s="181"/>
      <c r="B42" s="165"/>
      <c r="H42" s="181"/>
      <c r="I42" s="181"/>
      <c r="J42" s="181"/>
    </row>
    <row r="43" spans="1:12" ht="30" customHeight="1">
      <c r="A43" s="181"/>
      <c r="B43" s="491" t="s">
        <v>223</v>
      </c>
      <c r="C43" s="491" t="s">
        <v>230</v>
      </c>
      <c r="D43" s="491" t="s">
        <v>231</v>
      </c>
      <c r="E43" s="491" t="s">
        <v>232</v>
      </c>
      <c r="F43" s="492" t="s">
        <v>86</v>
      </c>
      <c r="G43" s="493" t="s">
        <v>233</v>
      </c>
      <c r="H43" s="181"/>
      <c r="I43" s="181"/>
      <c r="J43" s="181"/>
    </row>
    <row r="44" spans="1:12" ht="17.149999999999999" customHeight="1">
      <c r="A44" s="181"/>
      <c r="B44" s="646" t="s">
        <v>374</v>
      </c>
      <c r="C44" s="496">
        <f>IF('1.1 Summary'!$C$13="Old",(C34*(7*(1+16%))),IF('1.1 Summary'!$C$13="New",(C34*7),C34*(7*(1+8%))))</f>
        <v>7</v>
      </c>
      <c r="D44" s="668">
        <v>0</v>
      </c>
      <c r="E44" s="680">
        <v>0.15</v>
      </c>
      <c r="F44" s="499">
        <f>(C44*IF('1.1 Summary'!$C$9="France",'Assumption &amp; Analysis'!$E$70,IF('1.1 Summary'!$C$9="Netherlands",'Assumption &amp; Analysis'!$F$70,IF('1.1 Summary'!$C$9="Portugal",'Assumption &amp; Analysis'!$G$70,'Assumption &amp; Analysis'!$H$70)))+(D44*IF('1.1 Summary'!$C$9="France",'Assumption &amp; Analysis'!$E$71,IF('1.1 Summary'!$C$9="Netherlands",'Assumption &amp; Analysis'!$F$71,IF('1.1 Summary'!$C$9="Portugal",'Assumption &amp; Analysis'!$G$71,'Assumption &amp; Analysis'!$H$71))))+(1+E44))</f>
        <v>2.2547981305541818</v>
      </c>
      <c r="G44" s="499">
        <f>F44*$C$28/$C$17*1000</f>
        <v>0</v>
      </c>
      <c r="H44" s="181"/>
      <c r="I44" s="181"/>
      <c r="J44" s="181"/>
    </row>
    <row r="45" spans="1:12" ht="17.149999999999999" customHeight="1">
      <c r="A45" s="181"/>
      <c r="B45" s="905" t="s">
        <v>228</v>
      </c>
      <c r="C45" s="906"/>
      <c r="D45" s="906"/>
      <c r="E45" s="907"/>
      <c r="F45" s="501">
        <f>SUM(F43:F44)</f>
        <v>2.2547981305541818</v>
      </c>
      <c r="G45" s="501">
        <f>SUM(G43:G44)</f>
        <v>0</v>
      </c>
      <c r="H45" s="181"/>
      <c r="I45" s="181"/>
      <c r="J45" s="181"/>
    </row>
    <row r="46" spans="1:12" ht="17.149999999999999" customHeight="1">
      <c r="A46" s="181"/>
      <c r="B46" s="508"/>
      <c r="C46" s="508"/>
      <c r="D46" s="508"/>
      <c r="E46" s="508"/>
      <c r="F46" s="508"/>
      <c r="G46" s="508"/>
      <c r="H46" s="181"/>
      <c r="I46" s="181"/>
      <c r="J46" s="181"/>
    </row>
    <row r="47" spans="1:12" ht="30" customHeight="1">
      <c r="A47" s="181"/>
      <c r="B47" s="491" t="s">
        <v>229</v>
      </c>
      <c r="C47" s="491" t="s">
        <v>230</v>
      </c>
      <c r="D47" s="491" t="s">
        <v>231</v>
      </c>
      <c r="E47" s="491" t="s">
        <v>232</v>
      </c>
      <c r="F47" s="492" t="s">
        <v>86</v>
      </c>
      <c r="G47" s="493" t="s">
        <v>233</v>
      </c>
      <c r="H47" s="181"/>
      <c r="I47" s="181"/>
      <c r="J47" s="181"/>
    </row>
    <row r="48" spans="1:12" ht="17.149999999999999" customHeight="1">
      <c r="A48" s="181"/>
      <c r="B48" s="646" t="s">
        <v>374</v>
      </c>
      <c r="C48" s="496">
        <f>IF('1.1 Summary'!$C$13="Old",(C38*(10*(1+16%))),IF('1.1 Summary'!$C$13="New",(C38*10),C38*(10*(1+8%))))</f>
        <v>10</v>
      </c>
      <c r="D48" s="668">
        <v>0</v>
      </c>
      <c r="E48" s="680">
        <v>0.15</v>
      </c>
      <c r="F48" s="499">
        <f>(C48*IF('1.1 Summary'!$C$9="France",'Assumption &amp; Analysis'!$E$70,IF('1.1 Summary'!$C$9="Netherlands",'Assumption &amp; Analysis'!$F$70,IF('1.1 Summary'!$C$9="Portugal",'Assumption &amp; Analysis'!$G$70,'Assumption &amp; Analysis'!$H$70)))+(D48*IF('1.1 Summary'!$C$9="France",'Assumption &amp; Analysis'!$E$71,IF('1.1 Summary'!$C$9="Netherlands",'Assumption &amp; Analysis'!$F$71,IF('1.1 Summary'!$C$9="Portugal",'Assumption &amp; Analysis'!$G$71,'Assumption &amp; Analysis'!$H$71))))+(1+E48))</f>
        <v>2.728283043648831</v>
      </c>
      <c r="G48" s="499">
        <f>F48*$D$28/$D$17*1000</f>
        <v>0</v>
      </c>
      <c r="H48" s="181"/>
      <c r="I48" s="181"/>
      <c r="J48" s="181"/>
    </row>
    <row r="49" spans="1:10" ht="17.149999999999999" customHeight="1">
      <c r="A49" s="181"/>
      <c r="B49" s="905" t="s">
        <v>228</v>
      </c>
      <c r="C49" s="906"/>
      <c r="D49" s="906"/>
      <c r="E49" s="907"/>
      <c r="F49" s="501">
        <f>SUM(F47:F48)</f>
        <v>2.728283043648831</v>
      </c>
      <c r="G49" s="501">
        <f>SUM(G47:G48)</f>
        <v>0</v>
      </c>
      <c r="H49" s="181"/>
      <c r="I49" s="181"/>
      <c r="J49" s="181"/>
    </row>
    <row r="50" spans="1:10" ht="17.149999999999999" customHeight="1">
      <c r="A50" s="181"/>
      <c r="B50" s="504"/>
      <c r="C50" s="502"/>
      <c r="D50" s="502"/>
      <c r="E50" s="503"/>
      <c r="F50" s="504"/>
      <c r="G50" s="504"/>
      <c r="H50" s="504"/>
      <c r="I50" s="504"/>
      <c r="J50" s="181"/>
    </row>
    <row r="51" spans="1:10" ht="17.149999999999999" customHeight="1" thickBot="1">
      <c r="A51" s="181"/>
      <c r="B51" s="910" t="s">
        <v>69</v>
      </c>
      <c r="C51" s="910"/>
      <c r="D51" s="910"/>
      <c r="E51" s="910"/>
      <c r="F51" s="910"/>
      <c r="G51" s="910"/>
      <c r="H51" s="504"/>
      <c r="I51" s="504"/>
      <c r="J51" s="181"/>
    </row>
    <row r="52" spans="1:10" ht="6" customHeight="1" thickTop="1">
      <c r="A52" s="181"/>
      <c r="B52" s="504"/>
      <c r="C52" s="502"/>
      <c r="D52" s="502"/>
      <c r="E52" s="503"/>
      <c r="F52" s="504"/>
      <c r="G52" s="504"/>
      <c r="H52" s="504"/>
      <c r="I52" s="504"/>
      <c r="J52" s="181"/>
    </row>
    <row r="53" spans="1:10" ht="30" customHeight="1">
      <c r="A53" s="181"/>
      <c r="B53" s="491" t="s">
        <v>223</v>
      </c>
      <c r="C53" s="491" t="s">
        <v>234</v>
      </c>
      <c r="D53" s="491" t="s">
        <v>235</v>
      </c>
      <c r="E53" s="491" t="s">
        <v>236</v>
      </c>
      <c r="F53" s="492" t="s">
        <v>86</v>
      </c>
      <c r="G53" s="493" t="s">
        <v>237</v>
      </c>
      <c r="H53" s="504"/>
      <c r="I53" s="504"/>
      <c r="J53" s="181"/>
    </row>
    <row r="54" spans="1:10" ht="17.149999999999999" customHeight="1">
      <c r="A54" s="181"/>
      <c r="B54" s="419" t="s">
        <v>95</v>
      </c>
      <c r="C54" s="512">
        <f>'Input Sheet'!E248</f>
        <v>1</v>
      </c>
      <c r="D54" s="513">
        <f>'Input Sheet'!E252</f>
        <v>0.03</v>
      </c>
      <c r="E54" s="497">
        <f>IF('1.1 Summary'!$C$9="France",'Labour Data – France'!$F14,IF('1.1 Summary'!$C$9="Netherlands",'Labour Data – Netherlands'!$F14,IF('1.1 Summary'!$C$9="Portugal",'Labour Data – Portugal'!$F14,'Labour Data – Country B'!$F14)))</f>
        <v>75.01731539986767</v>
      </c>
      <c r="F54" s="497">
        <f>C54*D54*E54</f>
        <v>2.25051946199603</v>
      </c>
      <c r="G54" s="499">
        <f>F54*$C$28/$C$17*1000</f>
        <v>0</v>
      </c>
      <c r="H54" s="504"/>
      <c r="I54" s="504"/>
      <c r="J54" s="181"/>
    </row>
    <row r="55" spans="1:10" ht="17.149999999999999" customHeight="1">
      <c r="A55" s="181"/>
      <c r="B55" s="419" t="s">
        <v>96</v>
      </c>
      <c r="C55" s="512">
        <f>'Input Sheet'!E249</f>
        <v>1</v>
      </c>
      <c r="D55" s="513">
        <f>'Input Sheet'!E253</f>
        <v>0.05</v>
      </c>
      <c r="E55" s="497">
        <f>IF('1.1 Summary'!$C$9="France",'Labour Data – France'!$F15,IF('1.1 Summary'!$C$9="Netherlands",'Labour Data – Netherlands'!$F15,IF('1.1 Summary'!$C$9="Portugal",'Labour Data – Portugal'!$F15,'Labour Data – Country B'!$F15)))</f>
        <v>37.306034057501101</v>
      </c>
      <c r="F55" s="497">
        <f t="shared" ref="F55:F57" si="0">C55*D55*E55</f>
        <v>1.8653017028750551</v>
      </c>
      <c r="G55" s="499">
        <f>F55*$C$28/$C$17*1000</f>
        <v>0</v>
      </c>
      <c r="H55" s="504"/>
      <c r="I55" s="504"/>
      <c r="J55" s="181"/>
    </row>
    <row r="56" spans="1:10" ht="17.149999999999999" customHeight="1">
      <c r="A56" s="181"/>
      <c r="B56" s="419" t="s">
        <v>97</v>
      </c>
      <c r="C56" s="512">
        <f>'Input Sheet'!E250</f>
        <v>1</v>
      </c>
      <c r="D56" s="513">
        <f>'Input Sheet'!E254</f>
        <v>0.05</v>
      </c>
      <c r="E56" s="497">
        <f>IF('1.1 Summary'!$C$9="France",'Labour Data – France'!$F16,IF('1.1 Summary'!$C$9="Netherlands",'Labour Data – Netherlands'!$F16,IF('1.1 Summary'!$C$9="Portugal",'Labour Data – Portugal'!$F16,'Labour Data – Country B'!$F16)))</f>
        <v>23.232408815008824</v>
      </c>
      <c r="F56" s="497">
        <f t="shared" si="0"/>
        <v>1.1616204407504414</v>
      </c>
      <c r="G56" s="499">
        <f>F56*$C$28/$C$17*1000</f>
        <v>0</v>
      </c>
      <c r="H56" s="504"/>
      <c r="I56" s="504"/>
      <c r="J56" s="181"/>
    </row>
    <row r="57" spans="1:10" ht="17.149999999999999" customHeight="1">
      <c r="A57" s="181"/>
      <c r="B57" s="419" t="s">
        <v>98</v>
      </c>
      <c r="C57" s="512">
        <f>'Input Sheet'!E251</f>
        <v>1</v>
      </c>
      <c r="D57" s="513">
        <f>'Input Sheet'!E255</f>
        <v>0.1</v>
      </c>
      <c r="E57" s="497">
        <f>IF('1.1 Summary'!$C$9="France",'Labour Data – France'!$F17,IF('1.1 Summary'!$C$9="Netherlands",'Labour Data – Netherlands'!$F17,IF('1.1 Summary'!$C$9="Portugal",'Labour Data – Portugal'!$F17,'Labour Data – Country B'!$F17)))</f>
        <v>22.146190143923693</v>
      </c>
      <c r="F57" s="497">
        <f t="shared" si="0"/>
        <v>2.2146190143923694</v>
      </c>
      <c r="G57" s="499">
        <f>F57*$C$28/$C$17*1000</f>
        <v>0</v>
      </c>
      <c r="H57" s="504"/>
      <c r="I57" s="504"/>
      <c r="J57" s="181"/>
    </row>
    <row r="58" spans="1:10" ht="17.149999999999999" customHeight="1">
      <c r="A58" s="181"/>
      <c r="B58" s="905" t="s">
        <v>228</v>
      </c>
      <c r="C58" s="906"/>
      <c r="D58" s="906"/>
      <c r="E58" s="907"/>
      <c r="F58" s="501">
        <f>SUM(F54:F57)</f>
        <v>7.4920606200138966</v>
      </c>
      <c r="G58" s="501">
        <f>SUM(G54:G57)</f>
        <v>0</v>
      </c>
      <c r="H58" s="504"/>
      <c r="I58" s="504"/>
      <c r="J58" s="181"/>
    </row>
    <row r="59" spans="1:10" ht="17.149999999999999" customHeight="1">
      <c r="A59" s="181"/>
      <c r="B59" s="508"/>
      <c r="C59" s="508"/>
      <c r="D59" s="508"/>
      <c r="E59" s="508"/>
      <c r="F59" s="508"/>
      <c r="G59" s="508"/>
      <c r="H59" s="504"/>
      <c r="I59" s="504"/>
      <c r="J59" s="181"/>
    </row>
    <row r="60" spans="1:10" ht="30" customHeight="1">
      <c r="A60" s="181"/>
      <c r="B60" s="491" t="s">
        <v>229</v>
      </c>
      <c r="C60" s="491" t="s">
        <v>234</v>
      </c>
      <c r="D60" s="491" t="s">
        <v>235</v>
      </c>
      <c r="E60" s="491" t="s">
        <v>236</v>
      </c>
      <c r="F60" s="492" t="s">
        <v>86</v>
      </c>
      <c r="G60" s="493" t="s">
        <v>237</v>
      </c>
      <c r="H60" s="504"/>
      <c r="I60" s="504"/>
      <c r="J60" s="181"/>
    </row>
    <row r="61" spans="1:10" ht="17.149999999999999" customHeight="1">
      <c r="A61" s="181"/>
      <c r="B61" s="419" t="s">
        <v>95</v>
      </c>
      <c r="C61" s="512">
        <f>'Input Sheet'!F248</f>
        <v>1</v>
      </c>
      <c r="D61" s="513">
        <f>'Input Sheet'!F252</f>
        <v>0.03</v>
      </c>
      <c r="E61" s="497">
        <f>IF('1.1 Summary'!$C$9="France",'Labour Data – France'!$F14,IF('1.1 Summary'!$C$9="Netherlands",'Labour Data – Netherlands'!$F14,IF('1.1 Summary'!$C$9="Portugal",'Labour Data – Portugal'!$F14,'Labour Data – Country B'!$F14)))</f>
        <v>75.01731539986767</v>
      </c>
      <c r="F61" s="497">
        <f>C61*D61*E61</f>
        <v>2.25051946199603</v>
      </c>
      <c r="G61" s="499">
        <f>F61*$D$28/$D$17*1000</f>
        <v>0</v>
      </c>
      <c r="H61" s="504"/>
      <c r="I61" s="504"/>
      <c r="J61" s="181"/>
    </row>
    <row r="62" spans="1:10" ht="17.149999999999999" customHeight="1">
      <c r="A62" s="181"/>
      <c r="B62" s="419" t="s">
        <v>96</v>
      </c>
      <c r="C62" s="512">
        <f>'Input Sheet'!F249</f>
        <v>1</v>
      </c>
      <c r="D62" s="513">
        <f>'Input Sheet'!F253</f>
        <v>0.05</v>
      </c>
      <c r="E62" s="497">
        <f>IF('1.1 Summary'!$C$9="France",'Labour Data – France'!$F15,IF('1.1 Summary'!$C$9="Netherlands",'Labour Data – Netherlands'!$F15,IF('1.1 Summary'!$C$9="Portugal",'Labour Data – Portugal'!$F15,'Labour Data – Country B'!$F15)))</f>
        <v>37.306034057501101</v>
      </c>
      <c r="F62" s="497">
        <f t="shared" ref="F62:F64" si="1">C62*D62*E62</f>
        <v>1.8653017028750551</v>
      </c>
      <c r="G62" s="499">
        <f>F62*$D$28/$D$17*1000</f>
        <v>0</v>
      </c>
      <c r="H62" s="504"/>
      <c r="I62" s="504"/>
      <c r="J62" s="181"/>
    </row>
    <row r="63" spans="1:10" ht="17.149999999999999" customHeight="1">
      <c r="A63" s="181"/>
      <c r="B63" s="419" t="s">
        <v>97</v>
      </c>
      <c r="C63" s="512">
        <f>'Input Sheet'!F250</f>
        <v>1</v>
      </c>
      <c r="D63" s="513">
        <f>'Input Sheet'!F254</f>
        <v>0.05</v>
      </c>
      <c r="E63" s="497">
        <f>IF('1.1 Summary'!$C$9="France",'Labour Data – France'!$F16,IF('1.1 Summary'!$C$9="Netherlands",'Labour Data – Netherlands'!$F16,IF('1.1 Summary'!$C$9="Portugal",'Labour Data – Portugal'!$F16,'Labour Data – Country B'!$F16)))</f>
        <v>23.232408815008824</v>
      </c>
      <c r="F63" s="497">
        <f t="shared" si="1"/>
        <v>1.1616204407504414</v>
      </c>
      <c r="G63" s="499">
        <f>F63*$D$28/$D$17*1000</f>
        <v>0</v>
      </c>
      <c r="H63" s="504"/>
      <c r="I63" s="504"/>
      <c r="J63" s="181"/>
    </row>
    <row r="64" spans="1:10" ht="17.149999999999999" customHeight="1">
      <c r="A64" s="181"/>
      <c r="B64" s="419" t="s">
        <v>98</v>
      </c>
      <c r="C64" s="512">
        <f>'Input Sheet'!F251</f>
        <v>1</v>
      </c>
      <c r="D64" s="513">
        <f>'Input Sheet'!F255</f>
        <v>0.1</v>
      </c>
      <c r="E64" s="497">
        <f>IF('1.1 Summary'!$C$9="France",'Labour Data – France'!$F17,IF('1.1 Summary'!$C$9="Netherlands",'Labour Data – Netherlands'!$F17,IF('1.1 Summary'!$C$9="Portugal",'Labour Data – Portugal'!$F17,'Labour Data – Country B'!$F17)))</f>
        <v>22.146190143923693</v>
      </c>
      <c r="F64" s="497">
        <f t="shared" si="1"/>
        <v>2.2146190143923694</v>
      </c>
      <c r="G64" s="499">
        <f>F64*$D$28/$D$17*1000</f>
        <v>0</v>
      </c>
      <c r="H64" s="504"/>
      <c r="I64" s="504"/>
      <c r="J64" s="181"/>
    </row>
    <row r="65" spans="1:12" ht="17.149999999999999" customHeight="1">
      <c r="A65" s="181"/>
      <c r="B65" s="905" t="s">
        <v>228</v>
      </c>
      <c r="C65" s="906"/>
      <c r="D65" s="906"/>
      <c r="E65" s="907"/>
      <c r="F65" s="501">
        <f>SUM(F61:F64)</f>
        <v>7.4920606200138966</v>
      </c>
      <c r="G65" s="501">
        <f>SUM(G61:G64)</f>
        <v>0</v>
      </c>
      <c r="H65" s="181"/>
      <c r="I65" s="181"/>
      <c r="J65" s="181"/>
    </row>
    <row r="66" spans="1:12" ht="17.149999999999999" customHeight="1">
      <c r="A66" s="514"/>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9:E49"/>
    <mergeCell ref="B51:G51"/>
    <mergeCell ref="B58:E58"/>
    <mergeCell ref="B65:E65"/>
    <mergeCell ref="C3:D3"/>
    <mergeCell ref="B31:G31"/>
    <mergeCell ref="B35:E35"/>
    <mergeCell ref="B39:E39"/>
    <mergeCell ref="B41:G41"/>
    <mergeCell ref="B45:E45"/>
  </mergeCells>
  <pageMargins left="0.7" right="0.7" top="0.75" bottom="0.75" header="0.3" footer="0.3"/>
  <pageSetup scale="50"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08F4-311A-43E6-8987-000CEAB0673C}">
  <sheetPr>
    <tabColor rgb="FF92D050"/>
  </sheetPr>
  <dimension ref="A2:Q587"/>
  <sheetViews>
    <sheetView showGridLines="0" topLeftCell="A26" zoomScale="85" zoomScaleNormal="85" zoomScaleSheetLayoutView="85" zoomScalePageLayoutView="40" workbookViewId="0">
      <selection activeCell="C48" sqref="C4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2" spans="1:10" ht="15" customHeight="1">
      <c r="A2" s="181"/>
      <c r="B2" s="463"/>
      <c r="E2" s="181"/>
      <c r="F2" s="181"/>
      <c r="G2" s="181"/>
      <c r="H2" s="181"/>
      <c r="I2" s="181"/>
      <c r="J2" s="464"/>
    </row>
    <row r="3" spans="1:10" ht="14">
      <c r="A3" s="181"/>
      <c r="B3" s="465"/>
      <c r="C3" s="908" t="s">
        <v>198</v>
      </c>
      <c r="D3" s="909"/>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c r="A5" s="181"/>
      <c r="B5" s="465"/>
      <c r="C5" s="181"/>
      <c r="D5" s="181"/>
      <c r="E5" s="181"/>
      <c r="F5" s="181"/>
      <c r="G5" s="181"/>
      <c r="H5" s="181"/>
      <c r="I5" s="181"/>
      <c r="J5" s="466"/>
    </row>
    <row r="6" spans="1:10" ht="20.149999999999999" customHeight="1" thickBot="1">
      <c r="A6" s="181"/>
      <c r="B6" s="404" t="s">
        <v>395</v>
      </c>
      <c r="C6" s="465"/>
      <c r="D6" s="465"/>
      <c r="E6" s="465"/>
      <c r="F6" s="181"/>
      <c r="G6" s="181"/>
      <c r="H6" s="181"/>
      <c r="I6" s="181"/>
      <c r="J6" s="466"/>
    </row>
    <row r="7" spans="1:10" ht="6" customHeight="1" thickTop="1" thickBot="1">
      <c r="A7" s="181"/>
      <c r="B7" s="465"/>
      <c r="C7" s="465"/>
      <c r="D7" s="465"/>
      <c r="E7" s="465"/>
      <c r="F7" s="181"/>
      <c r="G7" s="468"/>
      <c r="H7" s="181"/>
      <c r="I7" s="181"/>
      <c r="J7" s="466"/>
    </row>
    <row r="8" spans="1:10" ht="20.149999999999999" customHeight="1">
      <c r="A8" s="181"/>
      <c r="B8" s="467" t="s">
        <v>158</v>
      </c>
      <c r="C8" s="467" t="s">
        <v>200</v>
      </c>
      <c r="D8" s="467" t="s">
        <v>201</v>
      </c>
      <c r="E8" s="467" t="s">
        <v>202</v>
      </c>
      <c r="F8" s="181"/>
      <c r="G8" s="181"/>
      <c r="H8" s="181"/>
      <c r="I8" s="181"/>
      <c r="J8" s="466"/>
    </row>
    <row r="9" spans="1:10" ht="20.149999999999999" customHeight="1">
      <c r="A9" s="181"/>
      <c r="B9" s="469" t="s">
        <v>203</v>
      </c>
      <c r="C9" s="470">
        <v>24</v>
      </c>
      <c r="D9" s="471">
        <v>24</v>
      </c>
      <c r="E9" s="472" t="s">
        <v>153</v>
      </c>
      <c r="F9" s="181"/>
      <c r="G9" s="181"/>
      <c r="H9" s="181"/>
      <c r="I9" s="181"/>
      <c r="J9" s="466"/>
    </row>
    <row r="10" spans="1:10" ht="20.149999999999999" customHeight="1">
      <c r="A10" s="181"/>
      <c r="B10" s="469" t="s">
        <v>204</v>
      </c>
      <c r="C10" s="473">
        <f>'Assumption &amp; Analysis'!$E$15</f>
        <v>320</v>
      </c>
      <c r="D10" s="473">
        <f>'Assumption &amp; Analysis'!$E$15</f>
        <v>320</v>
      </c>
      <c r="E10" s="472" t="s">
        <v>155</v>
      </c>
      <c r="F10" s="303"/>
      <c r="G10" s="264"/>
      <c r="H10" s="264"/>
      <c r="I10" s="181"/>
      <c r="J10" s="466"/>
    </row>
    <row r="11" spans="1:10" ht="20.149999999999999" customHeight="1">
      <c r="A11" s="181"/>
      <c r="B11" s="469" t="s">
        <v>205</v>
      </c>
      <c r="C11" s="474">
        <f>C9*C10</f>
        <v>7680</v>
      </c>
      <c r="D11" s="474">
        <f>D9*D10</f>
        <v>7680</v>
      </c>
      <c r="E11" s="474" t="s">
        <v>153</v>
      </c>
      <c r="F11" s="181"/>
      <c r="G11" s="181"/>
      <c r="H11" s="181"/>
      <c r="I11" s="181"/>
      <c r="J11" s="466"/>
    </row>
    <row r="12" spans="1:10" s="478" customFormat="1" ht="20.149999999999999" customHeight="1">
      <c r="A12" s="475"/>
      <c r="B12" s="469" t="s">
        <v>206</v>
      </c>
      <c r="C12" s="480">
        <f>'Input Sheet'!E244</f>
        <v>1</v>
      </c>
      <c r="D12" s="480">
        <f>'Input Sheet'!F244</f>
        <v>1</v>
      </c>
      <c r="E12" s="474" t="s">
        <v>202</v>
      </c>
      <c r="F12" s="475"/>
      <c r="G12" s="475"/>
      <c r="H12" s="475"/>
      <c r="I12" s="475"/>
      <c r="J12" s="477"/>
    </row>
    <row r="13" spans="1:10" ht="20.149999999999999" customHeight="1">
      <c r="A13" s="181"/>
      <c r="B13" s="469" t="s">
        <v>207</v>
      </c>
      <c r="C13" s="760">
        <f>IF('1.2 Scenario Analysis'!$H$20="Low",(168-('Appendix - Equipment'!$C$32*'Assumption &amp; Analysis'!$E$57))/168,IF('1.2 Scenario Analysis'!$H$20="Medium",(168-('Appendix - Equipment'!$C$32*'Assumption &amp; Analysis'!$E$58))/168,(168-('Appendix - Equipment'!$C$32*'Assumption &amp; Analysis'!$E$59))/168))</f>
        <v>0.9642857142857143</v>
      </c>
      <c r="D13" s="760">
        <f>IF('1.2 Scenario Analysis'!$H$20="Low",(168-('Appendix - Equipment'!$C$32*'Assumption &amp; Analysis'!$E$57))/168,IF('1.2 Scenario Analysis'!$H$20="Medium",(168-('Appendix - Equipment'!$C$32*'Assumption &amp; Analysis'!$E$58))/168,(168-('Appendix - Equipment'!$C$32*'Assumption &amp; Analysis'!$E$59))/168))</f>
        <v>0.9642857142857143</v>
      </c>
      <c r="E13" s="474" t="s">
        <v>208</v>
      </c>
      <c r="F13" s="303"/>
      <c r="G13" s="303"/>
      <c r="H13" s="303"/>
      <c r="I13" s="181"/>
      <c r="J13" s="466"/>
    </row>
    <row r="14" spans="1:10" ht="20.149999999999999" customHeight="1">
      <c r="A14" s="181"/>
      <c r="B14" s="469" t="s">
        <v>209</v>
      </c>
      <c r="C14" s="480">
        <f>'Input Sheet'!E245</f>
        <v>300</v>
      </c>
      <c r="D14" s="480">
        <f>'Input Sheet'!F245</f>
        <v>360</v>
      </c>
      <c r="E14" s="674" t="s">
        <v>368</v>
      </c>
      <c r="F14" s="264"/>
      <c r="G14" s="303"/>
      <c r="H14" s="303"/>
      <c r="I14" s="181"/>
      <c r="J14" s="466"/>
    </row>
    <row r="15" spans="1:10" ht="20.149999999999999" customHeight="1" thickBot="1">
      <c r="A15" s="181"/>
      <c r="B15" s="181"/>
      <c r="C15" s="181"/>
      <c r="D15" s="181"/>
      <c r="E15" s="181"/>
      <c r="F15" s="303"/>
      <c r="G15" s="303"/>
      <c r="H15" s="303"/>
      <c r="I15" s="181"/>
      <c r="J15" s="466"/>
    </row>
    <row r="16" spans="1:10" ht="20.149999999999999" customHeight="1">
      <c r="A16" s="181"/>
      <c r="B16" s="467" t="s">
        <v>211</v>
      </c>
      <c r="C16" s="467" t="s">
        <v>200</v>
      </c>
      <c r="D16" s="467" t="s">
        <v>201</v>
      </c>
      <c r="E16" s="467" t="s">
        <v>202</v>
      </c>
      <c r="F16" s="181"/>
      <c r="G16" s="181"/>
      <c r="H16" s="181"/>
      <c r="I16" s="181"/>
      <c r="J16" s="466"/>
    </row>
    <row r="17" spans="1:10" ht="20.149999999999999" customHeight="1">
      <c r="A17" s="181"/>
      <c r="B17" s="481" t="s">
        <v>212</v>
      </c>
      <c r="C17" s="759">
        <f>IF('1.2 Scenario Analysis'!H20="Small-scale",'Assumption &amp; Analysis'!$E$49*1000,IF('1.2 Scenario Analysis'!H20="Medium-scale",'Assumption &amp; Analysis'!$E$50*1000,'Assumption &amp; Analysis'!$E$51*1000))</f>
        <v>250000</v>
      </c>
      <c r="D17" s="759">
        <f>IF('1.2 Scenario Analysis'!H20="Small-scale",'Assumption &amp; Analysis'!$E$49*1000,IF('1.2 Scenario Analysis'!H20="Medium-scale",'Assumption &amp; Analysis'!$E$50*1000,'Assumption &amp; Analysis'!$E$51*1000))</f>
        <v>250000</v>
      </c>
      <c r="E17" s="470" t="s">
        <v>213</v>
      </c>
      <c r="F17" s="181"/>
      <c r="G17" s="181"/>
      <c r="H17" s="181"/>
      <c r="I17" s="181"/>
      <c r="J17" s="466"/>
    </row>
    <row r="18" spans="1:10" ht="20.149999999999999" customHeight="1">
      <c r="A18" s="181"/>
      <c r="B18" s="675" t="s">
        <v>244</v>
      </c>
      <c r="C18" s="660">
        <f>'1.1 Summary'!$C$16</f>
        <v>2</v>
      </c>
      <c r="D18" s="660">
        <f>'1.1 Summary'!$C$16</f>
        <v>2</v>
      </c>
      <c r="E18" s="473" t="s">
        <v>213</v>
      </c>
      <c r="F18" s="181"/>
      <c r="G18" s="181"/>
      <c r="H18" s="181"/>
      <c r="I18" s="181"/>
      <c r="J18" s="466"/>
    </row>
    <row r="19" spans="1:10" ht="20.149999999999999" customHeight="1">
      <c r="A19" s="181"/>
      <c r="B19" s="675" t="s">
        <v>369</v>
      </c>
      <c r="C19" s="473">
        <f>C17/C18</f>
        <v>125000</v>
      </c>
      <c r="D19" s="473">
        <f>D17/D18</f>
        <v>125000</v>
      </c>
      <c r="E19" s="473" t="s">
        <v>370</v>
      </c>
      <c r="F19" s="181"/>
      <c r="G19" s="181"/>
      <c r="H19" s="181"/>
      <c r="I19" s="181"/>
      <c r="J19" s="466"/>
    </row>
    <row r="20" spans="1:10" ht="20.149999999999999" customHeight="1">
      <c r="A20" s="181"/>
      <c r="B20" s="675" t="s">
        <v>371</v>
      </c>
      <c r="C20" s="473">
        <f>C12*C14*C13</f>
        <v>289.28571428571428</v>
      </c>
      <c r="D20" s="473">
        <f>D12*D14*D13</f>
        <v>347.14285714285717</v>
      </c>
      <c r="E20" s="473" t="s">
        <v>368</v>
      </c>
      <c r="F20" s="181"/>
      <c r="G20" s="181"/>
      <c r="H20" s="181"/>
      <c r="I20" s="181"/>
      <c r="J20" s="466"/>
    </row>
    <row r="21" spans="1:10" ht="20.149999999999999" customHeight="1">
      <c r="A21" s="181"/>
      <c r="B21" s="675" t="s">
        <v>372</v>
      </c>
      <c r="C21" s="473">
        <f>C20*60</f>
        <v>17357.142857142855</v>
      </c>
      <c r="D21" s="473">
        <f>D20*60</f>
        <v>20828.571428571431</v>
      </c>
      <c r="E21" s="473" t="s">
        <v>373</v>
      </c>
      <c r="F21" s="181"/>
      <c r="G21" s="181"/>
      <c r="H21" s="181"/>
      <c r="I21" s="181"/>
      <c r="J21" s="466"/>
    </row>
    <row r="22" spans="1:10" ht="20.149999999999999" customHeight="1">
      <c r="A22" s="181"/>
      <c r="B22" s="483" t="s">
        <v>353</v>
      </c>
      <c r="C22" s="676">
        <f>'Input Sheet'!E246</f>
        <v>0.02</v>
      </c>
      <c r="D22" s="676">
        <f>'Input Sheet'!F246</f>
        <v>0.02</v>
      </c>
      <c r="E22" s="470" t="s">
        <v>208</v>
      </c>
      <c r="F22" s="181"/>
      <c r="G22" s="181"/>
      <c r="H22" s="181"/>
      <c r="I22" s="181"/>
      <c r="J22" s="466"/>
    </row>
    <row r="23" spans="1:10" ht="20.149999999999999" customHeight="1">
      <c r="A23" s="181"/>
      <c r="B23" s="481" t="s">
        <v>494</v>
      </c>
      <c r="C23" s="488">
        <f>C22*C21</f>
        <v>347.14285714285711</v>
      </c>
      <c r="D23" s="488">
        <f>D22*D21</f>
        <v>416.57142857142861</v>
      </c>
      <c r="E23" s="470" t="s">
        <v>373</v>
      </c>
      <c r="F23" s="181"/>
      <c r="G23" s="181"/>
      <c r="H23" s="181"/>
      <c r="I23" s="181"/>
      <c r="J23" s="466"/>
    </row>
    <row r="24" spans="1:10" ht="20.149999999999999" customHeight="1">
      <c r="A24" s="181"/>
      <c r="B24" s="481" t="s">
        <v>495</v>
      </c>
      <c r="C24" s="470">
        <f>C21-C23</f>
        <v>17009.999999999996</v>
      </c>
      <c r="D24" s="470">
        <f>D21-D23</f>
        <v>20412.000000000004</v>
      </c>
      <c r="E24" s="470" t="s">
        <v>373</v>
      </c>
      <c r="F24" s="181"/>
      <c r="G24" s="181"/>
      <c r="H24" s="181"/>
      <c r="I24" s="181"/>
      <c r="J24" s="466"/>
    </row>
    <row r="25" spans="1:10" ht="20.149999999999999" customHeight="1">
      <c r="A25" s="181"/>
      <c r="B25" s="483" t="s">
        <v>217</v>
      </c>
      <c r="C25" s="485">
        <f>IF('1.1 Summary'!$C$16=1,C19/C24,IF('1.1 Summary'!$C$16=0.5,(C19/(C24*1.15)),IF('1.1 Summary'!$C$16=0.33,(C19/(C24*1.3)),IF('1.1 Summary'!$C$16=1.5,(C19/(C24*0.85)),(C19/(C24*0.7))))))</f>
        <v>10.498026371042247</v>
      </c>
      <c r="D25" s="485">
        <f>IF('1.1 Summary'!$C$16=1,D19/D24,IF('1.1 Summary'!$C$16=0.5,(D19/(D24*1.15)),IF('1.1 Summary'!$C$16=0.33,(D19/(D24*1.3)),IF('1.1 Summary'!$C$16=1.5,(D19/(D24*0.85)),(D19/(D24*0.7))))))</f>
        <v>8.7483553092018695</v>
      </c>
      <c r="E25" s="470" t="s">
        <v>153</v>
      </c>
      <c r="F25" s="181"/>
      <c r="G25" s="181"/>
      <c r="H25" s="181"/>
      <c r="I25" s="181"/>
      <c r="J25" s="466"/>
    </row>
    <row r="26" spans="1:10" ht="20.149999999999999" customHeight="1">
      <c r="A26" s="181"/>
      <c r="B26" s="677" t="s">
        <v>218</v>
      </c>
      <c r="C26" s="660">
        <f>'Appendix - Equipment'!$C$33</f>
        <v>0.5</v>
      </c>
      <c r="D26" s="660">
        <f>'Appendix - Equipment'!$C$33</f>
        <v>0.5</v>
      </c>
      <c r="E26" s="473" t="s">
        <v>219</v>
      </c>
      <c r="F26" s="181"/>
      <c r="G26" s="181"/>
      <c r="H26" s="181"/>
      <c r="I26" s="181"/>
      <c r="J26" s="466"/>
    </row>
    <row r="27" spans="1:10" ht="20.149999999999999" customHeight="1">
      <c r="A27" s="181"/>
      <c r="B27" s="675" t="s">
        <v>220</v>
      </c>
      <c r="C27" s="679">
        <f>C25/SUM(C25:C26)</f>
        <v>0.9545372975903661</v>
      </c>
      <c r="D27" s="679">
        <f>D25/SUM(D25:D26)</f>
        <v>0.94593633318753301</v>
      </c>
      <c r="E27" s="473" t="s">
        <v>208</v>
      </c>
      <c r="F27" s="181"/>
      <c r="G27" s="181"/>
      <c r="H27" s="181"/>
      <c r="I27" s="181"/>
      <c r="J27" s="466"/>
    </row>
    <row r="28" spans="1:10" ht="20.149999999999999" customHeight="1">
      <c r="A28" s="181"/>
      <c r="B28" s="675" t="s">
        <v>250</v>
      </c>
      <c r="C28" s="660">
        <f>IF('1.1 Summary'!$C$15="Can",C25+C26,0)</f>
        <v>0</v>
      </c>
      <c r="D28" s="660">
        <f>IF('1.1 Summary'!$C$15="Can",D25+D26,0)</f>
        <v>0</v>
      </c>
      <c r="E28" s="473" t="s">
        <v>153</v>
      </c>
      <c r="F28" s="181"/>
      <c r="G28" s="181"/>
      <c r="H28" s="181"/>
      <c r="I28" s="181"/>
      <c r="J28" s="466"/>
    </row>
    <row r="29" spans="1:10" ht="20.149999999999999" customHeight="1">
      <c r="A29" s="181"/>
      <c r="B29" s="481" t="s">
        <v>618</v>
      </c>
      <c r="C29" s="723">
        <f>C13*(1-C22)*1</f>
        <v>0.94499999999999995</v>
      </c>
      <c r="D29" s="723">
        <f>D13*(1-D22)*1</f>
        <v>0.94499999999999995</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30" customHeight="1">
      <c r="A33" s="181"/>
      <c r="B33" s="491" t="s">
        <v>223</v>
      </c>
      <c r="C33" s="491" t="s">
        <v>224</v>
      </c>
      <c r="D33" s="491" t="s">
        <v>225</v>
      </c>
      <c r="E33" s="491" t="s">
        <v>226</v>
      </c>
      <c r="F33" s="492" t="s">
        <v>86</v>
      </c>
      <c r="G33" s="493" t="s">
        <v>227</v>
      </c>
      <c r="I33" s="181"/>
      <c r="J33" s="181"/>
      <c r="L33" s="494"/>
    </row>
    <row r="34" spans="1:12" ht="17.149999999999999" customHeight="1">
      <c r="A34" s="181"/>
      <c r="B34" s="646" t="s">
        <v>374</v>
      </c>
      <c r="C34" s="665">
        <f>'Appendix - Equipment'!C19</f>
        <v>1</v>
      </c>
      <c r="D34" s="765">
        <f>IF('1.2 Scenario Analysis'!H12="New",'Appendix - Equipment'!D19,IF('1.2 Scenario Analysis'!H12="Old",'Appendix - Equipment'!D18*0.4,'Appendix - Equipment'!D18*0.75))</f>
        <v>11250</v>
      </c>
      <c r="E34" s="667">
        <f>'Input Sheet'!E247</f>
        <v>0.1</v>
      </c>
      <c r="F34" s="497">
        <f>C34*D34*E34/C$11</f>
        <v>0.146484375</v>
      </c>
      <c r="G34" s="499">
        <f>F34*$C$28/$C$17*1000</f>
        <v>0</v>
      </c>
      <c r="I34" s="181"/>
      <c r="J34" s="181"/>
      <c r="L34" s="494"/>
    </row>
    <row r="35" spans="1:12" ht="17.149999999999999" customHeight="1">
      <c r="A35" s="181"/>
      <c r="B35" s="905" t="s">
        <v>228</v>
      </c>
      <c r="C35" s="906"/>
      <c r="D35" s="906"/>
      <c r="E35" s="907"/>
      <c r="F35" s="501">
        <f>SUM(F33:F34)</f>
        <v>0.146484375</v>
      </c>
      <c r="G35" s="501">
        <f>SUM(G34)</f>
        <v>0</v>
      </c>
      <c r="I35" s="181"/>
      <c r="J35" s="181"/>
    </row>
    <row r="36" spans="1:12" ht="17.149999999999999" customHeight="1">
      <c r="A36" s="181"/>
      <c r="B36" s="502"/>
      <c r="C36" s="503"/>
      <c r="D36" s="503"/>
      <c r="E36" s="504"/>
      <c r="F36" s="504"/>
      <c r="G36" s="504"/>
      <c r="H36" s="504"/>
      <c r="I36" s="181"/>
      <c r="J36" s="181"/>
    </row>
    <row r="37" spans="1:12" ht="30" customHeight="1">
      <c r="A37" s="181"/>
      <c r="B37" s="491" t="s">
        <v>229</v>
      </c>
      <c r="C37" s="491" t="s">
        <v>224</v>
      </c>
      <c r="D37" s="491" t="s">
        <v>225</v>
      </c>
      <c r="E37" s="491" t="s">
        <v>226</v>
      </c>
      <c r="F37" s="492" t="s">
        <v>86</v>
      </c>
      <c r="G37" s="493" t="s">
        <v>227</v>
      </c>
      <c r="H37" s="181"/>
      <c r="I37" s="181"/>
      <c r="J37" s="181"/>
    </row>
    <row r="38" spans="1:12" ht="17.149999999999999" customHeight="1">
      <c r="A38" s="181"/>
      <c r="B38" s="646" t="s">
        <v>374</v>
      </c>
      <c r="C38" s="665">
        <f>'Appendix - Equipment'!G19</f>
        <v>1</v>
      </c>
      <c r="D38" s="761">
        <f>IF('1.2 Scenario Analysis'!H12="New",'Appendix - Equipment'!H19,IF('1.2 Scenario Analysis'!H12="Old",'Appendix - Equipment'!H19*0.4,'Appendix - Equipment'!H19*0.75))</f>
        <v>67500</v>
      </c>
      <c r="E38" s="667">
        <f>'Input Sheet'!F247</f>
        <v>0.1</v>
      </c>
      <c r="F38" s="497">
        <f>C38*D38*E38/D$11</f>
        <v>0.87890625</v>
      </c>
      <c r="G38" s="499">
        <f>F38*$D$28/$D$17*1000</f>
        <v>0</v>
      </c>
      <c r="H38" s="181"/>
      <c r="I38" s="181"/>
      <c r="J38" s="181"/>
    </row>
    <row r="39" spans="1:12" ht="17.149999999999999" customHeight="1">
      <c r="A39" s="181"/>
      <c r="B39" s="905" t="s">
        <v>228</v>
      </c>
      <c r="C39" s="906"/>
      <c r="D39" s="906"/>
      <c r="E39" s="907"/>
      <c r="F39" s="501">
        <f>SUM(F38)</f>
        <v>0.87890625</v>
      </c>
      <c r="G39" s="501">
        <f>SUM(G38)</f>
        <v>0</v>
      </c>
      <c r="H39" s="181"/>
      <c r="I39" s="181"/>
      <c r="J39" s="181"/>
    </row>
    <row r="40" spans="1:12" ht="17.149999999999999" customHeight="1">
      <c r="A40" s="181"/>
      <c r="B40" s="165"/>
      <c r="H40" s="181"/>
      <c r="I40" s="181"/>
      <c r="J40" s="181"/>
    </row>
    <row r="41" spans="1:12" ht="17.149999999999999" customHeight="1" thickBot="1">
      <c r="A41" s="181"/>
      <c r="B41" s="910" t="s">
        <v>67</v>
      </c>
      <c r="C41" s="910"/>
      <c r="D41" s="910"/>
      <c r="E41" s="910"/>
      <c r="F41" s="910"/>
      <c r="G41" s="910"/>
      <c r="H41" s="181"/>
      <c r="I41" s="181"/>
      <c r="J41" s="181"/>
    </row>
    <row r="42" spans="1:12" ht="6" customHeight="1" thickTop="1">
      <c r="A42" s="181"/>
      <c r="B42" s="165"/>
      <c r="H42" s="181"/>
      <c r="I42" s="181"/>
      <c r="J42" s="181"/>
    </row>
    <row r="43" spans="1:12" ht="30" customHeight="1">
      <c r="A43" s="181"/>
      <c r="B43" s="491" t="s">
        <v>223</v>
      </c>
      <c r="C43" s="491" t="s">
        <v>230</v>
      </c>
      <c r="D43" s="491" t="s">
        <v>231</v>
      </c>
      <c r="E43" s="491" t="s">
        <v>232</v>
      </c>
      <c r="F43" s="492" t="s">
        <v>86</v>
      </c>
      <c r="G43" s="493" t="s">
        <v>233</v>
      </c>
      <c r="H43" s="181"/>
      <c r="I43" s="181"/>
      <c r="J43" s="181"/>
    </row>
    <row r="44" spans="1:12" ht="17.149999999999999" customHeight="1">
      <c r="A44" s="181"/>
      <c r="B44" s="646" t="s">
        <v>374</v>
      </c>
      <c r="C44" s="761">
        <f>IF('1.2 Scenario Analysis'!H12="Old",(C34*(7*(1+16%))),IF('1.2 Scenario Analysis'!H12="New",(C34*7),C34*(7*(1+8%))))</f>
        <v>7.5600000000000005</v>
      </c>
      <c r="D44" s="668">
        <v>0</v>
      </c>
      <c r="E44" s="680">
        <v>0.15</v>
      </c>
      <c r="F44" s="499">
        <f>(C44*IF('1.1 Summary'!$C$9="France",'Assumption &amp; Analysis'!$E$70,IF('1.1 Summary'!$C$9="Netherlands",'Assumption &amp; Analysis'!$F$70,IF('1.1 Summary'!$C$9="Portugal",'Assumption &amp; Analysis'!$G$70,'Assumption &amp; Analysis'!$H$70)))+(D44*IF('1.1 Summary'!$C$9="France",'Assumption &amp; Analysis'!$E$71,IF('1.1 Summary'!$C$9="Netherlands",'Assumption &amp; Analysis'!$F$71,IF('1.1 Summary'!$C$9="Portugal",'Assumption &amp; Analysis'!$G$71,'Assumption &amp; Analysis'!$H$71))))+(1+E44))</f>
        <v>2.3431819809985162</v>
      </c>
      <c r="G44" s="499">
        <f>F44*$C$28/$C$17*1000</f>
        <v>0</v>
      </c>
      <c r="H44" s="181"/>
      <c r="I44" s="181"/>
      <c r="J44" s="181"/>
    </row>
    <row r="45" spans="1:12" ht="17.149999999999999" customHeight="1">
      <c r="A45" s="181"/>
      <c r="B45" s="905" t="s">
        <v>228</v>
      </c>
      <c r="C45" s="906"/>
      <c r="D45" s="906"/>
      <c r="E45" s="907"/>
      <c r="F45" s="501">
        <f>SUM(F43:F44)</f>
        <v>2.3431819809985162</v>
      </c>
      <c r="G45" s="501">
        <f>SUM(G43:G44)</f>
        <v>0</v>
      </c>
      <c r="H45" s="181"/>
      <c r="I45" s="181"/>
      <c r="J45" s="181"/>
    </row>
    <row r="46" spans="1:12" ht="17.149999999999999" customHeight="1">
      <c r="A46" s="181"/>
      <c r="B46" s="508"/>
      <c r="C46" s="508"/>
      <c r="D46" s="508"/>
      <c r="E46" s="508"/>
      <c r="F46" s="508"/>
      <c r="G46" s="508"/>
      <c r="H46" s="181"/>
      <c r="I46" s="181"/>
      <c r="J46" s="181"/>
    </row>
    <row r="47" spans="1:12" ht="30" customHeight="1">
      <c r="A47" s="181"/>
      <c r="B47" s="491" t="s">
        <v>229</v>
      </c>
      <c r="C47" s="491" t="s">
        <v>230</v>
      </c>
      <c r="D47" s="491" t="s">
        <v>231</v>
      </c>
      <c r="E47" s="491" t="s">
        <v>232</v>
      </c>
      <c r="F47" s="492" t="s">
        <v>86</v>
      </c>
      <c r="G47" s="493" t="s">
        <v>233</v>
      </c>
      <c r="H47" s="181"/>
      <c r="I47" s="181"/>
      <c r="J47" s="181"/>
    </row>
    <row r="48" spans="1:12" ht="17.149999999999999" customHeight="1">
      <c r="A48" s="181"/>
      <c r="B48" s="646" t="s">
        <v>374</v>
      </c>
      <c r="C48" s="762">
        <f>IF('1.2 Scenario Analysis'!H12="Old",(C38*(10*(1+16%))),IF('1.2 Scenario Analysis'!H12="New",(C38*10),C38*(10*(1+8%))))</f>
        <v>10.8</v>
      </c>
      <c r="D48" s="668">
        <v>0</v>
      </c>
      <c r="E48" s="680">
        <v>0.15</v>
      </c>
      <c r="F48" s="499">
        <f>(C48*IF('1.1 Summary'!$C$9="France",'Assumption &amp; Analysis'!$E$70,IF('1.1 Summary'!$C$9="Netherlands",'Assumption &amp; Analysis'!$F$70,IF('1.1 Summary'!$C$9="Portugal",'Assumption &amp; Analysis'!$G$70,'Assumption &amp; Analysis'!$H$70)))+(D48*IF('1.1 Summary'!$C$9="France",'Assumption &amp; Analysis'!$E$71,IF('1.1 Summary'!$C$9="Netherlands",'Assumption &amp; Analysis'!$F$71,IF('1.1 Summary'!$C$9="Portugal",'Assumption &amp; Analysis'!$G$71,'Assumption &amp; Analysis'!$H$71))))+(1+E48))</f>
        <v>2.8545456871407375</v>
      </c>
      <c r="G48" s="499">
        <f>F48*$D$28/$D$17*1000</f>
        <v>0</v>
      </c>
      <c r="H48" s="181"/>
      <c r="I48" s="181"/>
      <c r="J48" s="181"/>
    </row>
    <row r="49" spans="1:10" ht="17.149999999999999" customHeight="1">
      <c r="A49" s="181"/>
      <c r="B49" s="905" t="s">
        <v>228</v>
      </c>
      <c r="C49" s="906"/>
      <c r="D49" s="906"/>
      <c r="E49" s="907"/>
      <c r="F49" s="501">
        <f>SUM(F47:F48)</f>
        <v>2.8545456871407375</v>
      </c>
      <c r="G49" s="501">
        <f>SUM(G47:G48)</f>
        <v>0</v>
      </c>
      <c r="H49" s="181"/>
      <c r="I49" s="181"/>
      <c r="J49" s="181"/>
    </row>
    <row r="50" spans="1:10" ht="17.149999999999999" customHeight="1">
      <c r="A50" s="181"/>
      <c r="B50" s="504"/>
      <c r="C50" s="502"/>
      <c r="D50" s="502"/>
      <c r="E50" s="503"/>
      <c r="F50" s="504"/>
      <c r="G50" s="504"/>
      <c r="H50" s="504"/>
      <c r="I50" s="504"/>
      <c r="J50" s="181"/>
    </row>
    <row r="51" spans="1:10" ht="17.149999999999999" customHeight="1" thickBot="1">
      <c r="A51" s="181"/>
      <c r="B51" s="910" t="s">
        <v>69</v>
      </c>
      <c r="C51" s="910"/>
      <c r="D51" s="910"/>
      <c r="E51" s="910"/>
      <c r="F51" s="910"/>
      <c r="G51" s="910"/>
      <c r="H51" s="504"/>
      <c r="I51" s="504"/>
      <c r="J51" s="181"/>
    </row>
    <row r="52" spans="1:10" ht="6" customHeight="1" thickTop="1">
      <c r="A52" s="181"/>
      <c r="B52" s="504"/>
      <c r="C52" s="502"/>
      <c r="D52" s="502"/>
      <c r="E52" s="503"/>
      <c r="F52" s="504"/>
      <c r="G52" s="504"/>
      <c r="H52" s="504"/>
      <c r="I52" s="504"/>
      <c r="J52" s="181"/>
    </row>
    <row r="53" spans="1:10" ht="30" customHeight="1">
      <c r="A53" s="181"/>
      <c r="B53" s="491" t="s">
        <v>223</v>
      </c>
      <c r="C53" s="491" t="s">
        <v>234</v>
      </c>
      <c r="D53" s="491" t="s">
        <v>235</v>
      </c>
      <c r="E53" s="491" t="s">
        <v>236</v>
      </c>
      <c r="F53" s="492" t="s">
        <v>86</v>
      </c>
      <c r="G53" s="493" t="s">
        <v>237</v>
      </c>
      <c r="H53" s="504"/>
      <c r="I53" s="504"/>
      <c r="J53" s="181"/>
    </row>
    <row r="54" spans="1:10" ht="17.149999999999999" customHeight="1">
      <c r="A54" s="181"/>
      <c r="B54" s="419" t="s">
        <v>95</v>
      </c>
      <c r="C54" s="512">
        <f>'Input Sheet'!E248</f>
        <v>1</v>
      </c>
      <c r="D54" s="513">
        <f>'Input Sheet'!E252</f>
        <v>0.03</v>
      </c>
      <c r="E54" s="497">
        <f>IF('1.1 Summary'!$C$9="France",'Labour Data – France'!$F14,IF('1.1 Summary'!$C$9="Netherlands",'Labour Data – Netherlands'!$F14,IF('1.1 Summary'!$C$9="Portugal",'Labour Data – Portugal'!$F14,'Labour Data – Country B'!$F14)))</f>
        <v>75.01731539986767</v>
      </c>
      <c r="F54" s="497">
        <f>C54*D54*E54</f>
        <v>2.25051946199603</v>
      </c>
      <c r="G54" s="499">
        <f>F54*$C$28/$C$17*1000</f>
        <v>0</v>
      </c>
      <c r="H54" s="504"/>
      <c r="I54" s="504"/>
      <c r="J54" s="181"/>
    </row>
    <row r="55" spans="1:10" ht="17.149999999999999" customHeight="1">
      <c r="A55" s="181"/>
      <c r="B55" s="419" t="s">
        <v>96</v>
      </c>
      <c r="C55" s="512">
        <f>'Input Sheet'!E249</f>
        <v>1</v>
      </c>
      <c r="D55" s="513">
        <f>'Input Sheet'!E253</f>
        <v>0.05</v>
      </c>
      <c r="E55" s="497">
        <f>IF('1.1 Summary'!$C$9="France",'Labour Data – France'!$F15,IF('1.1 Summary'!$C$9="Netherlands",'Labour Data – Netherlands'!$F15,IF('1.1 Summary'!$C$9="Portugal",'Labour Data – Portugal'!$F15,'Labour Data – Country B'!$F15)))</f>
        <v>37.306034057501101</v>
      </c>
      <c r="F55" s="497">
        <f t="shared" ref="F55:F57" si="0">C55*D55*E55</f>
        <v>1.8653017028750551</v>
      </c>
      <c r="G55" s="499">
        <f>F55*$C$28/$C$17*1000</f>
        <v>0</v>
      </c>
      <c r="H55" s="504"/>
      <c r="I55" s="504"/>
      <c r="J55" s="181"/>
    </row>
    <row r="56" spans="1:10" ht="17.149999999999999" customHeight="1">
      <c r="A56" s="181"/>
      <c r="B56" s="419" t="s">
        <v>97</v>
      </c>
      <c r="C56" s="512">
        <f>'Input Sheet'!E250</f>
        <v>1</v>
      </c>
      <c r="D56" s="513">
        <f>'Input Sheet'!E254</f>
        <v>0.05</v>
      </c>
      <c r="E56" s="497">
        <f>IF('1.1 Summary'!$C$9="France",'Labour Data – France'!$F16,IF('1.1 Summary'!$C$9="Netherlands",'Labour Data – Netherlands'!$F16,IF('1.1 Summary'!$C$9="Portugal",'Labour Data – Portugal'!$F16,'Labour Data – Country B'!$F16)))</f>
        <v>23.232408815008824</v>
      </c>
      <c r="F56" s="497">
        <f t="shared" si="0"/>
        <v>1.1616204407504414</v>
      </c>
      <c r="G56" s="499">
        <f>F56*$C$28/$C$17*1000</f>
        <v>0</v>
      </c>
      <c r="H56" s="504"/>
      <c r="I56" s="504"/>
      <c r="J56" s="181"/>
    </row>
    <row r="57" spans="1:10" ht="17.149999999999999" customHeight="1">
      <c r="A57" s="181"/>
      <c r="B57" s="419" t="s">
        <v>98</v>
      </c>
      <c r="C57" s="512">
        <f>'Input Sheet'!E251</f>
        <v>1</v>
      </c>
      <c r="D57" s="513">
        <f>'Input Sheet'!E255</f>
        <v>0.1</v>
      </c>
      <c r="E57" s="497">
        <f>IF('1.1 Summary'!$C$9="France",'Labour Data – France'!$F17,IF('1.1 Summary'!$C$9="Netherlands",'Labour Data – Netherlands'!$F17,IF('1.1 Summary'!$C$9="Portugal",'Labour Data – Portugal'!$F17,'Labour Data – Country B'!$F17)))</f>
        <v>22.146190143923693</v>
      </c>
      <c r="F57" s="497">
        <f t="shared" si="0"/>
        <v>2.2146190143923694</v>
      </c>
      <c r="G57" s="499">
        <f>F57*$C$28/$C$17*1000</f>
        <v>0</v>
      </c>
      <c r="H57" s="504"/>
      <c r="I57" s="504"/>
      <c r="J57" s="181"/>
    </row>
    <row r="58" spans="1:10" ht="17.149999999999999" customHeight="1">
      <c r="A58" s="181"/>
      <c r="B58" s="905" t="s">
        <v>228</v>
      </c>
      <c r="C58" s="906"/>
      <c r="D58" s="906"/>
      <c r="E58" s="907"/>
      <c r="F58" s="501">
        <f>SUM(F54:F57)</f>
        <v>7.4920606200138966</v>
      </c>
      <c r="G58" s="501">
        <f>SUM(G54:G57)</f>
        <v>0</v>
      </c>
      <c r="H58" s="504"/>
      <c r="I58" s="504"/>
      <c r="J58" s="181"/>
    </row>
    <row r="59" spans="1:10" ht="17.149999999999999" customHeight="1">
      <c r="A59" s="181"/>
      <c r="B59" s="508"/>
      <c r="C59" s="508"/>
      <c r="D59" s="508"/>
      <c r="E59" s="508"/>
      <c r="F59" s="508"/>
      <c r="G59" s="508"/>
      <c r="H59" s="504"/>
      <c r="I59" s="504"/>
      <c r="J59" s="181"/>
    </row>
    <row r="60" spans="1:10" ht="30" customHeight="1">
      <c r="A60" s="181"/>
      <c r="B60" s="491" t="s">
        <v>229</v>
      </c>
      <c r="C60" s="491" t="s">
        <v>234</v>
      </c>
      <c r="D60" s="491" t="s">
        <v>235</v>
      </c>
      <c r="E60" s="491" t="s">
        <v>236</v>
      </c>
      <c r="F60" s="492" t="s">
        <v>86</v>
      </c>
      <c r="G60" s="493" t="s">
        <v>237</v>
      </c>
      <c r="H60" s="504"/>
      <c r="I60" s="504"/>
      <c r="J60" s="181"/>
    </row>
    <row r="61" spans="1:10" ht="17.149999999999999" customHeight="1">
      <c r="A61" s="181"/>
      <c r="B61" s="419" t="s">
        <v>95</v>
      </c>
      <c r="C61" s="512">
        <f>'Input Sheet'!F248</f>
        <v>1</v>
      </c>
      <c r="D61" s="513">
        <f>'Input Sheet'!F252</f>
        <v>0.03</v>
      </c>
      <c r="E61" s="497">
        <f>IF('1.1 Summary'!$C$9="France",'Labour Data – France'!$F14,IF('1.1 Summary'!$C$9="Netherlands",'Labour Data – Netherlands'!$F14,IF('1.1 Summary'!$C$9="Portugal",'Labour Data – Portugal'!$F14,'Labour Data – Country B'!$F14)))</f>
        <v>75.01731539986767</v>
      </c>
      <c r="F61" s="497">
        <f>C61*D61*E61</f>
        <v>2.25051946199603</v>
      </c>
      <c r="G61" s="499">
        <f>F61*$D$28/$D$17*1000</f>
        <v>0</v>
      </c>
      <c r="H61" s="504"/>
      <c r="I61" s="504"/>
      <c r="J61" s="181"/>
    </row>
    <row r="62" spans="1:10" ht="17.149999999999999" customHeight="1">
      <c r="A62" s="181"/>
      <c r="B62" s="419" t="s">
        <v>96</v>
      </c>
      <c r="C62" s="512">
        <f>'Input Sheet'!F249</f>
        <v>1</v>
      </c>
      <c r="D62" s="513">
        <f>'Input Sheet'!F253</f>
        <v>0.05</v>
      </c>
      <c r="E62" s="497">
        <f>IF('1.1 Summary'!$C$9="France",'Labour Data – France'!$F15,IF('1.1 Summary'!$C$9="Netherlands",'Labour Data – Netherlands'!$F15,IF('1.1 Summary'!$C$9="Portugal",'Labour Data – Portugal'!$F15,'Labour Data – Country B'!$F15)))</f>
        <v>37.306034057501101</v>
      </c>
      <c r="F62" s="497">
        <f t="shared" ref="F62:F64" si="1">C62*D62*E62</f>
        <v>1.8653017028750551</v>
      </c>
      <c r="G62" s="499">
        <f>F62*$D$28/$D$17*1000</f>
        <v>0</v>
      </c>
      <c r="H62" s="504"/>
      <c r="I62" s="504"/>
      <c r="J62" s="181"/>
    </row>
    <row r="63" spans="1:10" ht="17.149999999999999" customHeight="1">
      <c r="A63" s="181"/>
      <c r="B63" s="419" t="s">
        <v>97</v>
      </c>
      <c r="C63" s="512">
        <f>'Input Sheet'!F250</f>
        <v>1</v>
      </c>
      <c r="D63" s="513">
        <f>'Input Sheet'!F254</f>
        <v>0.05</v>
      </c>
      <c r="E63" s="497">
        <f>IF('1.1 Summary'!$C$9="France",'Labour Data – France'!$F16,IF('1.1 Summary'!$C$9="Netherlands",'Labour Data – Netherlands'!$F16,IF('1.1 Summary'!$C$9="Portugal",'Labour Data – Portugal'!$F16,'Labour Data – Country B'!$F16)))</f>
        <v>23.232408815008824</v>
      </c>
      <c r="F63" s="497">
        <f t="shared" si="1"/>
        <v>1.1616204407504414</v>
      </c>
      <c r="G63" s="499">
        <f>F63*$D$28/$D$17*1000</f>
        <v>0</v>
      </c>
      <c r="H63" s="504"/>
      <c r="I63" s="504"/>
      <c r="J63" s="181"/>
    </row>
    <row r="64" spans="1:10" ht="17.149999999999999" customHeight="1">
      <c r="A64" s="181"/>
      <c r="B64" s="419" t="s">
        <v>98</v>
      </c>
      <c r="C64" s="512">
        <f>'Input Sheet'!F251</f>
        <v>1</v>
      </c>
      <c r="D64" s="513">
        <f>'Input Sheet'!F255</f>
        <v>0.1</v>
      </c>
      <c r="E64" s="497">
        <f>IF('1.1 Summary'!$C$9="France",'Labour Data – France'!$F17,IF('1.1 Summary'!$C$9="Netherlands",'Labour Data – Netherlands'!$F17,IF('1.1 Summary'!$C$9="Portugal",'Labour Data – Portugal'!$F17,'Labour Data – Country B'!$F17)))</f>
        <v>22.146190143923693</v>
      </c>
      <c r="F64" s="497">
        <f t="shared" si="1"/>
        <v>2.2146190143923694</v>
      </c>
      <c r="G64" s="499">
        <f>F64*$D$28/$D$17*1000</f>
        <v>0</v>
      </c>
      <c r="H64" s="504"/>
      <c r="I64" s="504"/>
      <c r="J64" s="181"/>
    </row>
    <row r="65" spans="1:12" ht="17.149999999999999" customHeight="1">
      <c r="A65" s="181"/>
      <c r="B65" s="905" t="s">
        <v>228</v>
      </c>
      <c r="C65" s="906"/>
      <c r="D65" s="906"/>
      <c r="E65" s="907"/>
      <c r="F65" s="501">
        <f>SUM(F61:F64)</f>
        <v>7.4920606200138966</v>
      </c>
      <c r="G65" s="501">
        <f>SUM(G61:G64)</f>
        <v>0</v>
      </c>
      <c r="H65" s="181"/>
      <c r="I65" s="181"/>
      <c r="J65" s="181"/>
    </row>
    <row r="66" spans="1:12" ht="17.149999999999999" customHeight="1">
      <c r="A66" s="514"/>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9:E49"/>
    <mergeCell ref="B51:G51"/>
    <mergeCell ref="B58:E58"/>
    <mergeCell ref="B65:E65"/>
    <mergeCell ref="C3:D3"/>
    <mergeCell ref="B31:G31"/>
    <mergeCell ref="B35:E35"/>
    <mergeCell ref="B39:E39"/>
    <mergeCell ref="B41:G41"/>
    <mergeCell ref="B45:E45"/>
  </mergeCells>
  <pageMargins left="0.7" right="0.7" top="0.75" bottom="0.75" header="0.3" footer="0.3"/>
  <pageSetup scale="50"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D0A1D-26ED-4E40-83E6-8CC1B4AD0E07}">
  <sheetPr>
    <tabColor rgb="FF92D050"/>
  </sheetPr>
  <dimension ref="A2:Q587"/>
  <sheetViews>
    <sheetView showGridLines="0" topLeftCell="A36" zoomScale="85" zoomScaleNormal="85" zoomScaleSheetLayoutView="85" zoomScalePageLayoutView="40" workbookViewId="0">
      <selection activeCell="B49" sqref="B49:E49"/>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2" spans="1:10" ht="15" customHeight="1">
      <c r="A2" s="181"/>
      <c r="B2" s="463"/>
      <c r="E2" s="181"/>
      <c r="F2" s="181"/>
      <c r="G2" s="181"/>
      <c r="H2" s="181"/>
      <c r="I2" s="181"/>
      <c r="J2" s="464"/>
    </row>
    <row r="3" spans="1:10" ht="14">
      <c r="A3" s="181"/>
      <c r="B3" s="465"/>
      <c r="C3" s="908" t="s">
        <v>198</v>
      </c>
      <c r="D3" s="909"/>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c r="A5" s="181"/>
      <c r="B5" s="465"/>
      <c r="C5" s="181"/>
      <c r="D5" s="181"/>
      <c r="E5" s="181"/>
      <c r="F5" s="181"/>
      <c r="G5" s="181"/>
      <c r="H5" s="181"/>
      <c r="I5" s="181"/>
      <c r="J5" s="466"/>
    </row>
    <row r="6" spans="1:10" ht="20.149999999999999" customHeight="1" thickBot="1">
      <c r="A6" s="181"/>
      <c r="B6" s="404" t="s">
        <v>395</v>
      </c>
      <c r="C6" s="465"/>
      <c r="D6" s="465"/>
      <c r="E6" s="465"/>
      <c r="F6" s="181"/>
      <c r="G6" s="181"/>
      <c r="H6" s="181"/>
      <c r="I6" s="181"/>
      <c r="J6" s="466"/>
    </row>
    <row r="7" spans="1:10" ht="6" customHeight="1" thickTop="1" thickBot="1">
      <c r="A7" s="181"/>
      <c r="B7" s="465"/>
      <c r="C7" s="465"/>
      <c r="D7" s="465"/>
      <c r="E7" s="465"/>
      <c r="F7" s="181"/>
      <c r="G7" s="468"/>
      <c r="H7" s="181"/>
      <c r="I7" s="181"/>
      <c r="J7" s="466"/>
    </row>
    <row r="8" spans="1:10" ht="20.149999999999999" customHeight="1">
      <c r="A8" s="181"/>
      <c r="B8" s="467" t="s">
        <v>158</v>
      </c>
      <c r="C8" s="467" t="s">
        <v>200</v>
      </c>
      <c r="D8" s="467" t="s">
        <v>201</v>
      </c>
      <c r="E8" s="467" t="s">
        <v>202</v>
      </c>
      <c r="F8" s="181"/>
      <c r="G8" s="181"/>
      <c r="H8" s="181"/>
      <c r="I8" s="181"/>
      <c r="J8" s="466"/>
    </row>
    <row r="9" spans="1:10" ht="20.149999999999999" customHeight="1">
      <c r="A9" s="181"/>
      <c r="B9" s="469" t="s">
        <v>203</v>
      </c>
      <c r="C9" s="470">
        <v>24</v>
      </c>
      <c r="D9" s="471">
        <v>24</v>
      </c>
      <c r="E9" s="472" t="s">
        <v>153</v>
      </c>
      <c r="F9" s="181"/>
      <c r="G9" s="181"/>
      <c r="H9" s="181"/>
      <c r="I9" s="181"/>
      <c r="J9" s="466"/>
    </row>
    <row r="10" spans="1:10" ht="20.149999999999999" customHeight="1">
      <c r="A10" s="181"/>
      <c r="B10" s="469" t="s">
        <v>204</v>
      </c>
      <c r="C10" s="473">
        <f>'Assumption &amp; Analysis'!$E$15</f>
        <v>320</v>
      </c>
      <c r="D10" s="473">
        <f>'Assumption &amp; Analysis'!$E$15</f>
        <v>320</v>
      </c>
      <c r="E10" s="472" t="s">
        <v>155</v>
      </c>
      <c r="F10" s="303"/>
      <c r="G10" s="264"/>
      <c r="H10" s="264"/>
      <c r="I10" s="181"/>
      <c r="J10" s="466"/>
    </row>
    <row r="11" spans="1:10" ht="20.149999999999999" customHeight="1">
      <c r="A11" s="181"/>
      <c r="B11" s="469" t="s">
        <v>205</v>
      </c>
      <c r="C11" s="474">
        <f>C9*C10</f>
        <v>7680</v>
      </c>
      <c r="D11" s="474">
        <f>D9*D10</f>
        <v>7680</v>
      </c>
      <c r="E11" s="474" t="s">
        <v>153</v>
      </c>
      <c r="F11" s="181"/>
      <c r="G11" s="181"/>
      <c r="H11" s="181"/>
      <c r="I11" s="181"/>
      <c r="J11" s="466"/>
    </row>
    <row r="12" spans="1:10" s="478" customFormat="1" ht="20.149999999999999" customHeight="1">
      <c r="A12" s="475"/>
      <c r="B12" s="469" t="s">
        <v>206</v>
      </c>
      <c r="C12" s="480">
        <f>'Input Sheet'!E244</f>
        <v>1</v>
      </c>
      <c r="D12" s="480">
        <f>'Input Sheet'!F244</f>
        <v>1</v>
      </c>
      <c r="E12" s="474" t="s">
        <v>202</v>
      </c>
      <c r="F12" s="475"/>
      <c r="G12" s="475"/>
      <c r="H12" s="475"/>
      <c r="I12" s="475"/>
      <c r="J12" s="477"/>
    </row>
    <row r="13" spans="1:10" ht="20.149999999999999" customHeight="1">
      <c r="A13" s="181"/>
      <c r="B13" s="469" t="s">
        <v>207</v>
      </c>
      <c r="C13" s="760">
        <f>IF('1.2 Scenario Analysis'!$M$20="Low",(168-('Appendix - Equipment'!$C$32*'Assumption &amp; Analysis'!$E$57))/168,IF('1.2 Scenario Analysis'!$M$20="Medium",(168-('Appendix - Equipment'!$C$32*'Assumption &amp; Analysis'!$E$58))/168,(168-('Appendix - Equipment'!$C$32*'Assumption &amp; Analysis'!$E$59))/168))</f>
        <v>0.9642857142857143</v>
      </c>
      <c r="D13" s="760">
        <f>IF('1.2 Scenario Analysis'!$M$20="Low",(168-('Appendix - Equipment'!$C$32*'Assumption &amp; Analysis'!$E$57))/168,IF('1.2 Scenario Analysis'!$M$20="Medium",(168-('Appendix - Equipment'!$C$32*'Assumption &amp; Analysis'!$E$58))/168,(168-('Appendix - Equipment'!$C$32*'Assumption &amp; Analysis'!$E$59))/168))</f>
        <v>0.9642857142857143</v>
      </c>
      <c r="E13" s="474" t="s">
        <v>208</v>
      </c>
      <c r="F13" s="303"/>
      <c r="G13" s="303"/>
      <c r="H13" s="303"/>
      <c r="I13" s="181"/>
      <c r="J13" s="466"/>
    </row>
    <row r="14" spans="1:10" ht="20.149999999999999" customHeight="1">
      <c r="A14" s="181"/>
      <c r="B14" s="469" t="s">
        <v>209</v>
      </c>
      <c r="C14" s="480">
        <f>'Input Sheet'!E245</f>
        <v>300</v>
      </c>
      <c r="D14" s="480">
        <f>'Input Sheet'!F245</f>
        <v>360</v>
      </c>
      <c r="E14" s="674" t="s">
        <v>368</v>
      </c>
      <c r="F14" s="264"/>
      <c r="G14" s="303"/>
      <c r="H14" s="303"/>
      <c r="I14" s="181"/>
      <c r="J14" s="466"/>
    </row>
    <row r="15" spans="1:10" ht="20.149999999999999" customHeight="1" thickBot="1">
      <c r="A15" s="181"/>
      <c r="B15" s="181"/>
      <c r="C15" s="181"/>
      <c r="D15" s="181"/>
      <c r="E15" s="181"/>
      <c r="F15" s="303"/>
      <c r="G15" s="303"/>
      <c r="H15" s="303"/>
      <c r="I15" s="181"/>
      <c r="J15" s="466"/>
    </row>
    <row r="16" spans="1:10" ht="20.149999999999999" customHeight="1">
      <c r="A16" s="181"/>
      <c r="B16" s="467" t="s">
        <v>211</v>
      </c>
      <c r="C16" s="467" t="s">
        <v>200</v>
      </c>
      <c r="D16" s="467" t="s">
        <v>201</v>
      </c>
      <c r="E16" s="467" t="s">
        <v>202</v>
      </c>
      <c r="F16" s="181"/>
      <c r="G16" s="181"/>
      <c r="H16" s="181"/>
      <c r="I16" s="181"/>
      <c r="J16" s="466"/>
    </row>
    <row r="17" spans="1:10" ht="20.149999999999999" customHeight="1">
      <c r="A17" s="181"/>
      <c r="B17" s="481" t="s">
        <v>212</v>
      </c>
      <c r="C17" s="759">
        <f>IF('1.2 Scenario Analysis'!$M$19="Small-scale",'Assumption &amp; Analysis'!$E$49*1000,IF('1.2 Scenario Analysis'!$M$19="Medium-scale",'Assumption &amp; Analysis'!$E$50*1000,'Assumption &amp; Analysis'!$E$51*1000))</f>
        <v>250000</v>
      </c>
      <c r="D17" s="759">
        <f>IF('1.2 Scenario Analysis'!$M$19="Small-scale",'Assumption &amp; Analysis'!$E$49*1000,IF('1.2 Scenario Analysis'!$M$19="Medium-scale",'Assumption &amp; Analysis'!$E$50*1000,'Assumption &amp; Analysis'!$E$51*1000))</f>
        <v>250000</v>
      </c>
      <c r="E17" s="470" t="s">
        <v>213</v>
      </c>
      <c r="F17" s="181"/>
      <c r="G17" s="181"/>
      <c r="H17" s="181"/>
      <c r="I17" s="181"/>
      <c r="J17" s="466"/>
    </row>
    <row r="18" spans="1:10" ht="20.149999999999999" customHeight="1">
      <c r="A18" s="181"/>
      <c r="B18" s="675" t="s">
        <v>244</v>
      </c>
      <c r="C18" s="660">
        <f>'1.1 Summary'!$C$16</f>
        <v>2</v>
      </c>
      <c r="D18" s="660">
        <f>'1.1 Summary'!$C$16</f>
        <v>2</v>
      </c>
      <c r="E18" s="473" t="s">
        <v>213</v>
      </c>
      <c r="F18" s="181"/>
      <c r="G18" s="181"/>
      <c r="H18" s="181"/>
      <c r="I18" s="181"/>
      <c r="J18" s="466"/>
    </row>
    <row r="19" spans="1:10" ht="20.149999999999999" customHeight="1">
      <c r="A19" s="181"/>
      <c r="B19" s="675" t="s">
        <v>369</v>
      </c>
      <c r="C19" s="473">
        <f>C17/C18</f>
        <v>125000</v>
      </c>
      <c r="D19" s="473">
        <f>D17/D18</f>
        <v>125000</v>
      </c>
      <c r="E19" s="473" t="s">
        <v>370</v>
      </c>
      <c r="F19" s="181"/>
      <c r="G19" s="181"/>
      <c r="H19" s="181"/>
      <c r="I19" s="181"/>
      <c r="J19" s="466"/>
    </row>
    <row r="20" spans="1:10" ht="20.149999999999999" customHeight="1">
      <c r="A20" s="181"/>
      <c r="B20" s="675" t="s">
        <v>371</v>
      </c>
      <c r="C20" s="473">
        <f>C12*C14*C13</f>
        <v>289.28571428571428</v>
      </c>
      <c r="D20" s="473">
        <f>D12*D14*D13</f>
        <v>347.14285714285717</v>
      </c>
      <c r="E20" s="473" t="s">
        <v>368</v>
      </c>
      <c r="F20" s="181"/>
      <c r="G20" s="181"/>
      <c r="H20" s="181"/>
      <c r="I20" s="181"/>
      <c r="J20" s="466"/>
    </row>
    <row r="21" spans="1:10" ht="20.149999999999999" customHeight="1">
      <c r="A21" s="181"/>
      <c r="B21" s="675" t="s">
        <v>372</v>
      </c>
      <c r="C21" s="473">
        <f>C20*60</f>
        <v>17357.142857142855</v>
      </c>
      <c r="D21" s="473">
        <f>D20*60</f>
        <v>20828.571428571431</v>
      </c>
      <c r="E21" s="473" t="s">
        <v>373</v>
      </c>
      <c r="F21" s="181"/>
      <c r="G21" s="181"/>
      <c r="H21" s="181"/>
      <c r="I21" s="181"/>
      <c r="J21" s="466"/>
    </row>
    <row r="22" spans="1:10" ht="20.149999999999999" customHeight="1">
      <c r="A22" s="181"/>
      <c r="B22" s="483" t="s">
        <v>353</v>
      </c>
      <c r="C22" s="676">
        <f>'Input Sheet'!E246</f>
        <v>0.02</v>
      </c>
      <c r="D22" s="676">
        <f>'Input Sheet'!F246</f>
        <v>0.02</v>
      </c>
      <c r="E22" s="470" t="s">
        <v>208</v>
      </c>
      <c r="F22" s="181"/>
      <c r="G22" s="181"/>
      <c r="H22" s="181"/>
      <c r="I22" s="181"/>
      <c r="J22" s="466"/>
    </row>
    <row r="23" spans="1:10" ht="20.149999999999999" customHeight="1">
      <c r="A23" s="181"/>
      <c r="B23" s="481" t="s">
        <v>494</v>
      </c>
      <c r="C23" s="488">
        <f>C22*C21</f>
        <v>347.14285714285711</v>
      </c>
      <c r="D23" s="488">
        <f>D22*D21</f>
        <v>416.57142857142861</v>
      </c>
      <c r="E23" s="470" t="s">
        <v>373</v>
      </c>
      <c r="F23" s="181"/>
      <c r="G23" s="181"/>
      <c r="H23" s="181"/>
      <c r="I23" s="181"/>
      <c r="J23" s="466"/>
    </row>
    <row r="24" spans="1:10" ht="20.149999999999999" customHeight="1">
      <c r="A24" s="181"/>
      <c r="B24" s="481" t="s">
        <v>495</v>
      </c>
      <c r="C24" s="470">
        <f>C21-C23</f>
        <v>17009.999999999996</v>
      </c>
      <c r="D24" s="470">
        <f>D21-D23</f>
        <v>20412.000000000004</v>
      </c>
      <c r="E24" s="470" t="s">
        <v>373</v>
      </c>
      <c r="F24" s="181"/>
      <c r="G24" s="181"/>
      <c r="H24" s="181"/>
      <c r="I24" s="181"/>
      <c r="J24" s="466"/>
    </row>
    <row r="25" spans="1:10" ht="20.149999999999999" customHeight="1">
      <c r="A25" s="181"/>
      <c r="B25" s="483" t="s">
        <v>217</v>
      </c>
      <c r="C25" s="485">
        <f>IF('1.1 Summary'!$C$16=1,C19/C24,IF('1.1 Summary'!$C$16=0.5,(C19/(C24*1.15)),IF('1.1 Summary'!$C$16=0.33,(C19/(C24*1.3)),IF('1.1 Summary'!$C$16=1.5,(C19/(C24*0.85)),(C19/(C24*0.7))))))</f>
        <v>10.498026371042247</v>
      </c>
      <c r="D25" s="485">
        <f>IF('1.1 Summary'!$C$16=1,D19/D24,IF('1.1 Summary'!$C$16=0.5,(D19/(D24*1.15)),IF('1.1 Summary'!$C$16=0.33,(D19/(D24*1.3)),IF('1.1 Summary'!$C$16=1.5,(D19/(D24*0.85)),(D19/(D24*0.7))))))</f>
        <v>8.7483553092018695</v>
      </c>
      <c r="E25" s="470" t="s">
        <v>153</v>
      </c>
      <c r="F25" s="181"/>
      <c r="G25" s="181"/>
      <c r="H25" s="181"/>
      <c r="I25" s="181"/>
      <c r="J25" s="466"/>
    </row>
    <row r="26" spans="1:10" ht="20.149999999999999" customHeight="1">
      <c r="A26" s="181"/>
      <c r="B26" s="677" t="s">
        <v>218</v>
      </c>
      <c r="C26" s="660">
        <f>'Appendix - Equipment'!$C$33</f>
        <v>0.5</v>
      </c>
      <c r="D26" s="660">
        <f>'Appendix - Equipment'!$C$33</f>
        <v>0.5</v>
      </c>
      <c r="E26" s="473" t="s">
        <v>219</v>
      </c>
      <c r="F26" s="181"/>
      <c r="G26" s="181"/>
      <c r="H26" s="181"/>
      <c r="I26" s="181"/>
      <c r="J26" s="466"/>
    </row>
    <row r="27" spans="1:10" ht="20.149999999999999" customHeight="1">
      <c r="A27" s="181"/>
      <c r="B27" s="675" t="s">
        <v>220</v>
      </c>
      <c r="C27" s="679">
        <f>C25/SUM(C25:C26)</f>
        <v>0.9545372975903661</v>
      </c>
      <c r="D27" s="679">
        <f>D25/SUM(D25:D26)</f>
        <v>0.94593633318753301</v>
      </c>
      <c r="E27" s="473" t="s">
        <v>208</v>
      </c>
      <c r="F27" s="181"/>
      <c r="G27" s="181"/>
      <c r="H27" s="181"/>
      <c r="I27" s="181"/>
      <c r="J27" s="466"/>
    </row>
    <row r="28" spans="1:10" ht="20.149999999999999" customHeight="1">
      <c r="A28" s="181"/>
      <c r="B28" s="675" t="s">
        <v>250</v>
      </c>
      <c r="C28" s="660">
        <f>IF('1.1 Summary'!$C$15="Can",C25+C26,0)</f>
        <v>0</v>
      </c>
      <c r="D28" s="660">
        <f>IF('1.1 Summary'!$C$15="Can",D25+D26,0)</f>
        <v>0</v>
      </c>
      <c r="E28" s="473" t="s">
        <v>153</v>
      </c>
      <c r="F28" s="181"/>
      <c r="G28" s="181"/>
      <c r="H28" s="181"/>
      <c r="I28" s="181"/>
      <c r="J28" s="466"/>
    </row>
    <row r="29" spans="1:10" ht="20.149999999999999" customHeight="1">
      <c r="A29" s="181"/>
      <c r="B29" s="481" t="s">
        <v>618</v>
      </c>
      <c r="C29" s="723">
        <f>C13*(1-C22)*1</f>
        <v>0.94499999999999995</v>
      </c>
      <c r="D29" s="723">
        <f>D13*(1-D22)*1</f>
        <v>0.94499999999999995</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30" customHeight="1">
      <c r="A33" s="181"/>
      <c r="B33" s="491" t="s">
        <v>223</v>
      </c>
      <c r="C33" s="491" t="s">
        <v>224</v>
      </c>
      <c r="D33" s="491" t="s">
        <v>225</v>
      </c>
      <c r="E33" s="491" t="s">
        <v>226</v>
      </c>
      <c r="F33" s="492" t="s">
        <v>86</v>
      </c>
      <c r="G33" s="493" t="s">
        <v>227</v>
      </c>
      <c r="I33" s="181"/>
      <c r="J33" s="181"/>
      <c r="L33" s="494"/>
    </row>
    <row r="34" spans="1:12" ht="17.149999999999999" customHeight="1">
      <c r="A34" s="181"/>
      <c r="B34" s="646" t="s">
        <v>374</v>
      </c>
      <c r="C34" s="665">
        <f>'Appendix - Equipment'!C19</f>
        <v>1</v>
      </c>
      <c r="D34" s="765">
        <f>IF('1.2 Scenario Analysis'!M12="New",'Appendix - Equipment'!D19,IF('1.2 Scenario Analysis'!M12="Old",'Appendix - Equipment'!D18*0.4,'Appendix - Equipment'!D18*0.75))</f>
        <v>11250</v>
      </c>
      <c r="E34" s="667">
        <f>'Input Sheet'!E247</f>
        <v>0.1</v>
      </c>
      <c r="F34" s="497">
        <f>C34*D34*E34/C$11</f>
        <v>0.146484375</v>
      </c>
      <c r="G34" s="499">
        <f>F34*$C$28/$C$17*1000</f>
        <v>0</v>
      </c>
      <c r="I34" s="181"/>
      <c r="J34" s="181"/>
      <c r="L34" s="494"/>
    </row>
    <row r="35" spans="1:12" ht="17.149999999999999" customHeight="1">
      <c r="A35" s="181"/>
      <c r="B35" s="905" t="s">
        <v>228</v>
      </c>
      <c r="C35" s="906"/>
      <c r="D35" s="906"/>
      <c r="E35" s="907"/>
      <c r="F35" s="501">
        <f>SUM(F33:F34)</f>
        <v>0.146484375</v>
      </c>
      <c r="G35" s="501">
        <f>SUM(G34)</f>
        <v>0</v>
      </c>
      <c r="I35" s="181"/>
      <c r="J35" s="181"/>
    </row>
    <row r="36" spans="1:12" ht="17.149999999999999" customHeight="1">
      <c r="A36" s="181"/>
      <c r="B36" s="502"/>
      <c r="C36" s="503"/>
      <c r="D36" s="503"/>
      <c r="E36" s="504"/>
      <c r="F36" s="504"/>
      <c r="G36" s="504"/>
      <c r="H36" s="504"/>
      <c r="I36" s="181"/>
      <c r="J36" s="181"/>
    </row>
    <row r="37" spans="1:12" ht="30" customHeight="1">
      <c r="A37" s="181"/>
      <c r="B37" s="491" t="s">
        <v>229</v>
      </c>
      <c r="C37" s="491" t="s">
        <v>224</v>
      </c>
      <c r="D37" s="491" t="s">
        <v>225</v>
      </c>
      <c r="E37" s="491" t="s">
        <v>226</v>
      </c>
      <c r="F37" s="492" t="s">
        <v>86</v>
      </c>
      <c r="G37" s="493" t="s">
        <v>227</v>
      </c>
      <c r="H37" s="181"/>
      <c r="I37" s="181"/>
      <c r="J37" s="181"/>
    </row>
    <row r="38" spans="1:12" ht="17.149999999999999" customHeight="1">
      <c r="A38" s="181"/>
      <c r="B38" s="646" t="s">
        <v>374</v>
      </c>
      <c r="C38" s="665">
        <f>'Appendix - Equipment'!G19</f>
        <v>1</v>
      </c>
      <c r="D38" s="761">
        <f>IF('1.2 Scenario Analysis'!M12="New",'Appendix - Equipment'!H19,IF('1.2 Scenario Analysis'!M12="Old",'Appendix - Equipment'!H19*0.4,'Appendix - Equipment'!H19*0.75))</f>
        <v>67500</v>
      </c>
      <c r="E38" s="667">
        <f>'Input Sheet'!F247</f>
        <v>0.1</v>
      </c>
      <c r="F38" s="497">
        <f>C38*D38*E38/D$11</f>
        <v>0.87890625</v>
      </c>
      <c r="G38" s="499">
        <f>F38*$D$28/$D$17*1000</f>
        <v>0</v>
      </c>
      <c r="H38" s="181"/>
      <c r="I38" s="181"/>
      <c r="J38" s="181"/>
    </row>
    <row r="39" spans="1:12" ht="17.149999999999999" customHeight="1">
      <c r="A39" s="181"/>
      <c r="B39" s="905" t="s">
        <v>228</v>
      </c>
      <c r="C39" s="906"/>
      <c r="D39" s="906"/>
      <c r="E39" s="907"/>
      <c r="F39" s="501">
        <f>SUM(F38)</f>
        <v>0.87890625</v>
      </c>
      <c r="G39" s="501">
        <f>SUM(G38)</f>
        <v>0</v>
      </c>
      <c r="H39" s="181"/>
      <c r="I39" s="181"/>
      <c r="J39" s="181"/>
    </row>
    <row r="40" spans="1:12" ht="17.149999999999999" customHeight="1">
      <c r="A40" s="181"/>
      <c r="B40" s="165"/>
      <c r="H40" s="181"/>
      <c r="I40" s="181"/>
      <c r="J40" s="181"/>
    </row>
    <row r="41" spans="1:12" ht="17.149999999999999" customHeight="1" thickBot="1">
      <c r="A41" s="181"/>
      <c r="B41" s="910" t="s">
        <v>67</v>
      </c>
      <c r="C41" s="910"/>
      <c r="D41" s="910"/>
      <c r="E41" s="910"/>
      <c r="F41" s="910"/>
      <c r="G41" s="910"/>
      <c r="H41" s="181"/>
      <c r="I41" s="181"/>
      <c r="J41" s="181"/>
    </row>
    <row r="42" spans="1:12" ht="6" customHeight="1" thickTop="1">
      <c r="A42" s="181"/>
      <c r="B42" s="165"/>
      <c r="H42" s="181"/>
      <c r="I42" s="181"/>
      <c r="J42" s="181"/>
    </row>
    <row r="43" spans="1:12" ht="30" customHeight="1">
      <c r="A43" s="181"/>
      <c r="B43" s="491" t="s">
        <v>223</v>
      </c>
      <c r="C43" s="491" t="s">
        <v>230</v>
      </c>
      <c r="D43" s="491" t="s">
        <v>231</v>
      </c>
      <c r="E43" s="491" t="s">
        <v>232</v>
      </c>
      <c r="F43" s="492" t="s">
        <v>86</v>
      </c>
      <c r="G43" s="493" t="s">
        <v>233</v>
      </c>
      <c r="H43" s="181"/>
      <c r="I43" s="181"/>
      <c r="J43" s="181"/>
    </row>
    <row r="44" spans="1:12" ht="17.149999999999999" customHeight="1">
      <c r="A44" s="181"/>
      <c r="B44" s="646" t="s">
        <v>374</v>
      </c>
      <c r="C44" s="761">
        <f>IF('1.2 Scenario Analysis'!M12="Old",(C34*(7*(1+16%))),IF('1.2 Scenario Analysis'!M12="New",(C34*7),C34*(7*(1+8%))))</f>
        <v>7.5600000000000005</v>
      </c>
      <c r="D44" s="668">
        <v>0</v>
      </c>
      <c r="E44" s="680">
        <v>0.15</v>
      </c>
      <c r="F44" s="499">
        <f>(C44*IF('1.1 Summary'!$C$9="France",'Assumption &amp; Analysis'!$E$70,IF('1.1 Summary'!$C$9="Netherlands",'Assumption &amp; Analysis'!$F$70,IF('1.1 Summary'!$C$9="Portugal",'Assumption &amp; Analysis'!$G$70,'Assumption &amp; Analysis'!$H$70)))+(D44*IF('1.1 Summary'!$C$9="France",'Assumption &amp; Analysis'!$E$71,IF('1.1 Summary'!$C$9="Netherlands",'Assumption &amp; Analysis'!$F$71,IF('1.1 Summary'!$C$9="Portugal",'Assumption &amp; Analysis'!$G$71,'Assumption &amp; Analysis'!$H$71))))+(1+E44))</f>
        <v>2.3431819809985162</v>
      </c>
      <c r="G44" s="499">
        <f>F44*$C$28/$C$17*1000</f>
        <v>0</v>
      </c>
      <c r="H44" s="181"/>
      <c r="I44" s="181"/>
      <c r="J44" s="181"/>
    </row>
    <row r="45" spans="1:12" ht="17.149999999999999" customHeight="1">
      <c r="A45" s="181"/>
      <c r="B45" s="905" t="s">
        <v>228</v>
      </c>
      <c r="C45" s="906"/>
      <c r="D45" s="906"/>
      <c r="E45" s="907"/>
      <c r="F45" s="501">
        <f>SUM(F43:F44)</f>
        <v>2.3431819809985162</v>
      </c>
      <c r="G45" s="501">
        <f>SUM(G43:G44)</f>
        <v>0</v>
      </c>
      <c r="H45" s="181"/>
      <c r="I45" s="181"/>
      <c r="J45" s="181"/>
    </row>
    <row r="46" spans="1:12" ht="17.149999999999999" customHeight="1">
      <c r="A46" s="181"/>
      <c r="B46" s="508"/>
      <c r="C46" s="508"/>
      <c r="D46" s="508"/>
      <c r="E46" s="508"/>
      <c r="F46" s="508"/>
      <c r="G46" s="508"/>
      <c r="H46" s="181"/>
      <c r="I46" s="181"/>
      <c r="J46" s="181"/>
    </row>
    <row r="47" spans="1:12" ht="30" customHeight="1">
      <c r="A47" s="181"/>
      <c r="B47" s="491" t="s">
        <v>229</v>
      </c>
      <c r="C47" s="491" t="s">
        <v>230</v>
      </c>
      <c r="D47" s="491" t="s">
        <v>231</v>
      </c>
      <c r="E47" s="491" t="s">
        <v>232</v>
      </c>
      <c r="F47" s="492" t="s">
        <v>86</v>
      </c>
      <c r="G47" s="493" t="s">
        <v>233</v>
      </c>
      <c r="H47" s="181"/>
      <c r="I47" s="181"/>
      <c r="J47" s="181"/>
    </row>
    <row r="48" spans="1:12" ht="17.149999999999999" customHeight="1">
      <c r="A48" s="181"/>
      <c r="B48" s="646" t="s">
        <v>374</v>
      </c>
      <c r="C48" s="762">
        <f>IF('1.2 Scenario Analysis'!M12="Old",(C38*(10*(1+16%))),IF('1.2 Scenario Analysis'!M12="New",(C38*10),C38*(10*(1+8%))))</f>
        <v>10.8</v>
      </c>
      <c r="D48" s="668">
        <v>0</v>
      </c>
      <c r="E48" s="680">
        <v>0.15</v>
      </c>
      <c r="F48" s="499">
        <f>(C48*IF('1.1 Summary'!$C$9="France",'Assumption &amp; Analysis'!$E$70,IF('1.1 Summary'!$C$9="Netherlands",'Assumption &amp; Analysis'!$F$70,IF('1.1 Summary'!$C$9="Portugal",'Assumption &amp; Analysis'!$G$70,'Assumption &amp; Analysis'!$H$70)))+(D48*IF('1.1 Summary'!$C$9="France",'Assumption &amp; Analysis'!$E$71,IF('1.1 Summary'!$C$9="Netherlands",'Assumption &amp; Analysis'!$F$71,IF('1.1 Summary'!$C$9="Portugal",'Assumption &amp; Analysis'!$G$71,'Assumption &amp; Analysis'!$H$71))))+(1+E48))</f>
        <v>2.8545456871407375</v>
      </c>
      <c r="G48" s="499">
        <f>F48*$D$28/$D$17*1000</f>
        <v>0</v>
      </c>
      <c r="H48" s="181"/>
      <c r="I48" s="181"/>
      <c r="J48" s="181"/>
    </row>
    <row r="49" spans="1:10" ht="17.149999999999999" customHeight="1">
      <c r="A49" s="181"/>
      <c r="B49" s="905" t="s">
        <v>228</v>
      </c>
      <c r="C49" s="906"/>
      <c r="D49" s="906"/>
      <c r="E49" s="907"/>
      <c r="F49" s="501">
        <f>SUM(F47:F48)</f>
        <v>2.8545456871407375</v>
      </c>
      <c r="G49" s="501">
        <f>SUM(G47:G48)</f>
        <v>0</v>
      </c>
      <c r="H49" s="181"/>
      <c r="I49" s="181"/>
      <c r="J49" s="181"/>
    </row>
    <row r="50" spans="1:10" ht="17.149999999999999" customHeight="1">
      <c r="A50" s="181"/>
      <c r="B50" s="504"/>
      <c r="C50" s="502"/>
      <c r="D50" s="502"/>
      <c r="E50" s="503"/>
      <c r="F50" s="504"/>
      <c r="G50" s="504"/>
      <c r="H50" s="504"/>
      <c r="I50" s="504"/>
      <c r="J50" s="181"/>
    </row>
    <row r="51" spans="1:10" ht="17.149999999999999" customHeight="1" thickBot="1">
      <c r="A51" s="181"/>
      <c r="B51" s="910" t="s">
        <v>69</v>
      </c>
      <c r="C51" s="910"/>
      <c r="D51" s="910"/>
      <c r="E51" s="910"/>
      <c r="F51" s="910"/>
      <c r="G51" s="910"/>
      <c r="H51" s="504"/>
      <c r="I51" s="504"/>
      <c r="J51" s="181"/>
    </row>
    <row r="52" spans="1:10" ht="6" customHeight="1" thickTop="1">
      <c r="A52" s="181"/>
      <c r="B52" s="504"/>
      <c r="C52" s="502"/>
      <c r="D52" s="502"/>
      <c r="E52" s="503"/>
      <c r="F52" s="504"/>
      <c r="G52" s="504"/>
      <c r="H52" s="504"/>
      <c r="I52" s="504"/>
      <c r="J52" s="181"/>
    </row>
    <row r="53" spans="1:10" ht="30" customHeight="1">
      <c r="A53" s="181"/>
      <c r="B53" s="491" t="s">
        <v>223</v>
      </c>
      <c r="C53" s="491" t="s">
        <v>234</v>
      </c>
      <c r="D53" s="491" t="s">
        <v>235</v>
      </c>
      <c r="E53" s="491" t="s">
        <v>236</v>
      </c>
      <c r="F53" s="492" t="s">
        <v>86</v>
      </c>
      <c r="G53" s="493" t="s">
        <v>237</v>
      </c>
      <c r="H53" s="504"/>
      <c r="I53" s="504"/>
      <c r="J53" s="181"/>
    </row>
    <row r="54" spans="1:10" ht="17.149999999999999" customHeight="1">
      <c r="A54" s="181"/>
      <c r="B54" s="419" t="s">
        <v>95</v>
      </c>
      <c r="C54" s="512">
        <f>'Input Sheet'!E248</f>
        <v>1</v>
      </c>
      <c r="D54" s="513">
        <f>'Input Sheet'!E252</f>
        <v>0.03</v>
      </c>
      <c r="E54" s="497">
        <f>IF('1.1 Summary'!$C$9="France",'Labour Data – France'!$F14,IF('1.1 Summary'!$C$9="Netherlands",'Labour Data – Netherlands'!$F14,IF('1.1 Summary'!$C$9="Portugal",'Labour Data – Portugal'!$F14,'Labour Data – Country B'!$F14)))</f>
        <v>75.01731539986767</v>
      </c>
      <c r="F54" s="497">
        <f>C54*D54*E54</f>
        <v>2.25051946199603</v>
      </c>
      <c r="G54" s="499">
        <f>F54*$C$28/$C$17*1000</f>
        <v>0</v>
      </c>
      <c r="H54" s="504"/>
      <c r="I54" s="504"/>
      <c r="J54" s="181"/>
    </row>
    <row r="55" spans="1:10" ht="17.149999999999999" customHeight="1">
      <c r="A55" s="181"/>
      <c r="B55" s="419" t="s">
        <v>96</v>
      </c>
      <c r="C55" s="512">
        <f>'Input Sheet'!E249</f>
        <v>1</v>
      </c>
      <c r="D55" s="513">
        <f>'Input Sheet'!E253</f>
        <v>0.05</v>
      </c>
      <c r="E55" s="497">
        <f>IF('1.1 Summary'!$C$9="France",'Labour Data – France'!$F15,IF('1.1 Summary'!$C$9="Netherlands",'Labour Data – Netherlands'!$F15,IF('1.1 Summary'!$C$9="Portugal",'Labour Data – Portugal'!$F15,'Labour Data – Country B'!$F15)))</f>
        <v>37.306034057501101</v>
      </c>
      <c r="F55" s="497">
        <f t="shared" ref="F55:F57" si="0">C55*D55*E55</f>
        <v>1.8653017028750551</v>
      </c>
      <c r="G55" s="499">
        <f>F55*$C$28/$C$17*1000</f>
        <v>0</v>
      </c>
      <c r="H55" s="504"/>
      <c r="I55" s="504"/>
      <c r="J55" s="181"/>
    </row>
    <row r="56" spans="1:10" ht="17.149999999999999" customHeight="1">
      <c r="A56" s="181"/>
      <c r="B56" s="419" t="s">
        <v>97</v>
      </c>
      <c r="C56" s="512">
        <f>'Input Sheet'!E250</f>
        <v>1</v>
      </c>
      <c r="D56" s="513">
        <f>'Input Sheet'!E254</f>
        <v>0.05</v>
      </c>
      <c r="E56" s="497">
        <f>IF('1.1 Summary'!$C$9="France",'Labour Data – France'!$F16,IF('1.1 Summary'!$C$9="Netherlands",'Labour Data – Netherlands'!$F16,IF('1.1 Summary'!$C$9="Portugal",'Labour Data – Portugal'!$F16,'Labour Data – Country B'!$F16)))</f>
        <v>23.232408815008824</v>
      </c>
      <c r="F56" s="497">
        <f t="shared" si="0"/>
        <v>1.1616204407504414</v>
      </c>
      <c r="G56" s="499">
        <f>F56*$C$28/$C$17*1000</f>
        <v>0</v>
      </c>
      <c r="H56" s="504"/>
      <c r="I56" s="504"/>
      <c r="J56" s="181"/>
    </row>
    <row r="57" spans="1:10" ht="17.149999999999999" customHeight="1">
      <c r="A57" s="181"/>
      <c r="B57" s="419" t="s">
        <v>98</v>
      </c>
      <c r="C57" s="512">
        <f>'Input Sheet'!E251</f>
        <v>1</v>
      </c>
      <c r="D57" s="513">
        <f>'Input Sheet'!E255</f>
        <v>0.1</v>
      </c>
      <c r="E57" s="497">
        <f>IF('1.1 Summary'!$C$9="France",'Labour Data – France'!$F17,IF('1.1 Summary'!$C$9="Netherlands",'Labour Data – Netherlands'!$F17,IF('1.1 Summary'!$C$9="Portugal",'Labour Data – Portugal'!$F17,'Labour Data – Country B'!$F17)))</f>
        <v>22.146190143923693</v>
      </c>
      <c r="F57" s="497">
        <f t="shared" si="0"/>
        <v>2.2146190143923694</v>
      </c>
      <c r="G57" s="499">
        <f>F57*$C$28/$C$17*1000</f>
        <v>0</v>
      </c>
      <c r="H57" s="504"/>
      <c r="I57" s="504"/>
      <c r="J57" s="181"/>
    </row>
    <row r="58" spans="1:10" ht="17.149999999999999" customHeight="1">
      <c r="A58" s="181"/>
      <c r="B58" s="905" t="s">
        <v>228</v>
      </c>
      <c r="C58" s="906"/>
      <c r="D58" s="906"/>
      <c r="E58" s="907"/>
      <c r="F58" s="501">
        <f>SUM(F54:F57)</f>
        <v>7.4920606200138966</v>
      </c>
      <c r="G58" s="501">
        <f>SUM(G54:G57)</f>
        <v>0</v>
      </c>
      <c r="H58" s="504"/>
      <c r="I58" s="504"/>
      <c r="J58" s="181"/>
    </row>
    <row r="59" spans="1:10" ht="17.149999999999999" customHeight="1">
      <c r="A59" s="181"/>
      <c r="B59" s="508"/>
      <c r="C59" s="508"/>
      <c r="D59" s="508"/>
      <c r="E59" s="508"/>
      <c r="F59" s="508"/>
      <c r="G59" s="508"/>
      <c r="H59" s="504"/>
      <c r="I59" s="504"/>
      <c r="J59" s="181"/>
    </row>
    <row r="60" spans="1:10" ht="30" customHeight="1">
      <c r="A60" s="181"/>
      <c r="B60" s="491" t="s">
        <v>229</v>
      </c>
      <c r="C60" s="491" t="s">
        <v>234</v>
      </c>
      <c r="D60" s="491" t="s">
        <v>235</v>
      </c>
      <c r="E60" s="491" t="s">
        <v>236</v>
      </c>
      <c r="F60" s="492" t="s">
        <v>86</v>
      </c>
      <c r="G60" s="493" t="s">
        <v>237</v>
      </c>
      <c r="H60" s="504"/>
      <c r="I60" s="504"/>
      <c r="J60" s="181"/>
    </row>
    <row r="61" spans="1:10" ht="17.149999999999999" customHeight="1">
      <c r="A61" s="181"/>
      <c r="B61" s="419" t="s">
        <v>95</v>
      </c>
      <c r="C61" s="512">
        <f>'Input Sheet'!F248</f>
        <v>1</v>
      </c>
      <c r="D61" s="513">
        <f>'Input Sheet'!F252</f>
        <v>0.03</v>
      </c>
      <c r="E61" s="497">
        <f>IF('1.1 Summary'!$C$9="France",'Labour Data – France'!$F14,IF('1.1 Summary'!$C$9="Netherlands",'Labour Data – Netherlands'!$F14,IF('1.1 Summary'!$C$9="Portugal",'Labour Data – Portugal'!$F14,'Labour Data – Country B'!$F14)))</f>
        <v>75.01731539986767</v>
      </c>
      <c r="F61" s="497">
        <f>C61*D61*E61</f>
        <v>2.25051946199603</v>
      </c>
      <c r="G61" s="499">
        <f>F61*$D$28/$D$17*1000</f>
        <v>0</v>
      </c>
      <c r="H61" s="504"/>
      <c r="I61" s="504"/>
      <c r="J61" s="181"/>
    </row>
    <row r="62" spans="1:10" ht="17.149999999999999" customHeight="1">
      <c r="A62" s="181"/>
      <c r="B62" s="419" t="s">
        <v>96</v>
      </c>
      <c r="C62" s="512">
        <f>'Input Sheet'!F249</f>
        <v>1</v>
      </c>
      <c r="D62" s="513">
        <f>'Input Sheet'!F253</f>
        <v>0.05</v>
      </c>
      <c r="E62" s="497">
        <f>IF('1.1 Summary'!$C$9="France",'Labour Data – France'!$F15,IF('1.1 Summary'!$C$9="Netherlands",'Labour Data – Netherlands'!$F15,IF('1.1 Summary'!$C$9="Portugal",'Labour Data – Portugal'!$F15,'Labour Data – Country B'!$F15)))</f>
        <v>37.306034057501101</v>
      </c>
      <c r="F62" s="497">
        <f t="shared" ref="F62:F64" si="1">C62*D62*E62</f>
        <v>1.8653017028750551</v>
      </c>
      <c r="G62" s="499">
        <f>F62*$D$28/$D$17*1000</f>
        <v>0</v>
      </c>
      <c r="H62" s="504"/>
      <c r="I62" s="504"/>
      <c r="J62" s="181"/>
    </row>
    <row r="63" spans="1:10" ht="17.149999999999999" customHeight="1">
      <c r="A63" s="181"/>
      <c r="B63" s="419" t="s">
        <v>97</v>
      </c>
      <c r="C63" s="512">
        <f>'Input Sheet'!F250</f>
        <v>1</v>
      </c>
      <c r="D63" s="513">
        <f>'Input Sheet'!F254</f>
        <v>0.05</v>
      </c>
      <c r="E63" s="497">
        <f>IF('1.1 Summary'!$C$9="France",'Labour Data – France'!$F16,IF('1.1 Summary'!$C$9="Netherlands",'Labour Data – Netherlands'!$F16,IF('1.1 Summary'!$C$9="Portugal",'Labour Data – Portugal'!$F16,'Labour Data – Country B'!$F16)))</f>
        <v>23.232408815008824</v>
      </c>
      <c r="F63" s="497">
        <f t="shared" si="1"/>
        <v>1.1616204407504414</v>
      </c>
      <c r="G63" s="499">
        <f>F63*$D$28/$D$17*1000</f>
        <v>0</v>
      </c>
      <c r="H63" s="504"/>
      <c r="I63" s="504"/>
      <c r="J63" s="181"/>
    </row>
    <row r="64" spans="1:10" ht="17.149999999999999" customHeight="1">
      <c r="A64" s="181"/>
      <c r="B64" s="419" t="s">
        <v>98</v>
      </c>
      <c r="C64" s="512">
        <f>'Input Sheet'!F251</f>
        <v>1</v>
      </c>
      <c r="D64" s="513">
        <f>'Input Sheet'!F255</f>
        <v>0.1</v>
      </c>
      <c r="E64" s="497">
        <f>IF('1.1 Summary'!$C$9="France",'Labour Data – France'!$F17,IF('1.1 Summary'!$C$9="Netherlands",'Labour Data – Netherlands'!$F17,IF('1.1 Summary'!$C$9="Portugal",'Labour Data – Portugal'!$F17,'Labour Data – Country B'!$F17)))</f>
        <v>22.146190143923693</v>
      </c>
      <c r="F64" s="497">
        <f t="shared" si="1"/>
        <v>2.2146190143923694</v>
      </c>
      <c r="G64" s="499">
        <f>F64*$D$28/$D$17*1000</f>
        <v>0</v>
      </c>
      <c r="H64" s="504"/>
      <c r="I64" s="504"/>
      <c r="J64" s="181"/>
    </row>
    <row r="65" spans="1:12" ht="17.149999999999999" customHeight="1">
      <c r="A65" s="181"/>
      <c r="B65" s="905" t="s">
        <v>228</v>
      </c>
      <c r="C65" s="906"/>
      <c r="D65" s="906"/>
      <c r="E65" s="907"/>
      <c r="F65" s="501">
        <f>SUM(F61:F64)</f>
        <v>7.4920606200138966</v>
      </c>
      <c r="G65" s="501">
        <f>SUM(G61:G64)</f>
        <v>0</v>
      </c>
      <c r="H65" s="181"/>
      <c r="I65" s="181"/>
      <c r="J65" s="181"/>
    </row>
    <row r="66" spans="1:12" ht="17.149999999999999" customHeight="1">
      <c r="A66" s="514"/>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9:E49"/>
    <mergeCell ref="B51:G51"/>
    <mergeCell ref="B58:E58"/>
    <mergeCell ref="B65:E65"/>
    <mergeCell ref="C3:D3"/>
    <mergeCell ref="B31:G31"/>
    <mergeCell ref="B35:E35"/>
    <mergeCell ref="B39:E39"/>
    <mergeCell ref="B41:G41"/>
    <mergeCell ref="B45:E45"/>
  </mergeCells>
  <pageMargins left="0.7" right="0.7" top="0.75" bottom="0.75" header="0.3" footer="0.3"/>
  <pageSetup scale="50"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BA836-E202-40D1-AFBB-BEBB6E231C32}">
  <sheetPr>
    <tabColor rgb="FF92D050"/>
  </sheetPr>
  <dimension ref="A1:Q589"/>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396</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Sheet'!E256</f>
        <v>1</v>
      </c>
      <c r="D11" s="682">
        <f>'Input Sheet'!F256</f>
        <v>1</v>
      </c>
      <c r="E11" s="474" t="s">
        <v>202</v>
      </c>
      <c r="F11" s="475"/>
      <c r="G11" s="475"/>
      <c r="H11" s="475"/>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682">
        <f>'Input Sheet'!E257</f>
        <v>345</v>
      </c>
      <c r="D13" s="682">
        <f>'Input Sheet'!F257</f>
        <v>390</v>
      </c>
      <c r="E13" s="474" t="s">
        <v>252</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253</v>
      </c>
      <c r="C18" s="473">
        <f>C16/C17</f>
        <v>125000</v>
      </c>
      <c r="D18" s="473">
        <f>D16/D17</f>
        <v>125000</v>
      </c>
      <c r="E18" s="473" t="s">
        <v>254</v>
      </c>
      <c r="F18" s="181"/>
      <c r="G18" s="181"/>
      <c r="H18" s="181"/>
      <c r="I18" s="181"/>
      <c r="J18" s="466"/>
    </row>
    <row r="19" spans="1:12" ht="20.149999999999999" customHeight="1">
      <c r="A19" s="181"/>
      <c r="B19" s="675" t="s">
        <v>255</v>
      </c>
      <c r="C19" s="473">
        <f>C11*C13*C12</f>
        <v>332.67857142857144</v>
      </c>
      <c r="D19" s="473">
        <f>D11*D13*D12</f>
        <v>376.07142857142856</v>
      </c>
      <c r="E19" s="473" t="s">
        <v>252</v>
      </c>
      <c r="F19" s="181"/>
      <c r="G19" s="181"/>
      <c r="H19" s="181"/>
      <c r="I19" s="181"/>
      <c r="J19" s="466"/>
    </row>
    <row r="20" spans="1:12" ht="20.149999999999999" customHeight="1">
      <c r="A20" s="181"/>
      <c r="B20" s="675" t="s">
        <v>256</v>
      </c>
      <c r="C20" s="473">
        <f>C19*60</f>
        <v>19960.714285714286</v>
      </c>
      <c r="D20" s="473">
        <f>D19*60</f>
        <v>22564.285714285714</v>
      </c>
      <c r="E20" s="473" t="s">
        <v>257</v>
      </c>
      <c r="F20" s="181"/>
      <c r="G20" s="181"/>
      <c r="H20" s="181"/>
      <c r="I20" s="181"/>
      <c r="J20" s="466"/>
    </row>
    <row r="21" spans="1:12" ht="20.149999999999999" customHeight="1">
      <c r="A21" s="181"/>
      <c r="B21" s="483" t="s">
        <v>353</v>
      </c>
      <c r="C21" s="676">
        <f>'Input Sheet'!E258</f>
        <v>0.02</v>
      </c>
      <c r="D21" s="676">
        <f>'Input Sheet'!F258</f>
        <v>0.02</v>
      </c>
      <c r="E21" s="470" t="s">
        <v>208</v>
      </c>
      <c r="F21" s="181"/>
      <c r="G21" s="181"/>
      <c r="H21" s="181"/>
      <c r="I21" s="181"/>
      <c r="J21" s="466"/>
    </row>
    <row r="22" spans="1:12" ht="20.149999999999999" customHeight="1">
      <c r="A22" s="181"/>
      <c r="B22" s="683" t="s">
        <v>492</v>
      </c>
      <c r="C22" s="684">
        <f>C21*C20</f>
        <v>399.21428571428572</v>
      </c>
      <c r="D22" s="684">
        <f>D21*D20</f>
        <v>451.28571428571428</v>
      </c>
      <c r="E22" s="473" t="s">
        <v>257</v>
      </c>
      <c r="F22" s="181"/>
      <c r="G22" s="181"/>
      <c r="H22" s="181"/>
      <c r="I22" s="181"/>
      <c r="J22" s="466"/>
    </row>
    <row r="23" spans="1:12" ht="20.149999999999999" customHeight="1">
      <c r="A23" s="181"/>
      <c r="B23" s="683" t="s">
        <v>493</v>
      </c>
      <c r="C23" s="473">
        <f>C20-C22</f>
        <v>19561.5</v>
      </c>
      <c r="D23" s="473">
        <f>D20-D22</f>
        <v>22113</v>
      </c>
      <c r="E23" s="473" t="s">
        <v>257</v>
      </c>
      <c r="F23" s="181"/>
      <c r="G23" s="181"/>
      <c r="H23" s="181"/>
      <c r="I23" s="181"/>
      <c r="J23" s="466"/>
    </row>
    <row r="24" spans="1:12" ht="20.149999999999999" customHeight="1">
      <c r="A24" s="181"/>
      <c r="B24" s="483" t="s">
        <v>217</v>
      </c>
      <c r="C24" s="485">
        <f>IF('1.1 Summary'!$C$16=1,C18/C23,IF('1.1 Summary'!$C$16=0.5,(C18/(C23*1.15)),IF('1.1 Summary'!$C$16=0.33,(C18/(C23*1.3)),IF('1.1 Summary'!$C$16=1.5,(C18/(C23*0.85)),(C18/(C23*0.7))))))</f>
        <v>9.1287185835149955</v>
      </c>
      <c r="D24" s="485">
        <f>IF('1.1 Summary'!$C$16=1,D18/D23,IF('1.1 Summary'!$C$16=0.5,(D18/(D23*1.15)),IF('1.1 Summary'!$C$16=0.33,(D18/(D23*1.3)),IF('1.1 Summary'!$C$16=1.5,(D18/(D23*0.85)),(D18/(D23*0.7))))))</f>
        <v>8.0754049008017272</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0.94807201024069465</v>
      </c>
      <c r="D26" s="486">
        <f>D24/SUM(D24:D25)</f>
        <v>0.94169371524914769</v>
      </c>
      <c r="E26" s="470" t="s">
        <v>208</v>
      </c>
      <c r="F26" s="181"/>
      <c r="G26" s="181"/>
      <c r="H26" s="181"/>
      <c r="I26" s="181"/>
      <c r="J26" s="466"/>
    </row>
    <row r="27" spans="1:12" ht="20.149999999999999" customHeight="1">
      <c r="A27" s="181"/>
      <c r="B27" s="483" t="s">
        <v>250</v>
      </c>
      <c r="C27" s="660">
        <f>IF('1.1 Summary'!$C$15="Pet Bottle",C24+C25,0)</f>
        <v>9.6287185835149955</v>
      </c>
      <c r="D27" s="660">
        <f>IF('1.1 Summary'!$C$15="Pet Bottle",D24+D25,0)</f>
        <v>8.5754049008017272</v>
      </c>
      <c r="E27" s="470" t="s">
        <v>153</v>
      </c>
      <c r="F27" s="181"/>
      <c r="G27" s="181"/>
      <c r="H27" s="181"/>
      <c r="I27" s="181"/>
      <c r="J27" s="466"/>
    </row>
    <row r="28" spans="1:12" ht="20.149999999999999" customHeight="1">
      <c r="A28" s="181"/>
      <c r="B28" s="481" t="s">
        <v>618</v>
      </c>
      <c r="C28" s="723">
        <f>C12*(1-C21)*1</f>
        <v>0.94499999999999995</v>
      </c>
      <c r="D28" s="723">
        <f>D12*(1-D21)*1</f>
        <v>0.94499999999999995</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132</v>
      </c>
      <c r="C33" s="665">
        <f>'Appendix - Equipment'!C18</f>
        <v>1</v>
      </c>
      <c r="D33" s="497">
        <f>IF('1.1 Summary'!$C$13="New",'Appendix - Equipment'!D20,IF('1.1 Summary'!$C$13="Old",'Appendix - Equipment'!D20*0.4,'Appendix - Equipment'!D20*0.75))</f>
        <v>56000</v>
      </c>
      <c r="E33" s="667">
        <f>'Input Sheet'!E259</f>
        <v>0.1</v>
      </c>
      <c r="F33" s="497">
        <f>C33*D33*E33/C$10</f>
        <v>0.72916666666666663</v>
      </c>
      <c r="G33" s="499">
        <f>F33*$C$27/$C$16*1000</f>
        <v>2.808376253525207E-2</v>
      </c>
      <c r="I33" s="181"/>
      <c r="J33" s="181"/>
      <c r="L33" s="494"/>
    </row>
    <row r="34" spans="1:12" ht="17.149999999999999" customHeight="1">
      <c r="A34" s="181"/>
      <c r="B34" s="905" t="s">
        <v>228</v>
      </c>
      <c r="C34" s="906"/>
      <c r="D34" s="906"/>
      <c r="E34" s="907"/>
      <c r="F34" s="501">
        <f>SUM(F32:F33)</f>
        <v>0.72916666666666663</v>
      </c>
      <c r="G34" s="501">
        <f>SUM(G32:G33)</f>
        <v>2.808376253525207E-2</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132</v>
      </c>
      <c r="C37" s="665">
        <f>'Appendix - Equipment'!C18</f>
        <v>1</v>
      </c>
      <c r="D37" s="497">
        <f>IF('1.1 Summary'!$C$13="New",'Appendix - Equipment'!H20,IF('1.1 Summary'!$C$13="Old",'Appendix - Equipment'!H20*0.4,'Appendix - Equipment'!H20*0.75))</f>
        <v>65000</v>
      </c>
      <c r="E37" s="667">
        <f>'Input Sheet'!F259</f>
        <v>0.1</v>
      </c>
      <c r="F37" s="497">
        <f>C37*D37*E37/D$10</f>
        <v>0.84635416666666663</v>
      </c>
      <c r="G37" s="499">
        <f>F37*$D$27/$D$16*1000</f>
        <v>2.903131867458918E-2</v>
      </c>
      <c r="H37" s="181"/>
      <c r="I37" s="181"/>
      <c r="J37" s="181"/>
    </row>
    <row r="38" spans="1:12" ht="17.149999999999999" customHeight="1">
      <c r="A38" s="181"/>
      <c r="B38" s="905" t="s">
        <v>228</v>
      </c>
      <c r="C38" s="906"/>
      <c r="D38" s="906"/>
      <c r="E38" s="907"/>
      <c r="F38" s="501">
        <f>SUM(F37)</f>
        <v>0.84635416666666663</v>
      </c>
      <c r="G38" s="501">
        <f>SUM(G37)</f>
        <v>2.903131867458918E-2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685" t="s">
        <v>132</v>
      </c>
      <c r="C43" s="497">
        <f>IF('1.1 Summary'!$C$13="Old",(C33*(12*(1+16%))),IF('1.1 Summary'!$C$13="New",(C33*12),C33*(12*(1+8%))))</f>
        <v>12</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3.0439396523785973</v>
      </c>
      <c r="G43" s="499">
        <f>F43*$C$27/$C$16*1000</f>
        <v>0.11723695319182391</v>
      </c>
      <c r="H43" s="181"/>
      <c r="I43" s="181"/>
      <c r="J43" s="181"/>
    </row>
    <row r="44" spans="1:12" ht="17.149999999999999" customHeight="1">
      <c r="A44" s="181"/>
      <c r="B44" s="905" t="s">
        <v>228</v>
      </c>
      <c r="C44" s="906"/>
      <c r="D44" s="906"/>
      <c r="E44" s="907"/>
      <c r="F44" s="501">
        <f>SUM(F43)</f>
        <v>3.0439396523785973</v>
      </c>
      <c r="G44" s="501">
        <f>SUM(G43)</f>
        <v>0.11723695319182391</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685" t="s">
        <v>132</v>
      </c>
      <c r="C47" s="497">
        <f>IF('1.1 Summary'!$C$13="Old",(C37*(15*(1+16%))),IF('1.1 Summary'!$C$13="New",(C37*15),C37*(15*(1+8%))))</f>
        <v>15</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3.5174245654732466</v>
      </c>
      <c r="G47" s="499">
        <f>F47*$D$27/$D$16*1000</f>
        <v>0.12065335942783864</v>
      </c>
      <c r="H47" s="181"/>
      <c r="I47" s="181"/>
      <c r="J47" s="181"/>
    </row>
    <row r="48" spans="1:12" ht="17.149999999999999" customHeight="1">
      <c r="A48" s="181"/>
      <c r="B48" s="905" t="s">
        <v>228</v>
      </c>
      <c r="C48" s="906"/>
      <c r="D48" s="906"/>
      <c r="E48" s="907"/>
      <c r="F48" s="501">
        <f>SUM(F47)</f>
        <v>3.5174245654732466</v>
      </c>
      <c r="G48" s="501">
        <f>SUM(G47)</f>
        <v>0.12065335942783864</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Sheet'!E260</f>
        <v>1</v>
      </c>
      <c r="D53" s="513">
        <f>'Input Sheet'!E264</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8.6678474265133379E-2</v>
      </c>
      <c r="H53" s="504"/>
      <c r="I53" s="504"/>
      <c r="J53" s="181"/>
    </row>
    <row r="54" spans="1:10" ht="17.149999999999999" customHeight="1">
      <c r="A54" s="181"/>
      <c r="B54" s="419" t="s">
        <v>96</v>
      </c>
      <c r="C54" s="512">
        <f>'Input Sheet'!E261</f>
        <v>1</v>
      </c>
      <c r="D54" s="513">
        <f>'Input Sheet'!E265</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7.1841860681340852E-2</v>
      </c>
      <c r="H54" s="504"/>
      <c r="I54" s="504"/>
      <c r="J54" s="181"/>
    </row>
    <row r="55" spans="1:10" ht="17.149999999999999" customHeight="1">
      <c r="A55" s="181"/>
      <c r="B55" s="419" t="s">
        <v>97</v>
      </c>
      <c r="C55" s="512">
        <f>'Input Sheet'!E262</f>
        <v>1</v>
      </c>
      <c r="D55" s="513">
        <f>'Input Sheet'!E266</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4.4739665299378617E-2</v>
      </c>
      <c r="H55" s="504"/>
      <c r="I55" s="504"/>
      <c r="J55" s="181"/>
    </row>
    <row r="56" spans="1:10" ht="17.149999999999999" customHeight="1">
      <c r="A56" s="181"/>
      <c r="B56" s="419" t="s">
        <v>98</v>
      </c>
      <c r="C56" s="512">
        <f>'Input Sheet'!E263</f>
        <v>1</v>
      </c>
      <c r="D56" s="513">
        <f>'Input Sheet'!E267</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8.5295773037141878E-2</v>
      </c>
      <c r="H56" s="504"/>
      <c r="I56" s="504"/>
      <c r="J56" s="181"/>
    </row>
    <row r="57" spans="1:10" ht="17.149999999999999" customHeight="1">
      <c r="A57" s="181"/>
      <c r="B57" s="905" t="s">
        <v>228</v>
      </c>
      <c r="C57" s="906"/>
      <c r="D57" s="906"/>
      <c r="E57" s="907"/>
      <c r="F57" s="501">
        <f>SUM(F53:F56)</f>
        <v>7.4920606200138966</v>
      </c>
      <c r="G57" s="501">
        <f>SUM(G53:G56)</f>
        <v>0.2885557732829947</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Sheet'!F260</f>
        <v>1</v>
      </c>
      <c r="D60" s="513">
        <f>'Input Sheet'!F264</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7.71964624950017E-2</v>
      </c>
      <c r="H60" s="504"/>
      <c r="I60" s="504"/>
      <c r="J60" s="181"/>
    </row>
    <row r="61" spans="1:10" ht="17.149999999999999" customHeight="1">
      <c r="A61" s="181"/>
      <c r="B61" s="419" t="s">
        <v>96</v>
      </c>
      <c r="C61" s="512">
        <f>'Input Sheet'!F261</f>
        <v>1</v>
      </c>
      <c r="D61" s="513">
        <f>'Input Sheet'!F265</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6.398286945723422E-2</v>
      </c>
      <c r="H61" s="504"/>
      <c r="I61" s="504"/>
      <c r="J61" s="181"/>
    </row>
    <row r="62" spans="1:10" ht="17.149999999999999" customHeight="1">
      <c r="A62" s="181"/>
      <c r="B62" s="419" t="s">
        <v>97</v>
      </c>
      <c r="C62" s="512">
        <f>'Input Sheet'!F262</f>
        <v>1</v>
      </c>
      <c r="D62" s="513">
        <f>'Input Sheet'!F266</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3.9845462481931188E-2</v>
      </c>
      <c r="H62" s="504"/>
      <c r="I62" s="504"/>
      <c r="J62" s="181"/>
    </row>
    <row r="63" spans="1:10" ht="17.149999999999999" customHeight="1">
      <c r="A63" s="181"/>
      <c r="B63" s="419" t="s">
        <v>98</v>
      </c>
      <c r="C63" s="512">
        <f>'Input Sheet'!F263</f>
        <v>1</v>
      </c>
      <c r="D63" s="513">
        <f>'Input Sheet'!F267</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7.5965018997716058E-2</v>
      </c>
      <c r="H63" s="504"/>
      <c r="I63" s="504"/>
      <c r="J63" s="181"/>
    </row>
    <row r="64" spans="1:10" ht="17.149999999999999" customHeight="1">
      <c r="A64" s="181"/>
      <c r="B64" s="905" t="s">
        <v>228</v>
      </c>
      <c r="C64" s="906"/>
      <c r="D64" s="906"/>
      <c r="E64" s="907"/>
      <c r="F64" s="501">
        <f>SUM(F60:F63)</f>
        <v>7.4920606200138966</v>
      </c>
      <c r="G64" s="501">
        <f>SUM(G60:G63)</f>
        <v>0.25698981343188315</v>
      </c>
      <c r="H64" s="181"/>
      <c r="I64" s="181"/>
      <c r="J64" s="181"/>
    </row>
    <row r="65" spans="1:12" s="478" customFormat="1" ht="17.149999999999999" customHeight="1">
      <c r="A65" s="475"/>
      <c r="B65" s="686"/>
      <c r="C65" s="686"/>
      <c r="D65" s="686"/>
      <c r="E65" s="686"/>
      <c r="F65" s="687"/>
      <c r="G65" s="687"/>
      <c r="H65" s="475"/>
      <c r="I65" s="475"/>
      <c r="J65" s="475"/>
    </row>
    <row r="66" spans="1:12" s="478" customFormat="1" ht="17.149999999999999" customHeight="1">
      <c r="A66" s="475"/>
      <c r="B66" s="915" t="s">
        <v>351</v>
      </c>
      <c r="C66" s="915"/>
      <c r="D66" s="915"/>
      <c r="E66" s="686"/>
      <c r="F66" s="687"/>
      <c r="G66" s="687"/>
      <c r="H66" s="475"/>
      <c r="I66" s="475"/>
      <c r="J66" s="475"/>
    </row>
    <row r="67" spans="1:12" ht="14.5" customHeight="1">
      <c r="A67" s="514"/>
      <c r="B67" s="915" t="s">
        <v>352</v>
      </c>
      <c r="C67" s="915"/>
      <c r="D67" s="915"/>
      <c r="E67" s="514"/>
      <c r="F67" s="181"/>
      <c r="G67" s="181"/>
      <c r="H67" s="181"/>
      <c r="I67" s="181"/>
      <c r="J67" s="181"/>
      <c r="L67" s="494"/>
    </row>
    <row r="68" spans="1:12" ht="17.149999999999999" customHeight="1">
      <c r="A68" s="84" t="s">
        <v>0</v>
      </c>
      <c r="B68" s="514"/>
      <c r="C68" s="514"/>
      <c r="D68" s="514"/>
      <c r="E68" s="514"/>
      <c r="F68" s="181"/>
      <c r="G68" s="181"/>
      <c r="H68" s="181"/>
      <c r="I68" s="181"/>
      <c r="J68" s="181"/>
      <c r="L68" s="494"/>
    </row>
    <row r="69" spans="1:12" ht="17.149999999999999" customHeight="1">
      <c r="A69" s="514"/>
      <c r="B69" s="514"/>
      <c r="C69" s="514"/>
      <c r="D69" s="514"/>
      <c r="E69" s="514"/>
      <c r="F69" s="514"/>
      <c r="G69" s="514"/>
      <c r="H69" s="514"/>
      <c r="I69" s="514"/>
      <c r="J69" s="12"/>
      <c r="K69" s="424"/>
      <c r="L69" s="424"/>
    </row>
    <row r="70" spans="1:12" ht="17.149999999999999" hidden="1" customHeight="1">
      <c r="B70" s="670"/>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sheetData>
  <mergeCells count="12">
    <mergeCell ref="B44:E44"/>
    <mergeCell ref="C2:D2"/>
    <mergeCell ref="B30:G30"/>
    <mergeCell ref="B34:E34"/>
    <mergeCell ref="B38:E38"/>
    <mergeCell ref="B40:G40"/>
    <mergeCell ref="B66:D66"/>
    <mergeCell ref="B67:D67"/>
    <mergeCell ref="B48:E48"/>
    <mergeCell ref="B50:G50"/>
    <mergeCell ref="B57:E57"/>
    <mergeCell ref="B64:E64"/>
  </mergeCells>
  <pageMargins left="0.7" right="0.7" top="0.75" bottom="0.75" header="0.3" footer="0.3"/>
  <pageSetup scale="50"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69151-661E-40D0-990A-EA7878836100}">
  <sheetPr>
    <tabColor rgb="FF92D050"/>
  </sheetPr>
  <dimension ref="A1:Q589"/>
  <sheetViews>
    <sheetView showGridLines="0" topLeftCell="A23" zoomScale="85" zoomScaleNormal="85" zoomScaleSheetLayoutView="85" zoomScalePageLayoutView="40" workbookViewId="0">
      <selection activeCell="B48" sqref="B48:E4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396</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Sheet'!E256</f>
        <v>1</v>
      </c>
      <c r="D11" s="682">
        <f>'Input Sheet'!F256</f>
        <v>1</v>
      </c>
      <c r="E11" s="474" t="s">
        <v>202</v>
      </c>
      <c r="F11" s="475"/>
      <c r="G11" s="475"/>
      <c r="H11" s="475"/>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682">
        <f>'Input Sheet'!E257</f>
        <v>345</v>
      </c>
      <c r="D13" s="682">
        <f>'Input Sheet'!F257</f>
        <v>390</v>
      </c>
      <c r="E13" s="474" t="s">
        <v>252</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253</v>
      </c>
      <c r="C18" s="473">
        <f>C16/C17</f>
        <v>125000</v>
      </c>
      <c r="D18" s="473">
        <f>D16/D17</f>
        <v>125000</v>
      </c>
      <c r="E18" s="473" t="s">
        <v>254</v>
      </c>
      <c r="F18" s="181"/>
      <c r="G18" s="181"/>
      <c r="H18" s="181"/>
      <c r="I18" s="181"/>
      <c r="J18" s="466"/>
    </row>
    <row r="19" spans="1:12" ht="20.149999999999999" customHeight="1">
      <c r="A19" s="181"/>
      <c r="B19" s="675" t="s">
        <v>255</v>
      </c>
      <c r="C19" s="473">
        <f>C11*C13*C12</f>
        <v>332.67857142857144</v>
      </c>
      <c r="D19" s="473">
        <f>D11*D13*D12</f>
        <v>376.07142857142856</v>
      </c>
      <c r="E19" s="473" t="s">
        <v>252</v>
      </c>
      <c r="F19" s="181"/>
      <c r="G19" s="181"/>
      <c r="H19" s="181"/>
      <c r="I19" s="181"/>
      <c r="J19" s="466"/>
    </row>
    <row r="20" spans="1:12" ht="20.149999999999999" customHeight="1">
      <c r="A20" s="181"/>
      <c r="B20" s="675" t="s">
        <v>256</v>
      </c>
      <c r="C20" s="473">
        <f>C19*60</f>
        <v>19960.714285714286</v>
      </c>
      <c r="D20" s="473">
        <f>D19*60</f>
        <v>22564.285714285714</v>
      </c>
      <c r="E20" s="473" t="s">
        <v>257</v>
      </c>
      <c r="F20" s="181"/>
      <c r="G20" s="181"/>
      <c r="H20" s="181"/>
      <c r="I20" s="181"/>
      <c r="J20" s="466"/>
    </row>
    <row r="21" spans="1:12" ht="20.149999999999999" customHeight="1">
      <c r="A21" s="181"/>
      <c r="B21" s="483" t="s">
        <v>353</v>
      </c>
      <c r="C21" s="676">
        <f>'Input Sheet'!E258</f>
        <v>0.02</v>
      </c>
      <c r="D21" s="676">
        <f>'Input Sheet'!F258</f>
        <v>0.02</v>
      </c>
      <c r="E21" s="470" t="s">
        <v>208</v>
      </c>
      <c r="F21" s="181"/>
      <c r="G21" s="181"/>
      <c r="H21" s="181"/>
      <c r="I21" s="181"/>
      <c r="J21" s="466"/>
    </row>
    <row r="22" spans="1:12" ht="20.149999999999999" customHeight="1">
      <c r="A22" s="181"/>
      <c r="B22" s="683" t="s">
        <v>492</v>
      </c>
      <c r="C22" s="684">
        <f>C21*C20</f>
        <v>399.21428571428572</v>
      </c>
      <c r="D22" s="684">
        <f>D21*D20</f>
        <v>451.28571428571428</v>
      </c>
      <c r="E22" s="473" t="s">
        <v>257</v>
      </c>
      <c r="F22" s="181"/>
      <c r="G22" s="181"/>
      <c r="H22" s="181"/>
      <c r="I22" s="181"/>
      <c r="J22" s="466"/>
    </row>
    <row r="23" spans="1:12" ht="20.149999999999999" customHeight="1">
      <c r="A23" s="181"/>
      <c r="B23" s="683" t="s">
        <v>493</v>
      </c>
      <c r="C23" s="473">
        <f>C20-C22</f>
        <v>19561.5</v>
      </c>
      <c r="D23" s="473">
        <f>D20-D22</f>
        <v>22113</v>
      </c>
      <c r="E23" s="473" t="s">
        <v>257</v>
      </c>
      <c r="F23" s="181"/>
      <c r="G23" s="181"/>
      <c r="H23" s="181"/>
      <c r="I23" s="181"/>
      <c r="J23" s="466"/>
    </row>
    <row r="24" spans="1:12" ht="20.149999999999999" customHeight="1">
      <c r="A24" s="181"/>
      <c r="B24" s="483" t="s">
        <v>217</v>
      </c>
      <c r="C24" s="485">
        <f>IF('1.1 Summary'!$C$16=1,C18/C23,IF('1.1 Summary'!$C$16=0.5,(C18/(C23*1.15)),IF('1.1 Summary'!$C$16=0.33,(C18/(C23*1.3)),IF('1.1 Summary'!$C$16=1.5,(C18/(C23*0.85)),(C18/(C23*0.7))))))</f>
        <v>9.1287185835149955</v>
      </c>
      <c r="D24" s="485">
        <f>IF('1.1 Summary'!$C$16=1,D18/D23,IF('1.1 Summary'!$C$16=0.5,(D18/(D23*1.15)),IF('1.1 Summary'!$C$16=0.33,(D18/(D23*1.3)),IF('1.1 Summary'!$C$16=1.5,(D18/(D23*0.85)),(D18/(D23*0.7))))))</f>
        <v>8.0754049008017272</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0.94807201024069465</v>
      </c>
      <c r="D26" s="486">
        <f>D24/SUM(D24:D25)</f>
        <v>0.94169371524914769</v>
      </c>
      <c r="E26" s="470" t="s">
        <v>208</v>
      </c>
      <c r="F26" s="181"/>
      <c r="G26" s="181"/>
      <c r="H26" s="181"/>
      <c r="I26" s="181"/>
      <c r="J26" s="466"/>
    </row>
    <row r="27" spans="1:12" ht="20.149999999999999" customHeight="1">
      <c r="A27" s="181"/>
      <c r="B27" s="483" t="s">
        <v>250</v>
      </c>
      <c r="C27" s="660">
        <f>IF('1.1 Summary'!$C$15="Pet Bottle",C24+C25,0)</f>
        <v>9.6287185835149955</v>
      </c>
      <c r="D27" s="660">
        <f>IF('1.1 Summary'!$C$15="Pet Bottle",D24+D25,0)</f>
        <v>8.5754049008017272</v>
      </c>
      <c r="E27" s="470" t="s">
        <v>153</v>
      </c>
      <c r="F27" s="181"/>
      <c r="G27" s="181"/>
      <c r="H27" s="181"/>
      <c r="I27" s="181"/>
      <c r="J27" s="466"/>
    </row>
    <row r="28" spans="1:12" ht="20.149999999999999" customHeight="1">
      <c r="A28" s="181"/>
      <c r="B28" s="481" t="s">
        <v>618</v>
      </c>
      <c r="C28" s="723">
        <f>C12*(1-C21)*1</f>
        <v>0.94499999999999995</v>
      </c>
      <c r="D28" s="723">
        <f>D12*(1-D21)*1</f>
        <v>0.94499999999999995</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132</v>
      </c>
      <c r="C33" s="665">
        <f>'Appendix - Equipment'!C18</f>
        <v>1</v>
      </c>
      <c r="D33" s="761">
        <f>IF('1.2 Scenario Analysis'!H12="New",'Appendix - Equipment'!D20,IF('1.2 Scenario Analysis'!H12="Old",'Appendix - Equipment'!D20*0.4,'Appendix - Equipment'!D20*0.75))</f>
        <v>42000</v>
      </c>
      <c r="E33" s="667">
        <f>'Input Sheet'!E259</f>
        <v>0.1</v>
      </c>
      <c r="F33" s="497">
        <f>C33*D33*E33/C$10</f>
        <v>0.546875</v>
      </c>
      <c r="G33" s="499">
        <f>F33*$C$27/$C$16*1000</f>
        <v>2.1062821901439051E-2</v>
      </c>
      <c r="I33" s="181"/>
      <c r="J33" s="181"/>
      <c r="L33" s="494"/>
    </row>
    <row r="34" spans="1:12" ht="17.149999999999999" customHeight="1">
      <c r="A34" s="181"/>
      <c r="B34" s="905" t="s">
        <v>228</v>
      </c>
      <c r="C34" s="906"/>
      <c r="D34" s="906"/>
      <c r="E34" s="907"/>
      <c r="F34" s="501">
        <f>SUM(F32:F33)</f>
        <v>0.546875</v>
      </c>
      <c r="G34" s="501">
        <f>SUM(G32:G33)</f>
        <v>2.1062821901439051E-2</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132</v>
      </c>
      <c r="C37" s="665">
        <f>'Appendix - Equipment'!C18</f>
        <v>1</v>
      </c>
      <c r="D37" s="761">
        <f>IF('1.2 Scenario Analysis'!H12="New",'Appendix - Equipment'!H20,IF('1.2 Scenario Analysis'!H12="Old",'Appendix - Equipment'!H20*0.4,'Appendix - Equipment'!H20*0.75))</f>
        <v>48750</v>
      </c>
      <c r="E37" s="667">
        <f>'Input Sheet'!F259</f>
        <v>0.1</v>
      </c>
      <c r="F37" s="497">
        <f>C37*D37*E37/D$10</f>
        <v>0.634765625</v>
      </c>
      <c r="G37" s="499">
        <f>F37*$D$27/$D$16*1000</f>
        <v>2.1773489005941886E-2</v>
      </c>
      <c r="H37" s="181"/>
      <c r="I37" s="181"/>
      <c r="J37" s="181"/>
    </row>
    <row r="38" spans="1:12" ht="17.149999999999999" customHeight="1">
      <c r="A38" s="181"/>
      <c r="B38" s="905" t="s">
        <v>228</v>
      </c>
      <c r="C38" s="906"/>
      <c r="D38" s="906"/>
      <c r="E38" s="907"/>
      <c r="F38" s="501">
        <f>SUM(F37)</f>
        <v>0.634765625</v>
      </c>
      <c r="G38" s="501">
        <f>SUM(G37)</f>
        <v>2.1773489005941886E-2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685" t="s">
        <v>132</v>
      </c>
      <c r="C43" s="761">
        <f>IF('1.2 Scenario Analysis'!H12="Old",(C33*(12*(1+16%))),IF('1.2 Scenario Analysis'!H12="New",(C33*12),C33*(12*(1+8%))))</f>
        <v>12.96</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3.195454824568885</v>
      </c>
      <c r="G43" s="499">
        <f>F43*$C$27/$C$16*1000</f>
        <v>0.1230725410084363</v>
      </c>
      <c r="H43" s="181"/>
      <c r="I43" s="181"/>
      <c r="J43" s="181"/>
    </row>
    <row r="44" spans="1:12" ht="17.149999999999999" customHeight="1">
      <c r="A44" s="181"/>
      <c r="B44" s="905" t="s">
        <v>228</v>
      </c>
      <c r="C44" s="906"/>
      <c r="D44" s="906"/>
      <c r="E44" s="907"/>
      <c r="F44" s="501">
        <f>SUM(F43)</f>
        <v>3.195454824568885</v>
      </c>
      <c r="G44" s="501">
        <f>SUM(G43)</f>
        <v>0.1230725410084363</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685" t="s">
        <v>132</v>
      </c>
      <c r="C47" s="761">
        <f>IF('1.2 Scenario Analysis'!H12="Old",(C37*(15*(1+16%))),IF('1.2 Scenario Analysis'!H12="New",(C37*15),C37*(15*(1+8%))))</f>
        <v>16.200000000000003</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3.7068185307111063</v>
      </c>
      <c r="G47" s="499">
        <f>F47*$D$27/$D$16*1000</f>
        <v>0.12714987917857073</v>
      </c>
      <c r="H47" s="181"/>
      <c r="I47" s="181"/>
      <c r="J47" s="181"/>
    </row>
    <row r="48" spans="1:12" ht="17.149999999999999" customHeight="1">
      <c r="A48" s="181"/>
      <c r="B48" s="905" t="s">
        <v>228</v>
      </c>
      <c r="C48" s="906"/>
      <c r="D48" s="906"/>
      <c r="E48" s="907"/>
      <c r="F48" s="501">
        <f>SUM(F47)</f>
        <v>3.7068185307111063</v>
      </c>
      <c r="G48" s="501">
        <f>SUM(G47)</f>
        <v>0.12714987917857073</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Sheet'!E260</f>
        <v>1</v>
      </c>
      <c r="D53" s="513">
        <f>'Input Sheet'!E264</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8.6678474265133379E-2</v>
      </c>
      <c r="H53" s="504"/>
      <c r="I53" s="504"/>
      <c r="J53" s="181"/>
    </row>
    <row r="54" spans="1:10" ht="17.149999999999999" customHeight="1">
      <c r="A54" s="181"/>
      <c r="B54" s="419" t="s">
        <v>96</v>
      </c>
      <c r="C54" s="512">
        <f>'Input Sheet'!E261</f>
        <v>1</v>
      </c>
      <c r="D54" s="513">
        <f>'Input Sheet'!E265</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7.1841860681340852E-2</v>
      </c>
      <c r="H54" s="504"/>
      <c r="I54" s="504"/>
      <c r="J54" s="181"/>
    </row>
    <row r="55" spans="1:10" ht="17.149999999999999" customHeight="1">
      <c r="A55" s="181"/>
      <c r="B55" s="419" t="s">
        <v>97</v>
      </c>
      <c r="C55" s="512">
        <f>'Input Sheet'!E262</f>
        <v>1</v>
      </c>
      <c r="D55" s="513">
        <f>'Input Sheet'!E266</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4.4739665299378617E-2</v>
      </c>
      <c r="H55" s="504"/>
      <c r="I55" s="504"/>
      <c r="J55" s="181"/>
    </row>
    <row r="56" spans="1:10" ht="17.149999999999999" customHeight="1">
      <c r="A56" s="181"/>
      <c r="B56" s="419" t="s">
        <v>98</v>
      </c>
      <c r="C56" s="512">
        <f>'Input Sheet'!E263</f>
        <v>1</v>
      </c>
      <c r="D56" s="513">
        <f>'Input Sheet'!E267</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8.5295773037141878E-2</v>
      </c>
      <c r="H56" s="504"/>
      <c r="I56" s="504"/>
      <c r="J56" s="181"/>
    </row>
    <row r="57" spans="1:10" ht="17.149999999999999" customHeight="1">
      <c r="A57" s="181"/>
      <c r="B57" s="905" t="s">
        <v>228</v>
      </c>
      <c r="C57" s="906"/>
      <c r="D57" s="906"/>
      <c r="E57" s="907"/>
      <c r="F57" s="501">
        <f>SUM(F53:F56)</f>
        <v>7.4920606200138966</v>
      </c>
      <c r="G57" s="501">
        <f>SUM(G53:G56)</f>
        <v>0.2885557732829947</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Sheet'!F260</f>
        <v>1</v>
      </c>
      <c r="D60" s="513">
        <f>'Input Sheet'!F264</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7.71964624950017E-2</v>
      </c>
      <c r="H60" s="504"/>
      <c r="I60" s="504"/>
      <c r="J60" s="181"/>
    </row>
    <row r="61" spans="1:10" ht="17.149999999999999" customHeight="1">
      <c r="A61" s="181"/>
      <c r="B61" s="419" t="s">
        <v>96</v>
      </c>
      <c r="C61" s="512">
        <f>'Input Sheet'!F261</f>
        <v>1</v>
      </c>
      <c r="D61" s="513">
        <f>'Input Sheet'!F265</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6.398286945723422E-2</v>
      </c>
      <c r="H61" s="504"/>
      <c r="I61" s="504"/>
      <c r="J61" s="181"/>
    </row>
    <row r="62" spans="1:10" ht="17.149999999999999" customHeight="1">
      <c r="A62" s="181"/>
      <c r="B62" s="419" t="s">
        <v>97</v>
      </c>
      <c r="C62" s="512">
        <f>'Input Sheet'!F262</f>
        <v>1</v>
      </c>
      <c r="D62" s="513">
        <f>'Input Sheet'!F266</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3.9845462481931188E-2</v>
      </c>
      <c r="H62" s="504"/>
      <c r="I62" s="504"/>
      <c r="J62" s="181"/>
    </row>
    <row r="63" spans="1:10" ht="17.149999999999999" customHeight="1">
      <c r="A63" s="181"/>
      <c r="B63" s="419" t="s">
        <v>98</v>
      </c>
      <c r="C63" s="512">
        <f>'Input Sheet'!F263</f>
        <v>1</v>
      </c>
      <c r="D63" s="513">
        <f>'Input Sheet'!F267</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7.5965018997716058E-2</v>
      </c>
      <c r="H63" s="504"/>
      <c r="I63" s="504"/>
      <c r="J63" s="181"/>
    </row>
    <row r="64" spans="1:10" ht="17.149999999999999" customHeight="1">
      <c r="A64" s="181"/>
      <c r="B64" s="905" t="s">
        <v>228</v>
      </c>
      <c r="C64" s="906"/>
      <c r="D64" s="906"/>
      <c r="E64" s="907"/>
      <c r="F64" s="501">
        <f>SUM(F60:F63)</f>
        <v>7.4920606200138966</v>
      </c>
      <c r="G64" s="501">
        <f>SUM(G60:G63)</f>
        <v>0.25698981343188315</v>
      </c>
      <c r="H64" s="181"/>
      <c r="I64" s="181"/>
      <c r="J64" s="181"/>
    </row>
    <row r="65" spans="1:12" s="478" customFormat="1" ht="17.149999999999999" customHeight="1">
      <c r="A65" s="475"/>
      <c r="B65" s="686"/>
      <c r="C65" s="686"/>
      <c r="D65" s="686"/>
      <c r="E65" s="686"/>
      <c r="F65" s="687"/>
      <c r="G65" s="687"/>
      <c r="H65" s="475"/>
      <c r="I65" s="475"/>
      <c r="J65" s="475"/>
    </row>
    <row r="66" spans="1:12" s="478" customFormat="1" ht="17.149999999999999" customHeight="1">
      <c r="A66" s="475"/>
      <c r="B66" s="915" t="s">
        <v>351</v>
      </c>
      <c r="C66" s="915"/>
      <c r="D66" s="915"/>
      <c r="E66" s="686"/>
      <c r="F66" s="687"/>
      <c r="G66" s="687"/>
      <c r="H66" s="475"/>
      <c r="I66" s="475"/>
      <c r="J66" s="475"/>
    </row>
    <row r="67" spans="1:12" ht="14.5" customHeight="1">
      <c r="A67" s="514"/>
      <c r="B67" s="915" t="s">
        <v>352</v>
      </c>
      <c r="C67" s="915"/>
      <c r="D67" s="915"/>
      <c r="E67" s="514"/>
      <c r="F67" s="181"/>
      <c r="G67" s="181"/>
      <c r="H67" s="181"/>
      <c r="I67" s="181"/>
      <c r="J67" s="181"/>
      <c r="L67" s="494"/>
    </row>
    <row r="68" spans="1:12" ht="17.149999999999999" customHeight="1">
      <c r="A68" s="84" t="s">
        <v>0</v>
      </c>
      <c r="B68" s="514"/>
      <c r="C68" s="514"/>
      <c r="D68" s="514"/>
      <c r="E68" s="514"/>
      <c r="F68" s="181"/>
      <c r="G68" s="181"/>
      <c r="H68" s="181"/>
      <c r="I68" s="181"/>
      <c r="J68" s="181"/>
      <c r="L68" s="494"/>
    </row>
    <row r="69" spans="1:12" ht="17.149999999999999" customHeight="1">
      <c r="A69" s="514"/>
      <c r="B69" s="514"/>
      <c r="C69" s="514"/>
      <c r="D69" s="514"/>
      <c r="E69" s="514"/>
      <c r="F69" s="514"/>
      <c r="G69" s="514"/>
      <c r="H69" s="514"/>
      <c r="I69" s="514"/>
      <c r="J69" s="12"/>
      <c r="K69" s="424"/>
      <c r="L69" s="424"/>
    </row>
    <row r="70" spans="1:12" ht="17.149999999999999" hidden="1" customHeight="1">
      <c r="B70" s="670"/>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sheetData>
  <mergeCells count="12">
    <mergeCell ref="B67:D67"/>
    <mergeCell ref="C2:D2"/>
    <mergeCell ref="B30:G30"/>
    <mergeCell ref="B34:E34"/>
    <mergeCell ref="B38:E38"/>
    <mergeCell ref="B40:G40"/>
    <mergeCell ref="B44:E44"/>
    <mergeCell ref="B48:E48"/>
    <mergeCell ref="B50:G50"/>
    <mergeCell ref="B57:E57"/>
    <mergeCell ref="B64:E64"/>
    <mergeCell ref="B66:D66"/>
  </mergeCells>
  <pageMargins left="0.7" right="0.7" top="0.75" bottom="0.75" header="0.3" footer="0.3"/>
  <pageSetup scale="50"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47C1-3C9D-4D2C-B90D-816B69DBAE3A}">
  <sheetPr>
    <tabColor rgb="FF92D050"/>
  </sheetPr>
  <dimension ref="A1:Q589"/>
  <sheetViews>
    <sheetView showGridLines="0" topLeftCell="A36" zoomScale="85" zoomScaleNormal="85" zoomScaleSheetLayoutView="85" zoomScalePageLayoutView="40" workbookViewId="0">
      <selection activeCell="C47" sqref="C47"/>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396</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Sheet'!E256</f>
        <v>1</v>
      </c>
      <c r="D11" s="682">
        <f>'Input Sheet'!F256</f>
        <v>1</v>
      </c>
      <c r="E11" s="474" t="s">
        <v>202</v>
      </c>
      <c r="F11" s="475"/>
      <c r="G11" s="475"/>
      <c r="H11" s="475"/>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682">
        <f>'Input Sheet'!E257</f>
        <v>345</v>
      </c>
      <c r="D13" s="682">
        <f>'Input Sheet'!F257</f>
        <v>390</v>
      </c>
      <c r="E13" s="474" t="s">
        <v>252</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253</v>
      </c>
      <c r="C18" s="473">
        <f>C16/C17</f>
        <v>125000</v>
      </c>
      <c r="D18" s="473">
        <f>D16/D17</f>
        <v>125000</v>
      </c>
      <c r="E18" s="473" t="s">
        <v>254</v>
      </c>
      <c r="F18" s="181"/>
      <c r="G18" s="181"/>
      <c r="H18" s="181"/>
      <c r="I18" s="181"/>
      <c r="J18" s="466"/>
    </row>
    <row r="19" spans="1:12" ht="20.149999999999999" customHeight="1">
      <c r="A19" s="181"/>
      <c r="B19" s="675" t="s">
        <v>255</v>
      </c>
      <c r="C19" s="473">
        <f>C11*C13*C12</f>
        <v>332.67857142857144</v>
      </c>
      <c r="D19" s="473">
        <f>D11*D13*D12</f>
        <v>376.07142857142856</v>
      </c>
      <c r="E19" s="473" t="s">
        <v>252</v>
      </c>
      <c r="F19" s="181"/>
      <c r="G19" s="181"/>
      <c r="H19" s="181"/>
      <c r="I19" s="181"/>
      <c r="J19" s="466"/>
    </row>
    <row r="20" spans="1:12" ht="20.149999999999999" customHeight="1">
      <c r="A20" s="181"/>
      <c r="B20" s="675" t="s">
        <v>256</v>
      </c>
      <c r="C20" s="473">
        <f>C19*60</f>
        <v>19960.714285714286</v>
      </c>
      <c r="D20" s="473">
        <f>D19*60</f>
        <v>22564.285714285714</v>
      </c>
      <c r="E20" s="473" t="s">
        <v>257</v>
      </c>
      <c r="F20" s="181"/>
      <c r="G20" s="181"/>
      <c r="H20" s="181"/>
      <c r="I20" s="181"/>
      <c r="J20" s="466"/>
    </row>
    <row r="21" spans="1:12" ht="20.149999999999999" customHeight="1">
      <c r="A21" s="181"/>
      <c r="B21" s="483" t="s">
        <v>353</v>
      </c>
      <c r="C21" s="676">
        <f>'Input Sheet'!E258</f>
        <v>0.02</v>
      </c>
      <c r="D21" s="676">
        <f>'Input Sheet'!F258</f>
        <v>0.02</v>
      </c>
      <c r="E21" s="470" t="s">
        <v>208</v>
      </c>
      <c r="F21" s="181"/>
      <c r="G21" s="181"/>
      <c r="H21" s="181"/>
      <c r="I21" s="181"/>
      <c r="J21" s="466"/>
    </row>
    <row r="22" spans="1:12" ht="20.149999999999999" customHeight="1">
      <c r="A22" s="181"/>
      <c r="B22" s="683" t="s">
        <v>492</v>
      </c>
      <c r="C22" s="684">
        <f>C21*C20</f>
        <v>399.21428571428572</v>
      </c>
      <c r="D22" s="684">
        <f>D21*D20</f>
        <v>451.28571428571428</v>
      </c>
      <c r="E22" s="473" t="s">
        <v>257</v>
      </c>
      <c r="F22" s="181"/>
      <c r="G22" s="181"/>
      <c r="H22" s="181"/>
      <c r="I22" s="181"/>
      <c r="J22" s="466"/>
    </row>
    <row r="23" spans="1:12" ht="20.149999999999999" customHeight="1">
      <c r="A23" s="181"/>
      <c r="B23" s="683" t="s">
        <v>493</v>
      </c>
      <c r="C23" s="473">
        <f>C20-C22</f>
        <v>19561.5</v>
      </c>
      <c r="D23" s="473">
        <f>D20-D22</f>
        <v>22113</v>
      </c>
      <c r="E23" s="473" t="s">
        <v>257</v>
      </c>
      <c r="F23" s="181"/>
      <c r="G23" s="181"/>
      <c r="H23" s="181"/>
      <c r="I23" s="181"/>
      <c r="J23" s="466"/>
    </row>
    <row r="24" spans="1:12" ht="20.149999999999999" customHeight="1">
      <c r="A24" s="181"/>
      <c r="B24" s="483" t="s">
        <v>217</v>
      </c>
      <c r="C24" s="485">
        <f>IF('1.1 Summary'!$C$16=1,C18/C23,IF('1.1 Summary'!$C$16=0.5,(C18/(C23*1.15)),IF('1.1 Summary'!$C$16=0.33,(C18/(C23*1.3)),IF('1.1 Summary'!$C$16=1.5,(C18/(C23*0.85)),(C18/(C23*0.7))))))</f>
        <v>9.1287185835149955</v>
      </c>
      <c r="D24" s="485">
        <f>IF('1.1 Summary'!$C$16=1,D18/D23,IF('1.1 Summary'!$C$16=0.5,(D18/(D23*1.15)),IF('1.1 Summary'!$C$16=0.33,(D18/(D23*1.3)),IF('1.1 Summary'!$C$16=1.5,(D18/(D23*0.85)),(D18/(D23*0.7))))))</f>
        <v>8.0754049008017272</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0.94807201024069465</v>
      </c>
      <c r="D26" s="486">
        <f>D24/SUM(D24:D25)</f>
        <v>0.94169371524914769</v>
      </c>
      <c r="E26" s="470" t="s">
        <v>208</v>
      </c>
      <c r="F26" s="181"/>
      <c r="G26" s="181"/>
      <c r="H26" s="181"/>
      <c r="I26" s="181"/>
      <c r="J26" s="466"/>
    </row>
    <row r="27" spans="1:12" ht="20.149999999999999" customHeight="1">
      <c r="A27" s="181"/>
      <c r="B27" s="483" t="s">
        <v>250</v>
      </c>
      <c r="C27" s="660">
        <f>IF('1.1 Summary'!$C$15="Pet Bottle",C24+C25,0)</f>
        <v>9.6287185835149955</v>
      </c>
      <c r="D27" s="660">
        <f>IF('1.1 Summary'!$C$15="Pet Bottle",D24+D25,0)</f>
        <v>8.5754049008017272</v>
      </c>
      <c r="E27" s="470" t="s">
        <v>153</v>
      </c>
      <c r="F27" s="181"/>
      <c r="G27" s="181"/>
      <c r="H27" s="181"/>
      <c r="I27" s="181"/>
      <c r="J27" s="466"/>
    </row>
    <row r="28" spans="1:12" ht="20.149999999999999" customHeight="1">
      <c r="A28" s="181"/>
      <c r="B28" s="481" t="s">
        <v>618</v>
      </c>
      <c r="C28" s="723">
        <f>C12*(1-C21)*1</f>
        <v>0.94499999999999995</v>
      </c>
      <c r="D28" s="723">
        <f>D12*(1-D21)*1</f>
        <v>0.94499999999999995</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132</v>
      </c>
      <c r="C33" s="665">
        <f>'Appendix - Equipment'!C18</f>
        <v>1</v>
      </c>
      <c r="D33" s="761">
        <f>IF('1.2 Scenario Analysis'!M12="New",'Appendix - Equipment'!D20,IF('1.2 Scenario Analysis'!M12="Old",'Appendix - Equipment'!D20*0.4,'Appendix - Equipment'!D20*0.75))</f>
        <v>42000</v>
      </c>
      <c r="E33" s="667">
        <f>'Input Sheet'!E259</f>
        <v>0.1</v>
      </c>
      <c r="F33" s="497">
        <f>C33*D33*E33/C$10</f>
        <v>0.546875</v>
      </c>
      <c r="G33" s="499">
        <f>F33*$C$27/$C$16*1000</f>
        <v>2.1062821901439051E-2</v>
      </c>
      <c r="I33" s="181"/>
      <c r="J33" s="181"/>
      <c r="L33" s="494"/>
    </row>
    <row r="34" spans="1:12" ht="17.149999999999999" customHeight="1">
      <c r="A34" s="181"/>
      <c r="B34" s="905" t="s">
        <v>228</v>
      </c>
      <c r="C34" s="906"/>
      <c r="D34" s="906"/>
      <c r="E34" s="907"/>
      <c r="F34" s="501">
        <f>SUM(F32:F33)</f>
        <v>0.546875</v>
      </c>
      <c r="G34" s="501">
        <f>SUM(G32:G33)</f>
        <v>2.1062821901439051E-2</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132</v>
      </c>
      <c r="C37" s="665">
        <f>'Appendix - Equipment'!C18</f>
        <v>1</v>
      </c>
      <c r="D37" s="761">
        <f>IF('1.2 Scenario Analysis'!M12="New",'Appendix - Equipment'!H20,IF('1.2 Scenario Analysis'!M12="Old",'Appendix - Equipment'!H20*0.4,'Appendix - Equipment'!H20*0.75))</f>
        <v>48750</v>
      </c>
      <c r="E37" s="667">
        <f>'Input Sheet'!F259</f>
        <v>0.1</v>
      </c>
      <c r="F37" s="497">
        <f>C37*D37*E37/D$10</f>
        <v>0.634765625</v>
      </c>
      <c r="G37" s="499">
        <f>F37*$D$27/$D$16*1000</f>
        <v>2.1773489005941886E-2</v>
      </c>
      <c r="H37" s="181"/>
      <c r="I37" s="181"/>
      <c r="J37" s="181"/>
    </row>
    <row r="38" spans="1:12" ht="17.149999999999999" customHeight="1">
      <c r="A38" s="181"/>
      <c r="B38" s="905" t="s">
        <v>228</v>
      </c>
      <c r="C38" s="906"/>
      <c r="D38" s="906"/>
      <c r="E38" s="907"/>
      <c r="F38" s="501">
        <f>SUM(F37)</f>
        <v>0.634765625</v>
      </c>
      <c r="G38" s="501">
        <f>SUM(G37)</f>
        <v>2.1773489005941886E-2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685" t="s">
        <v>132</v>
      </c>
      <c r="C43" s="761">
        <f>IF('1.2 Scenario Analysis'!M12="Old",(C33*(12*(1+16%))),IF('1.2 Scenario Analysis'!M12="New",(C33*12),C33*(12*(1+8%))))</f>
        <v>12.96</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3.195454824568885</v>
      </c>
      <c r="G43" s="499">
        <f>F43*$C$27/$C$16*1000</f>
        <v>0.1230725410084363</v>
      </c>
      <c r="H43" s="181"/>
      <c r="I43" s="181"/>
      <c r="J43" s="181"/>
    </row>
    <row r="44" spans="1:12" ht="17.149999999999999" customHeight="1">
      <c r="A44" s="181"/>
      <c r="B44" s="905" t="s">
        <v>228</v>
      </c>
      <c r="C44" s="906"/>
      <c r="D44" s="906"/>
      <c r="E44" s="907"/>
      <c r="F44" s="501">
        <f>SUM(F43)</f>
        <v>3.195454824568885</v>
      </c>
      <c r="G44" s="501">
        <f>SUM(G43)</f>
        <v>0.1230725410084363</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685" t="s">
        <v>132</v>
      </c>
      <c r="C47" s="761">
        <f>IF('1.2 Scenario Analysis'!M12="Old",(C37*(15*(1+16%))),IF('1.2 Scenario Analysis'!M12="New",(C37*15),C37*(15*(1+8%))))</f>
        <v>16.200000000000003</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3.7068185307111063</v>
      </c>
      <c r="G47" s="499">
        <f>F47*$D$27/$D$16*1000</f>
        <v>0.12714987917857073</v>
      </c>
      <c r="H47" s="181"/>
      <c r="I47" s="181"/>
      <c r="J47" s="181"/>
    </row>
    <row r="48" spans="1:12" ht="17.149999999999999" customHeight="1">
      <c r="A48" s="181"/>
      <c r="B48" s="905" t="s">
        <v>228</v>
      </c>
      <c r="C48" s="906"/>
      <c r="D48" s="906"/>
      <c r="E48" s="907"/>
      <c r="F48" s="501">
        <f>SUM(F47)</f>
        <v>3.7068185307111063</v>
      </c>
      <c r="G48" s="501">
        <f>SUM(G47)</f>
        <v>0.12714987917857073</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Sheet'!E260</f>
        <v>1</v>
      </c>
      <c r="D53" s="513">
        <f>'Input Sheet'!E264</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8.6678474265133379E-2</v>
      </c>
      <c r="H53" s="504"/>
      <c r="I53" s="504"/>
      <c r="J53" s="181"/>
    </row>
    <row r="54" spans="1:10" ht="17.149999999999999" customHeight="1">
      <c r="A54" s="181"/>
      <c r="B54" s="419" t="s">
        <v>96</v>
      </c>
      <c r="C54" s="512">
        <f>'Input Sheet'!E261</f>
        <v>1</v>
      </c>
      <c r="D54" s="513">
        <f>'Input Sheet'!E265</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7.1841860681340852E-2</v>
      </c>
      <c r="H54" s="504"/>
      <c r="I54" s="504"/>
      <c r="J54" s="181"/>
    </row>
    <row r="55" spans="1:10" ht="17.149999999999999" customHeight="1">
      <c r="A55" s="181"/>
      <c r="B55" s="419" t="s">
        <v>97</v>
      </c>
      <c r="C55" s="512">
        <f>'Input Sheet'!E262</f>
        <v>1</v>
      </c>
      <c r="D55" s="513">
        <f>'Input Sheet'!E266</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4.4739665299378617E-2</v>
      </c>
      <c r="H55" s="504"/>
      <c r="I55" s="504"/>
      <c r="J55" s="181"/>
    </row>
    <row r="56" spans="1:10" ht="17.149999999999999" customHeight="1">
      <c r="A56" s="181"/>
      <c r="B56" s="419" t="s">
        <v>98</v>
      </c>
      <c r="C56" s="512">
        <f>'Input Sheet'!E263</f>
        <v>1</v>
      </c>
      <c r="D56" s="513">
        <f>'Input Sheet'!E267</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8.5295773037141878E-2</v>
      </c>
      <c r="H56" s="504"/>
      <c r="I56" s="504"/>
      <c r="J56" s="181"/>
    </row>
    <row r="57" spans="1:10" ht="17.149999999999999" customHeight="1">
      <c r="A57" s="181"/>
      <c r="B57" s="905" t="s">
        <v>228</v>
      </c>
      <c r="C57" s="906"/>
      <c r="D57" s="906"/>
      <c r="E57" s="907"/>
      <c r="F57" s="501">
        <f>SUM(F53:F56)</f>
        <v>7.4920606200138966</v>
      </c>
      <c r="G57" s="501">
        <f>SUM(G53:G56)</f>
        <v>0.2885557732829947</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Sheet'!F260</f>
        <v>1</v>
      </c>
      <c r="D60" s="513">
        <f>'Input Sheet'!F264</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7.71964624950017E-2</v>
      </c>
      <c r="H60" s="504"/>
      <c r="I60" s="504"/>
      <c r="J60" s="181"/>
    </row>
    <row r="61" spans="1:10" ht="17.149999999999999" customHeight="1">
      <c r="A61" s="181"/>
      <c r="B61" s="419" t="s">
        <v>96</v>
      </c>
      <c r="C61" s="512">
        <f>'Input Sheet'!F261</f>
        <v>1</v>
      </c>
      <c r="D61" s="513">
        <f>'Input Sheet'!F265</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6.398286945723422E-2</v>
      </c>
      <c r="H61" s="504"/>
      <c r="I61" s="504"/>
      <c r="J61" s="181"/>
    </row>
    <row r="62" spans="1:10" ht="17.149999999999999" customHeight="1">
      <c r="A62" s="181"/>
      <c r="B62" s="419" t="s">
        <v>97</v>
      </c>
      <c r="C62" s="512">
        <f>'Input Sheet'!F262</f>
        <v>1</v>
      </c>
      <c r="D62" s="513">
        <f>'Input Sheet'!F266</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3.9845462481931188E-2</v>
      </c>
      <c r="H62" s="504"/>
      <c r="I62" s="504"/>
      <c r="J62" s="181"/>
    </row>
    <row r="63" spans="1:10" ht="17.149999999999999" customHeight="1">
      <c r="A63" s="181"/>
      <c r="B63" s="419" t="s">
        <v>98</v>
      </c>
      <c r="C63" s="512">
        <f>'Input Sheet'!F263</f>
        <v>1</v>
      </c>
      <c r="D63" s="513">
        <f>'Input Sheet'!F267</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7.5965018997716058E-2</v>
      </c>
      <c r="H63" s="504"/>
      <c r="I63" s="504"/>
      <c r="J63" s="181"/>
    </row>
    <row r="64" spans="1:10" ht="17.149999999999999" customHeight="1">
      <c r="A64" s="181"/>
      <c r="B64" s="905" t="s">
        <v>228</v>
      </c>
      <c r="C64" s="906"/>
      <c r="D64" s="906"/>
      <c r="E64" s="907"/>
      <c r="F64" s="501">
        <f>SUM(F60:F63)</f>
        <v>7.4920606200138966</v>
      </c>
      <c r="G64" s="501">
        <f>SUM(G60:G63)</f>
        <v>0.25698981343188315</v>
      </c>
      <c r="H64" s="181"/>
      <c r="I64" s="181"/>
      <c r="J64" s="181"/>
    </row>
    <row r="65" spans="1:12" s="478" customFormat="1" ht="17.149999999999999" customHeight="1">
      <c r="A65" s="475"/>
      <c r="B65" s="686"/>
      <c r="C65" s="686"/>
      <c r="D65" s="686"/>
      <c r="E65" s="686"/>
      <c r="F65" s="687"/>
      <c r="G65" s="687"/>
      <c r="H65" s="475"/>
      <c r="I65" s="475"/>
      <c r="J65" s="475"/>
    </row>
    <row r="66" spans="1:12" s="478" customFormat="1" ht="17.149999999999999" customHeight="1">
      <c r="A66" s="475"/>
      <c r="B66" s="915" t="s">
        <v>351</v>
      </c>
      <c r="C66" s="915"/>
      <c r="D66" s="915"/>
      <c r="E66" s="686"/>
      <c r="F66" s="687"/>
      <c r="G66" s="687"/>
      <c r="H66" s="475"/>
      <c r="I66" s="475"/>
      <c r="J66" s="475"/>
    </row>
    <row r="67" spans="1:12" ht="14.5" customHeight="1">
      <c r="A67" s="514"/>
      <c r="B67" s="915" t="s">
        <v>352</v>
      </c>
      <c r="C67" s="915"/>
      <c r="D67" s="915"/>
      <c r="E67" s="514"/>
      <c r="F67" s="181"/>
      <c r="G67" s="181"/>
      <c r="H67" s="181"/>
      <c r="I67" s="181"/>
      <c r="J67" s="181"/>
      <c r="L67" s="494"/>
    </row>
    <row r="68" spans="1:12" ht="17.149999999999999" customHeight="1">
      <c r="A68" s="84" t="s">
        <v>0</v>
      </c>
      <c r="B68" s="514"/>
      <c r="C68" s="514"/>
      <c r="D68" s="514"/>
      <c r="E68" s="514"/>
      <c r="F68" s="181"/>
      <c r="G68" s="181"/>
      <c r="H68" s="181"/>
      <c r="I68" s="181"/>
      <c r="J68" s="181"/>
      <c r="L68" s="494"/>
    </row>
    <row r="69" spans="1:12" ht="17.149999999999999" customHeight="1">
      <c r="A69" s="514"/>
      <c r="B69" s="514"/>
      <c r="C69" s="514"/>
      <c r="D69" s="514"/>
      <c r="E69" s="514"/>
      <c r="F69" s="514"/>
      <c r="G69" s="514"/>
      <c r="H69" s="514"/>
      <c r="I69" s="514"/>
      <c r="J69" s="12"/>
      <c r="K69" s="424"/>
      <c r="L69" s="424"/>
    </row>
    <row r="70" spans="1:12" ht="17.149999999999999" hidden="1" customHeight="1">
      <c r="B70" s="670"/>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sheetData>
  <mergeCells count="12">
    <mergeCell ref="B67:D67"/>
    <mergeCell ref="C2:D2"/>
    <mergeCell ref="B30:G30"/>
    <mergeCell ref="B34:E34"/>
    <mergeCell ref="B38:E38"/>
    <mergeCell ref="B40:G40"/>
    <mergeCell ref="B44:E44"/>
    <mergeCell ref="B48:E48"/>
    <mergeCell ref="B50:G50"/>
    <mergeCell ref="B57:E57"/>
    <mergeCell ref="B64:E64"/>
    <mergeCell ref="B66:D66"/>
  </mergeCells>
  <pageMargins left="0.7" right="0.7" top="0.75" bottom="0.75" header="0.3" footer="0.3"/>
  <pageSetup scale="50"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86F17-E65E-442A-BA8E-D1F2A3868CD1}">
  <sheetPr>
    <tabColor rgb="FF92D050"/>
  </sheetPr>
  <dimension ref="A1:Q587"/>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508</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Sheet'!E268</f>
        <v>1</v>
      </c>
      <c r="D11" s="682">
        <f>'Input Sheet'!F268</f>
        <v>1</v>
      </c>
      <c r="E11" s="474" t="s">
        <v>202</v>
      </c>
      <c r="F11" s="475"/>
      <c r="G11" s="475"/>
      <c r="H11" s="475"/>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682">
        <f>'Input Sheet'!E269</f>
        <v>345</v>
      </c>
      <c r="D13" s="682">
        <f>'Input Sheet'!F269</f>
        <v>390</v>
      </c>
      <c r="E13" s="473" t="str">
        <f>IF('1.1 Summary'!$C$15="Can","Cans/Minute","Bottles/Minute")</f>
        <v>Bottles/Minute</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tr">
        <f>IF('1.1 Summary'!$C$15="Can","Number of RTD Ice Tea Cans per Batch","Number of RTD Ice Tea Bottles per Batch")</f>
        <v>Number of RTD Ice Tea Bottles per Batch</v>
      </c>
      <c r="C18" s="473">
        <f>C16/C17</f>
        <v>125000</v>
      </c>
      <c r="D18" s="473">
        <f>D16/D17</f>
        <v>125000</v>
      </c>
      <c r="E18" s="473" t="str">
        <f>IF('1.1 Summary'!$C$15="Can","Cans/Batch","Bottles/Batch")</f>
        <v>Bottles/Batch</v>
      </c>
      <c r="F18" s="181"/>
      <c r="G18" s="181"/>
      <c r="H18" s="181"/>
      <c r="I18" s="181"/>
      <c r="J18" s="466"/>
    </row>
    <row r="19" spans="1:12" ht="20.149999999999999" customHeight="1">
      <c r="A19" s="181"/>
      <c r="B19" s="675" t="str">
        <f>IF('1.1 Summary'!$C$15="Can","Number of RTD Ice Tea Cans per Minute","Number of RTD Ice Tea Bottles per Minute")</f>
        <v>Number of RTD Ice Tea Bottles per Minute</v>
      </c>
      <c r="C19" s="473">
        <f>C11*C13*C12</f>
        <v>332.67857142857144</v>
      </c>
      <c r="D19" s="473">
        <f>D11*D13*D12</f>
        <v>376.07142857142856</v>
      </c>
      <c r="E19" s="473" t="str">
        <f>IF('1.1 Summary'!$C$15="Can","Cans/Minutes","Bottles/Minutes")</f>
        <v>Bottles/Minutes</v>
      </c>
      <c r="F19" s="181"/>
      <c r="G19" s="181"/>
      <c r="H19" s="181"/>
      <c r="I19" s="181"/>
      <c r="J19" s="466"/>
    </row>
    <row r="20" spans="1:12" ht="20.149999999999999" customHeight="1">
      <c r="A20" s="181"/>
      <c r="B20" s="675" t="str">
        <f>IF('1.1 Summary'!$C$15="Can","Number of RTD Ice Tea Cans per Hour","Number of RTD Ice Tea Bottles per Hour")</f>
        <v>Number of RTD Ice Tea Bottles per Hour</v>
      </c>
      <c r="C20" s="473">
        <f>C19*60</f>
        <v>19960.714285714286</v>
      </c>
      <c r="D20" s="473">
        <f>D19*60</f>
        <v>22564.285714285714</v>
      </c>
      <c r="E20" s="473" t="str">
        <f>IF('1.1 Summary'!$C$15="Can","Cans/Hour","Bottles/Hour")</f>
        <v>Bottles/Hour</v>
      </c>
      <c r="F20" s="181"/>
      <c r="G20" s="181"/>
      <c r="H20" s="181"/>
      <c r="I20" s="181"/>
      <c r="J20" s="466"/>
    </row>
    <row r="21" spans="1:12" ht="20.149999999999999" customHeight="1">
      <c r="A21" s="181"/>
      <c r="B21" s="483" t="s">
        <v>353</v>
      </c>
      <c r="C21" s="676">
        <f>'Input Sheet'!E270</f>
        <v>0</v>
      </c>
      <c r="D21" s="676">
        <f>'Input Sheet'!F270</f>
        <v>0</v>
      </c>
      <c r="E21" s="470" t="s">
        <v>208</v>
      </c>
      <c r="F21" s="181"/>
      <c r="G21" s="181"/>
      <c r="H21" s="181"/>
      <c r="I21" s="181"/>
      <c r="J21" s="466"/>
    </row>
    <row r="22" spans="1:12" ht="20.149999999999999" customHeight="1">
      <c r="A22" s="181"/>
      <c r="B22" s="481" t="str">
        <f>IF('1.1 Summary'!$C$15="Can","Number of Cans wastage per hour","Number of Bottles wastage per hour")</f>
        <v>Number of Bottles wastage per hour</v>
      </c>
      <c r="C22" s="488">
        <f>C21*C20</f>
        <v>0</v>
      </c>
      <c r="D22" s="488">
        <f>D21*D20</f>
        <v>0</v>
      </c>
      <c r="E22" s="473" t="str">
        <f>IF('1.1 Summary'!$C$15="Can","Cans/Hour","Bottles/Hour")</f>
        <v>Bottles/Hour</v>
      </c>
      <c r="F22" s="181"/>
      <c r="G22" s="181"/>
      <c r="H22" s="181"/>
      <c r="I22" s="181"/>
      <c r="J22" s="466"/>
    </row>
    <row r="23" spans="1:12" ht="20.149999999999999" customHeight="1">
      <c r="A23" s="181"/>
      <c r="B23" s="481" t="str">
        <f>IF('1.1 Summary'!$C$15="Can","Number of cans of usable processing per hour (after wastage)","Number of Bottles of usable processing per hour (after wastage)")</f>
        <v>Number of Bottles of usable processing per hour (after wastage)</v>
      </c>
      <c r="C23" s="470">
        <f>C20-C22</f>
        <v>19960.714285714286</v>
      </c>
      <c r="D23" s="470">
        <f>D20-D22</f>
        <v>22564.285714285714</v>
      </c>
      <c r="E23" s="473" t="str">
        <f>IF('1.1 Summary'!$C$15="Can","Cans/Hour","Bottles/Hour")</f>
        <v>Bottles/Hour</v>
      </c>
      <c r="F23" s="181"/>
      <c r="G23" s="181"/>
      <c r="H23" s="181"/>
      <c r="I23" s="181"/>
      <c r="J23" s="466"/>
    </row>
    <row r="24" spans="1:12" ht="20.149999999999999" customHeight="1">
      <c r="A24" s="181"/>
      <c r="B24" s="483" t="s">
        <v>217</v>
      </c>
      <c r="C24" s="485">
        <f>IF('1.1 Summary'!$C$16=1,C18/C23,IF('1.1 Summary'!$C$16=0.5,(C18/(C23*1.15)),IF('1.1 Summary'!$C$16=0.33,(C18/(C23*1.3)),IF('1.1 Summary'!$C$16=1.5,(C18/(C23*0.85)),(C18/(C23*0.7))))))</f>
        <v>8.946144211844695</v>
      </c>
      <c r="D24" s="485">
        <f>IF('1.1 Summary'!$C$16=1,D18/D23,IF('1.1 Summary'!$C$16=0.5,(D18/(D23*1.15)),IF('1.1 Summary'!$C$16=0.33,(D18/(D23*1.3)),IF('1.1 Summary'!$C$16=1.5,(D18/(D23*0.85)),(D18/(D23*0.7))))))</f>
        <v>7.9138968027856924</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0.94706834992281397</v>
      </c>
      <c r="D26" s="486">
        <f>D24/SUM(D24:D25)</f>
        <v>0.94057450290637512</v>
      </c>
      <c r="E26" s="470" t="s">
        <v>208</v>
      </c>
      <c r="F26" s="181"/>
      <c r="G26" s="181"/>
      <c r="H26" s="181"/>
      <c r="I26" s="181"/>
      <c r="J26" s="466"/>
    </row>
    <row r="27" spans="1:12" ht="20.149999999999999" customHeight="1">
      <c r="A27" s="181"/>
      <c r="B27" s="483" t="s">
        <v>250</v>
      </c>
      <c r="C27" s="485">
        <f>IF('1.1 Summary'!$C$14="Carbonated",0, C24+C25)</f>
        <v>9.446144211844695</v>
      </c>
      <c r="D27" s="485">
        <f>IF('1.1 Summary'!$C$14="Carbonated",0, D24+D25)</f>
        <v>8.4138968027856933</v>
      </c>
      <c r="E27" s="470" t="s">
        <v>153</v>
      </c>
      <c r="F27" s="181"/>
      <c r="G27" s="181"/>
      <c r="H27" s="181"/>
      <c r="I27" s="181"/>
      <c r="J27" s="466"/>
    </row>
    <row r="28" spans="1:12" ht="20.149999999999999" customHeight="1">
      <c r="A28" s="181"/>
      <c r="B28" s="481" t="s">
        <v>618</v>
      </c>
      <c r="C28" s="723">
        <f>C12*(1-C21)*1</f>
        <v>0.9642857142857143</v>
      </c>
      <c r="D28" s="723">
        <f>D12*(1-D21)*1</f>
        <v>0.9642857142857143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350</v>
      </c>
      <c r="C33" s="665">
        <f>'Appendix - Equipment'!C18</f>
        <v>1</v>
      </c>
      <c r="D33" s="497">
        <f>IF('1.1 Summary'!$C$13="New",'Appendix - Equipment'!E21,IF('1.1 Summary'!$C$13="Old",'Appendix - Equipment'!E21*0.4,'Appendix - Equipment'!E21*0.75))</f>
        <v>26000</v>
      </c>
      <c r="E33" s="667">
        <f>'Input Sheet'!E271</f>
        <v>0.1</v>
      </c>
      <c r="F33" s="497">
        <f>C33*D33*E33/C$10</f>
        <v>0.33854166666666669</v>
      </c>
      <c r="G33" s="499">
        <f>F33*$C$27/$C$16*1000</f>
        <v>1.279165362020636E-2</v>
      </c>
      <c r="I33" s="181"/>
      <c r="J33" s="181"/>
      <c r="L33" s="494"/>
    </row>
    <row r="34" spans="1:12" ht="17.149999999999999" customHeight="1">
      <c r="A34" s="181"/>
      <c r="B34" s="905" t="s">
        <v>228</v>
      </c>
      <c r="C34" s="906"/>
      <c r="D34" s="906"/>
      <c r="E34" s="907"/>
      <c r="F34" s="501">
        <f>SUM(F32:F33)</f>
        <v>0.33854166666666669</v>
      </c>
      <c r="G34" s="501">
        <f>SUM(G32:G33)</f>
        <v>1.279165362020636E-2</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350</v>
      </c>
      <c r="C37" s="665">
        <f>'Appendix - Equipment'!C18</f>
        <v>1</v>
      </c>
      <c r="D37" s="497">
        <f>IF('1.1 Summary'!$C$13="New",'Appendix - Equipment'!I21,IF('1.1 Summary'!$C$13="Old",'Appendix - Equipment'!I21*0.4,'Appendix - Equipment'!I21*0.75))</f>
        <v>29000</v>
      </c>
      <c r="E37" s="667">
        <f>'Input Sheet'!F271</f>
        <v>0.1</v>
      </c>
      <c r="F37" s="497">
        <f>C37*D37*E37/D$10</f>
        <v>0.37760416666666669</v>
      </c>
      <c r="G37" s="499">
        <f>F37*$D$27/$D$16*1000</f>
        <v>1.2708489962540891E-2</v>
      </c>
      <c r="H37" s="181"/>
      <c r="I37" s="181"/>
      <c r="J37" s="181"/>
    </row>
    <row r="38" spans="1:12" ht="17.149999999999999" customHeight="1">
      <c r="A38" s="181"/>
      <c r="B38" s="905" t="s">
        <v>228</v>
      </c>
      <c r="C38" s="906"/>
      <c r="D38" s="906"/>
      <c r="E38" s="907"/>
      <c r="F38" s="501">
        <f>SUM(F37)</f>
        <v>0.37760416666666669</v>
      </c>
      <c r="G38" s="501">
        <f>SUM(G37)</f>
        <v>1.2708489962540891E-2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685" t="s">
        <v>350</v>
      </c>
      <c r="C43" s="497">
        <f>IF('1.1 Summary'!$C$13="Old",(C33*(12*(1+16%))),IF('1.1 Summary'!$C$13="New",(C33*12),C33*(12*(1+8%))))</f>
        <v>12</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3.0439396523785973</v>
      </c>
      <c r="G43" s="499">
        <f>F43*$C$27/$C$16*1000</f>
        <v>0.11501397171408256</v>
      </c>
      <c r="H43" s="181"/>
      <c r="I43" s="181"/>
      <c r="J43" s="181"/>
    </row>
    <row r="44" spans="1:12" ht="17.149999999999999" customHeight="1">
      <c r="A44" s="181"/>
      <c r="B44" s="905" t="s">
        <v>228</v>
      </c>
      <c r="C44" s="906"/>
      <c r="D44" s="906"/>
      <c r="E44" s="907"/>
      <c r="F44" s="501">
        <f>SUM(F43)</f>
        <v>3.0439396523785973</v>
      </c>
      <c r="G44" s="501">
        <f>SUM(G43)</f>
        <v>0.11501397171408256</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685" t="s">
        <v>350</v>
      </c>
      <c r="C47" s="497">
        <f>IF('1.1 Summary'!$C$13="Old",(C37*(15*(1+16%))),IF('1.1 Summary'!$C$13="New",(C37*15),C37*(15*(1+8%))))</f>
        <v>15</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3.5174245654732466</v>
      </c>
      <c r="G47" s="499">
        <f>F47*$D$27/$D$16*1000</f>
        <v>0.11838098922190082</v>
      </c>
      <c r="H47" s="181"/>
      <c r="I47" s="181"/>
      <c r="J47" s="181"/>
    </row>
    <row r="48" spans="1:12" ht="17.149999999999999" customHeight="1">
      <c r="A48" s="181"/>
      <c r="B48" s="905" t="s">
        <v>228</v>
      </c>
      <c r="C48" s="906"/>
      <c r="D48" s="906"/>
      <c r="E48" s="907"/>
      <c r="F48" s="501">
        <f>SUM(F47)</f>
        <v>3.5174245654732466</v>
      </c>
      <c r="G48" s="501">
        <f>SUM(G47)</f>
        <v>0.11838098922190082</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Sheet'!E272</f>
        <v>1</v>
      </c>
      <c r="D53" s="513">
        <f>'Input Sheet'!E276</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8.5034925558310548E-2</v>
      </c>
      <c r="H53" s="504"/>
      <c r="I53" s="504"/>
      <c r="J53" s="181"/>
    </row>
    <row r="54" spans="1:10" ht="17.149999999999999" customHeight="1">
      <c r="A54" s="181"/>
      <c r="B54" s="419" t="s">
        <v>96</v>
      </c>
      <c r="C54" s="512">
        <f>'Input Sheet'!E273</f>
        <v>1</v>
      </c>
      <c r="D54" s="513">
        <f>'Input Sheet'!E277</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7.0479635535829019E-2</v>
      </c>
      <c r="H54" s="504"/>
      <c r="I54" s="504"/>
      <c r="J54" s="181"/>
    </row>
    <row r="55" spans="1:10" ht="17.149999999999999" customHeight="1">
      <c r="A55" s="181"/>
      <c r="B55" s="419" t="s">
        <v>97</v>
      </c>
      <c r="C55" s="512">
        <f>'Input Sheet'!E274</f>
        <v>1</v>
      </c>
      <c r="D55" s="513">
        <f>'Input Sheet'!E278</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4.3891336811021059E-2</v>
      </c>
      <c r="H55" s="504"/>
      <c r="I55" s="504"/>
      <c r="J55" s="181"/>
    </row>
    <row r="56" spans="1:10" ht="17.149999999999999" customHeight="1">
      <c r="A56" s="181"/>
      <c r="B56" s="419" t="s">
        <v>98</v>
      </c>
      <c r="C56" s="512">
        <f>'Input Sheet'!E275</f>
        <v>1</v>
      </c>
      <c r="D56" s="513">
        <f>'Input Sheet'!E279</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8.3678442336974745E-2</v>
      </c>
      <c r="H56" s="504"/>
      <c r="I56" s="504"/>
      <c r="J56" s="181"/>
    </row>
    <row r="57" spans="1:10" ht="17.149999999999999" customHeight="1">
      <c r="A57" s="181"/>
      <c r="B57" s="905" t="s">
        <v>228</v>
      </c>
      <c r="C57" s="906"/>
      <c r="D57" s="906"/>
      <c r="E57" s="907"/>
      <c r="F57" s="501">
        <f>SUM(F53:F56)</f>
        <v>7.4920606200138966</v>
      </c>
      <c r="G57" s="501">
        <f>SUM(G53:G56)</f>
        <v>0.28308434024213536</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Sheet'!F272</f>
        <v>1</v>
      </c>
      <c r="D60" s="513">
        <f>'Input Sheet'!F276</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7.5742554023581515E-2</v>
      </c>
      <c r="H60" s="504"/>
      <c r="I60" s="504"/>
      <c r="J60" s="181"/>
    </row>
    <row r="61" spans="1:10" ht="17.149999999999999" customHeight="1">
      <c r="A61" s="181"/>
      <c r="B61" s="419" t="s">
        <v>96</v>
      </c>
      <c r="C61" s="512">
        <f>'Input Sheet'!F273</f>
        <v>1</v>
      </c>
      <c r="D61" s="513">
        <f>'Input Sheet'!F277</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6.2777824136204544E-2</v>
      </c>
      <c r="H61" s="504"/>
      <c r="I61" s="504"/>
      <c r="J61" s="181"/>
    </row>
    <row r="62" spans="1:10" ht="17.149999999999999" customHeight="1">
      <c r="A62" s="181"/>
      <c r="B62" s="419" t="s">
        <v>97</v>
      </c>
      <c r="C62" s="512">
        <f>'Input Sheet'!F274</f>
        <v>1</v>
      </c>
      <c r="D62" s="513">
        <f>'Input Sheet'!F278</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3.9095018049922582E-2</v>
      </c>
      <c r="H62" s="504"/>
      <c r="I62" s="504"/>
      <c r="J62" s="181"/>
    </row>
    <row r="63" spans="1:10" ht="17.149999999999999" customHeight="1">
      <c r="A63" s="181"/>
      <c r="B63" s="419" t="s">
        <v>98</v>
      </c>
      <c r="C63" s="512">
        <f>'Input Sheet'!F275</f>
        <v>1</v>
      </c>
      <c r="D63" s="513">
        <f>'Input Sheet'!F279</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7.4534303378337441E-2</v>
      </c>
      <c r="H63" s="504"/>
      <c r="I63" s="504"/>
      <c r="J63" s="181"/>
    </row>
    <row r="64" spans="1:10" ht="17.149999999999999" customHeight="1">
      <c r="A64" s="181"/>
      <c r="B64" s="905" t="s">
        <v>228</v>
      </c>
      <c r="C64" s="906"/>
      <c r="D64" s="906"/>
      <c r="E64" s="907"/>
      <c r="F64" s="501">
        <f>SUM(F60:F63)</f>
        <v>7.4920606200138966</v>
      </c>
      <c r="G64" s="501">
        <f>SUM(G60:G63)</f>
        <v>0.25214969958804612</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C6232-1FE5-425D-A982-4DAF6F98F180}">
  <sheetPr>
    <tabColor rgb="FF92D050"/>
  </sheetPr>
  <dimension ref="A1:Q587"/>
  <sheetViews>
    <sheetView showGridLines="0" topLeftCell="A23" zoomScale="85" zoomScaleNormal="85" zoomScaleSheetLayoutView="85" zoomScalePageLayoutView="40" workbookViewId="0">
      <selection activeCell="B48" sqref="B48:E4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508</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Sheet'!E268</f>
        <v>1</v>
      </c>
      <c r="D11" s="682">
        <f>'Input Sheet'!F268</f>
        <v>1</v>
      </c>
      <c r="E11" s="474" t="s">
        <v>202</v>
      </c>
      <c r="F11" s="475"/>
      <c r="G11" s="475"/>
      <c r="H11" s="475"/>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682">
        <f>'Input Sheet'!E269</f>
        <v>345</v>
      </c>
      <c r="D13" s="682">
        <f>'Input Sheet'!F269</f>
        <v>390</v>
      </c>
      <c r="E13" s="473" t="str">
        <f>IF('1.1 Summary'!$C$15="Can","Cans/Minute","Bottles/Minute")</f>
        <v>Bottles/Minute</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tr">
        <f>IF('1.1 Summary'!$C$15="Can","Number of RTD Ice Tea Cans per Batch","Number of RTD Ice Tea Bottles per Batch")</f>
        <v>Number of RTD Ice Tea Bottles per Batch</v>
      </c>
      <c r="C18" s="473">
        <f>C16/C17</f>
        <v>125000</v>
      </c>
      <c r="D18" s="473">
        <f>D16/D17</f>
        <v>125000</v>
      </c>
      <c r="E18" s="473" t="str">
        <f>IF('1.1 Summary'!$C$15="Can","Cans/Batch","Bottles/Batch")</f>
        <v>Bottles/Batch</v>
      </c>
      <c r="F18" s="181"/>
      <c r="G18" s="181"/>
      <c r="H18" s="181"/>
      <c r="I18" s="181"/>
      <c r="J18" s="466"/>
    </row>
    <row r="19" spans="1:12" ht="20.149999999999999" customHeight="1">
      <c r="A19" s="181"/>
      <c r="B19" s="675" t="str">
        <f>IF('1.1 Summary'!$C$15="Can","Number of RTD Ice Tea Cans per Minute","Number of RTD Ice Tea Bottles per Minute")</f>
        <v>Number of RTD Ice Tea Bottles per Minute</v>
      </c>
      <c r="C19" s="473">
        <f>C11*C13*C12</f>
        <v>332.67857142857144</v>
      </c>
      <c r="D19" s="473">
        <f>D11*D13*D12</f>
        <v>376.07142857142856</v>
      </c>
      <c r="E19" s="473" t="str">
        <f>IF('1.1 Summary'!$C$15="Can","Cans/Minutes","Bottles/Minutes")</f>
        <v>Bottles/Minutes</v>
      </c>
      <c r="F19" s="181"/>
      <c r="G19" s="181"/>
      <c r="H19" s="181"/>
      <c r="I19" s="181"/>
      <c r="J19" s="466"/>
    </row>
    <row r="20" spans="1:12" ht="20.149999999999999" customHeight="1">
      <c r="A20" s="181"/>
      <c r="B20" s="675" t="str">
        <f>IF('1.1 Summary'!$C$15="Can","Number of RTD Ice Tea Cans per Hour","Number of RTD Ice Tea Bottles per Hour")</f>
        <v>Number of RTD Ice Tea Bottles per Hour</v>
      </c>
      <c r="C20" s="473">
        <f>C19*60</f>
        <v>19960.714285714286</v>
      </c>
      <c r="D20" s="473">
        <f>D19*60</f>
        <v>22564.285714285714</v>
      </c>
      <c r="E20" s="473" t="str">
        <f>IF('1.1 Summary'!$C$15="Can","Cans/Hour","Bottles/Hour")</f>
        <v>Bottles/Hour</v>
      </c>
      <c r="F20" s="181"/>
      <c r="G20" s="181"/>
      <c r="H20" s="181"/>
      <c r="I20" s="181"/>
      <c r="J20" s="466"/>
    </row>
    <row r="21" spans="1:12" ht="20.149999999999999" customHeight="1">
      <c r="A21" s="181"/>
      <c r="B21" s="483" t="s">
        <v>353</v>
      </c>
      <c r="C21" s="676">
        <f>'Input Sheet'!E270</f>
        <v>0</v>
      </c>
      <c r="D21" s="676">
        <f>'Input Sheet'!F270</f>
        <v>0</v>
      </c>
      <c r="E21" s="470" t="s">
        <v>208</v>
      </c>
      <c r="F21" s="181"/>
      <c r="G21" s="181"/>
      <c r="H21" s="181"/>
      <c r="I21" s="181"/>
      <c r="J21" s="466"/>
    </row>
    <row r="22" spans="1:12" ht="20.149999999999999" customHeight="1">
      <c r="A22" s="181"/>
      <c r="B22" s="481" t="str">
        <f>IF('1.1 Summary'!$C$15="Can","Number of Cans wastage per hour","Number of Bottles wastage per hour")</f>
        <v>Number of Bottles wastage per hour</v>
      </c>
      <c r="C22" s="488">
        <f>C21*C20</f>
        <v>0</v>
      </c>
      <c r="D22" s="488">
        <f>D21*D20</f>
        <v>0</v>
      </c>
      <c r="E22" s="473" t="str">
        <f>IF('1.1 Summary'!$C$15="Can","Cans/Hour","Bottles/Hour")</f>
        <v>Bottles/Hour</v>
      </c>
      <c r="F22" s="181"/>
      <c r="G22" s="181"/>
      <c r="H22" s="181"/>
      <c r="I22" s="181"/>
      <c r="J22" s="466"/>
    </row>
    <row r="23" spans="1:12" ht="20.149999999999999" customHeight="1">
      <c r="A23" s="181"/>
      <c r="B23" s="481" t="str">
        <f>IF('1.1 Summary'!$C$15="Can","Number of cans of usable processing per hour (after wastage)","Number of Bottles of usable processing per hour (after wastage)")</f>
        <v>Number of Bottles of usable processing per hour (after wastage)</v>
      </c>
      <c r="C23" s="470">
        <f>C20-C22</f>
        <v>19960.714285714286</v>
      </c>
      <c r="D23" s="470">
        <f>D20-D22</f>
        <v>22564.285714285714</v>
      </c>
      <c r="E23" s="473" t="str">
        <f>IF('1.1 Summary'!$C$15="Can","Cans/Hour","Bottles/Hour")</f>
        <v>Bottles/Hour</v>
      </c>
      <c r="F23" s="181"/>
      <c r="G23" s="181"/>
      <c r="H23" s="181"/>
      <c r="I23" s="181"/>
      <c r="J23" s="466"/>
    </row>
    <row r="24" spans="1:12" ht="20.149999999999999" customHeight="1">
      <c r="A24" s="181"/>
      <c r="B24" s="483" t="s">
        <v>217</v>
      </c>
      <c r="C24" s="485">
        <f>IF('1.1 Summary'!$C$16=1,C18/C23,IF('1.1 Summary'!$C$16=0.5,(C18/(C23*1.15)),IF('1.1 Summary'!$C$16=0.33,(C18/(C23*1.3)),IF('1.1 Summary'!$C$16=1.5,(C18/(C23*0.85)),(C18/(C23*0.7))))))</f>
        <v>8.946144211844695</v>
      </c>
      <c r="D24" s="485">
        <f>IF('1.1 Summary'!$C$16=1,D18/D23,IF('1.1 Summary'!$C$16=0.5,(D18/(D23*1.15)),IF('1.1 Summary'!$C$16=0.33,(D18/(D23*1.3)),IF('1.1 Summary'!$C$16=1.5,(D18/(D23*0.85)),(D18/(D23*0.7))))))</f>
        <v>7.9138968027856924</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0.94706834992281397</v>
      </c>
      <c r="D26" s="486">
        <f>D24/SUM(D24:D25)</f>
        <v>0.94057450290637512</v>
      </c>
      <c r="E26" s="470" t="s">
        <v>208</v>
      </c>
      <c r="F26" s="181"/>
      <c r="G26" s="181"/>
      <c r="H26" s="181"/>
      <c r="I26" s="181"/>
      <c r="J26" s="466"/>
    </row>
    <row r="27" spans="1:12" ht="20.149999999999999" customHeight="1">
      <c r="A27" s="181"/>
      <c r="B27" s="483" t="s">
        <v>250</v>
      </c>
      <c r="C27" s="485">
        <f>IF('1.1 Summary'!$C$14="Carbonated",0, C24+C25)</f>
        <v>9.446144211844695</v>
      </c>
      <c r="D27" s="485">
        <f>IF('1.1 Summary'!$C$14="Carbonated",0, D24+D25)</f>
        <v>8.4138968027856933</v>
      </c>
      <c r="E27" s="470" t="s">
        <v>153</v>
      </c>
      <c r="F27" s="181"/>
      <c r="G27" s="181"/>
      <c r="H27" s="181"/>
      <c r="I27" s="181"/>
      <c r="J27" s="466"/>
    </row>
    <row r="28" spans="1:12" ht="20.149999999999999" customHeight="1">
      <c r="A28" s="181"/>
      <c r="B28" s="481" t="s">
        <v>618</v>
      </c>
      <c r="C28" s="723">
        <f>C12*(1-C21)*1</f>
        <v>0.9642857142857143</v>
      </c>
      <c r="D28" s="723">
        <f>D12*(1-D21)*1</f>
        <v>0.9642857142857143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350</v>
      </c>
      <c r="C33" s="665">
        <f>'Appendix - Equipment'!C18</f>
        <v>1</v>
      </c>
      <c r="D33" s="761">
        <f>IF('1.2 Scenario Analysis'!H12="New",'Appendix - Equipment'!E21,IF('1.2 Scenario Analysis'!H12="Old",'Appendix - Equipment'!E21*0.4,'Appendix - Equipment'!E21*0.75))</f>
        <v>19500</v>
      </c>
      <c r="E33" s="667">
        <f>'Input Sheet'!E271</f>
        <v>0.1</v>
      </c>
      <c r="F33" s="497">
        <f>C33*D33*E33/C$10</f>
        <v>0.25390625</v>
      </c>
      <c r="G33" s="499">
        <f>F33*$C$27/$C$16*1000</f>
        <v>9.5937402151547706E-3</v>
      </c>
      <c r="I33" s="181"/>
      <c r="J33" s="181"/>
      <c r="L33" s="494"/>
    </row>
    <row r="34" spans="1:12" ht="17.149999999999999" customHeight="1">
      <c r="A34" s="181"/>
      <c r="B34" s="905" t="s">
        <v>228</v>
      </c>
      <c r="C34" s="906"/>
      <c r="D34" s="906"/>
      <c r="E34" s="907"/>
      <c r="F34" s="501">
        <f>SUM(F32:F33)</f>
        <v>0.25390625</v>
      </c>
      <c r="G34" s="501">
        <f>SUM(G32:G33)</f>
        <v>9.5937402151547706E-3</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350</v>
      </c>
      <c r="C37" s="665">
        <f>'Appendix - Equipment'!C18</f>
        <v>1</v>
      </c>
      <c r="D37" s="761">
        <f>IF('1.2 Scenario Analysis'!H12="New",'Appendix - Equipment'!I21,IF('1.2 Scenario Analysis'!H12="Old",'Appendix - Equipment'!I21*0.4,'Appendix - Equipment'!I21*0.75))</f>
        <v>21750</v>
      </c>
      <c r="E37" s="667">
        <f>'Input Sheet'!F271</f>
        <v>0.1</v>
      </c>
      <c r="F37" s="497">
        <f>C37*D37*E37/D$10</f>
        <v>0.283203125</v>
      </c>
      <c r="G37" s="499">
        <f>F37*$D$27/$D$16*1000</f>
        <v>9.531367471905668E-3</v>
      </c>
      <c r="H37" s="181"/>
      <c r="I37" s="181"/>
      <c r="J37" s="181"/>
    </row>
    <row r="38" spans="1:12" ht="17.149999999999999" customHeight="1">
      <c r="A38" s="181"/>
      <c r="B38" s="905" t="s">
        <v>228</v>
      </c>
      <c r="C38" s="906"/>
      <c r="D38" s="906"/>
      <c r="E38" s="907"/>
      <c r="F38" s="501">
        <f>SUM(F37)</f>
        <v>0.283203125</v>
      </c>
      <c r="G38" s="501">
        <f>SUM(G37)</f>
        <v>9.531367471905668E-3</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685" t="s">
        <v>350</v>
      </c>
      <c r="C43" s="761">
        <f>IF('1.2 Scenario Analysis'!H12="Old",(C33*(12*(1+16%))),IF('1.2 Scenario Analysis'!H12="New",(C33*12),C33*(12*(1+8%))))</f>
        <v>12.96</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3.195454824568885</v>
      </c>
      <c r="G43" s="499">
        <f>F43*$C$27/$C$16*1000</f>
        <v>0.12073890838125031</v>
      </c>
      <c r="H43" s="181"/>
      <c r="I43" s="181"/>
      <c r="J43" s="181"/>
    </row>
    <row r="44" spans="1:12" ht="17.149999999999999" customHeight="1">
      <c r="A44" s="181"/>
      <c r="B44" s="905" t="s">
        <v>228</v>
      </c>
      <c r="C44" s="906"/>
      <c r="D44" s="906"/>
      <c r="E44" s="907"/>
      <c r="F44" s="501">
        <f>SUM(F43)</f>
        <v>3.195454824568885</v>
      </c>
      <c r="G44" s="501">
        <f>SUM(G43)</f>
        <v>0.12073890838125031</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685" t="s">
        <v>350</v>
      </c>
      <c r="C47" s="761">
        <f>IF('1.2 Scenario Analysis'!H12="Old",(C37*(15*(1+16%))),IF('1.2 Scenario Analysis'!H12="New",(C37*15),C37*(15*(1+8%))))</f>
        <v>16.200000000000003</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3.7068185307111063</v>
      </c>
      <c r="G47" s="499">
        <f>F47*$D$27/$D$16*1000</f>
        <v>0.12475515433622776</v>
      </c>
      <c r="H47" s="181"/>
      <c r="I47" s="181"/>
      <c r="J47" s="181"/>
    </row>
    <row r="48" spans="1:12" ht="17.149999999999999" customHeight="1">
      <c r="A48" s="181"/>
      <c r="B48" s="905" t="s">
        <v>228</v>
      </c>
      <c r="C48" s="906"/>
      <c r="D48" s="906"/>
      <c r="E48" s="907"/>
      <c r="F48" s="501">
        <f>SUM(F47)</f>
        <v>3.7068185307111063</v>
      </c>
      <c r="G48" s="501">
        <f>SUM(G47)</f>
        <v>0.12475515433622776</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Sheet'!E272</f>
        <v>1</v>
      </c>
      <c r="D53" s="513">
        <f>'Input Sheet'!E276</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8.5034925558310548E-2</v>
      </c>
      <c r="H53" s="504"/>
      <c r="I53" s="504"/>
      <c r="J53" s="181"/>
    </row>
    <row r="54" spans="1:10" ht="17.149999999999999" customHeight="1">
      <c r="A54" s="181"/>
      <c r="B54" s="419" t="s">
        <v>96</v>
      </c>
      <c r="C54" s="512">
        <f>'Input Sheet'!E273</f>
        <v>1</v>
      </c>
      <c r="D54" s="513">
        <f>'Input Sheet'!E277</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7.0479635535829019E-2</v>
      </c>
      <c r="H54" s="504"/>
      <c r="I54" s="504"/>
      <c r="J54" s="181"/>
    </row>
    <row r="55" spans="1:10" ht="17.149999999999999" customHeight="1">
      <c r="A55" s="181"/>
      <c r="B55" s="419" t="s">
        <v>97</v>
      </c>
      <c r="C55" s="512">
        <f>'Input Sheet'!E274</f>
        <v>1</v>
      </c>
      <c r="D55" s="513">
        <f>'Input Sheet'!E278</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4.3891336811021059E-2</v>
      </c>
      <c r="H55" s="504"/>
      <c r="I55" s="504"/>
      <c r="J55" s="181"/>
    </row>
    <row r="56" spans="1:10" ht="17.149999999999999" customHeight="1">
      <c r="A56" s="181"/>
      <c r="B56" s="419" t="s">
        <v>98</v>
      </c>
      <c r="C56" s="512">
        <f>'Input Sheet'!E275</f>
        <v>1</v>
      </c>
      <c r="D56" s="513">
        <f>'Input Sheet'!E279</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8.3678442336974745E-2</v>
      </c>
      <c r="H56" s="504"/>
      <c r="I56" s="504"/>
      <c r="J56" s="181"/>
    </row>
    <row r="57" spans="1:10" ht="17.149999999999999" customHeight="1">
      <c r="A57" s="181"/>
      <c r="B57" s="905" t="s">
        <v>228</v>
      </c>
      <c r="C57" s="906"/>
      <c r="D57" s="906"/>
      <c r="E57" s="907"/>
      <c r="F57" s="501">
        <f>SUM(F53:F56)</f>
        <v>7.4920606200138966</v>
      </c>
      <c r="G57" s="501">
        <f>SUM(G53:G56)</f>
        <v>0.28308434024213536</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Sheet'!F272</f>
        <v>1</v>
      </c>
      <c r="D60" s="513">
        <f>'Input Sheet'!F276</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7.5742554023581515E-2</v>
      </c>
      <c r="H60" s="504"/>
      <c r="I60" s="504"/>
      <c r="J60" s="181"/>
    </row>
    <row r="61" spans="1:10" ht="17.149999999999999" customHeight="1">
      <c r="A61" s="181"/>
      <c r="B61" s="419" t="s">
        <v>96</v>
      </c>
      <c r="C61" s="512">
        <f>'Input Sheet'!F273</f>
        <v>1</v>
      </c>
      <c r="D61" s="513">
        <f>'Input Sheet'!F277</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6.2777824136204544E-2</v>
      </c>
      <c r="H61" s="504"/>
      <c r="I61" s="504"/>
      <c r="J61" s="181"/>
    </row>
    <row r="62" spans="1:10" ht="17.149999999999999" customHeight="1">
      <c r="A62" s="181"/>
      <c r="B62" s="419" t="s">
        <v>97</v>
      </c>
      <c r="C62" s="512">
        <f>'Input Sheet'!F274</f>
        <v>1</v>
      </c>
      <c r="D62" s="513">
        <f>'Input Sheet'!F278</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3.9095018049922582E-2</v>
      </c>
      <c r="H62" s="504"/>
      <c r="I62" s="504"/>
      <c r="J62" s="181"/>
    </row>
    <row r="63" spans="1:10" ht="17.149999999999999" customHeight="1">
      <c r="A63" s="181"/>
      <c r="B63" s="419" t="s">
        <v>98</v>
      </c>
      <c r="C63" s="512">
        <f>'Input Sheet'!F275</f>
        <v>1</v>
      </c>
      <c r="D63" s="513">
        <f>'Input Sheet'!F279</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7.4534303378337441E-2</v>
      </c>
      <c r="H63" s="504"/>
      <c r="I63" s="504"/>
      <c r="J63" s="181"/>
    </row>
    <row r="64" spans="1:10" ht="17.149999999999999" customHeight="1">
      <c r="A64" s="181"/>
      <c r="B64" s="905" t="s">
        <v>228</v>
      </c>
      <c r="C64" s="906"/>
      <c r="D64" s="906"/>
      <c r="E64" s="907"/>
      <c r="F64" s="501">
        <f>SUM(F60:F63)</f>
        <v>7.4920606200138966</v>
      </c>
      <c r="G64" s="501">
        <f>SUM(G60:G63)</f>
        <v>0.25214969958804612</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CDA9-F8A5-45CC-B7C0-A37F5C08152D}">
  <sheetPr>
    <tabColor rgb="FF92D050"/>
  </sheetPr>
  <dimension ref="A1:Q587"/>
  <sheetViews>
    <sheetView showGridLines="0" topLeftCell="A35" zoomScale="85" zoomScaleNormal="85" zoomScaleSheetLayoutView="85" zoomScalePageLayoutView="40" workbookViewId="0">
      <selection activeCell="C43" sqref="C43"/>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508</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Sheet'!E268</f>
        <v>1</v>
      </c>
      <c r="D11" s="682">
        <f>'Input Sheet'!F268</f>
        <v>1</v>
      </c>
      <c r="E11" s="474" t="s">
        <v>202</v>
      </c>
      <c r="F11" s="475"/>
      <c r="G11" s="475"/>
      <c r="H11" s="475"/>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682">
        <f>'Input Sheet'!E269</f>
        <v>345</v>
      </c>
      <c r="D13" s="682">
        <f>'Input Sheet'!F269</f>
        <v>390</v>
      </c>
      <c r="E13" s="473" t="str">
        <f>IF('1.1 Summary'!$C$15="Can","Cans/Minute","Bottles/Minute")</f>
        <v>Bottles/Minute</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tr">
        <f>IF('1.1 Summary'!$C$15="Can","Number of RTD Ice Tea Cans per Batch","Number of RTD Ice Tea Bottles per Batch")</f>
        <v>Number of RTD Ice Tea Bottles per Batch</v>
      </c>
      <c r="C18" s="473">
        <f>C16/C17</f>
        <v>125000</v>
      </c>
      <c r="D18" s="473">
        <f>D16/D17</f>
        <v>125000</v>
      </c>
      <c r="E18" s="473" t="str">
        <f>IF('1.1 Summary'!$C$15="Can","Cans/Batch","Bottles/Batch")</f>
        <v>Bottles/Batch</v>
      </c>
      <c r="F18" s="181"/>
      <c r="G18" s="181"/>
      <c r="H18" s="181"/>
      <c r="I18" s="181"/>
      <c r="J18" s="466"/>
    </row>
    <row r="19" spans="1:12" ht="20.149999999999999" customHeight="1">
      <c r="A19" s="181"/>
      <c r="B19" s="675" t="str">
        <f>IF('1.1 Summary'!$C$15="Can","Number of RTD Ice Tea Cans per Minute","Number of RTD Ice Tea Bottles per Minute")</f>
        <v>Number of RTD Ice Tea Bottles per Minute</v>
      </c>
      <c r="C19" s="473">
        <f>C11*C13*C12</f>
        <v>332.67857142857144</v>
      </c>
      <c r="D19" s="473">
        <f>D11*D13*D12</f>
        <v>376.07142857142856</v>
      </c>
      <c r="E19" s="473" t="str">
        <f>IF('1.1 Summary'!$C$15="Can","Cans/Minutes","Bottles/Minutes")</f>
        <v>Bottles/Minutes</v>
      </c>
      <c r="F19" s="181"/>
      <c r="G19" s="181"/>
      <c r="H19" s="181"/>
      <c r="I19" s="181"/>
      <c r="J19" s="466"/>
    </row>
    <row r="20" spans="1:12" ht="20.149999999999999" customHeight="1">
      <c r="A20" s="181"/>
      <c r="B20" s="675" t="str">
        <f>IF('1.1 Summary'!$C$15="Can","Number of RTD Ice Tea Cans per Hour","Number of RTD Ice Tea Bottles per Hour")</f>
        <v>Number of RTD Ice Tea Bottles per Hour</v>
      </c>
      <c r="C20" s="473">
        <f>C19*60</f>
        <v>19960.714285714286</v>
      </c>
      <c r="D20" s="473">
        <f>D19*60</f>
        <v>22564.285714285714</v>
      </c>
      <c r="E20" s="473" t="str">
        <f>IF('1.1 Summary'!$C$15="Can","Cans/Hour","Bottles/Hour")</f>
        <v>Bottles/Hour</v>
      </c>
      <c r="F20" s="181"/>
      <c r="G20" s="181"/>
      <c r="H20" s="181"/>
      <c r="I20" s="181"/>
      <c r="J20" s="466"/>
    </row>
    <row r="21" spans="1:12" ht="20.149999999999999" customHeight="1">
      <c r="A21" s="181"/>
      <c r="B21" s="483" t="s">
        <v>353</v>
      </c>
      <c r="C21" s="676">
        <f>'Input Sheet'!E270</f>
        <v>0</v>
      </c>
      <c r="D21" s="676">
        <f>'Input Sheet'!F270</f>
        <v>0</v>
      </c>
      <c r="E21" s="470" t="s">
        <v>208</v>
      </c>
      <c r="F21" s="181"/>
      <c r="G21" s="181"/>
      <c r="H21" s="181"/>
      <c r="I21" s="181"/>
      <c r="J21" s="466"/>
    </row>
    <row r="22" spans="1:12" ht="20.149999999999999" customHeight="1">
      <c r="A22" s="181"/>
      <c r="B22" s="481" t="str">
        <f>IF('1.1 Summary'!$C$15="Can","Number of Cans wastage per hour","Number of Bottles wastage per hour")</f>
        <v>Number of Bottles wastage per hour</v>
      </c>
      <c r="C22" s="488">
        <f>C21*C20</f>
        <v>0</v>
      </c>
      <c r="D22" s="488">
        <f>D21*D20</f>
        <v>0</v>
      </c>
      <c r="E22" s="473" t="str">
        <f>IF('1.1 Summary'!$C$15="Can","Cans/Hour","Bottles/Hour")</f>
        <v>Bottles/Hour</v>
      </c>
      <c r="F22" s="181"/>
      <c r="G22" s="181"/>
      <c r="H22" s="181"/>
      <c r="I22" s="181"/>
      <c r="J22" s="466"/>
    </row>
    <row r="23" spans="1:12" ht="20.149999999999999" customHeight="1">
      <c r="A23" s="181"/>
      <c r="B23" s="481" t="str">
        <f>IF('1.1 Summary'!$C$15="Can","Number of cans of usable processing per hour (after wastage)","Number of Bottles of usable processing per hour (after wastage)")</f>
        <v>Number of Bottles of usable processing per hour (after wastage)</v>
      </c>
      <c r="C23" s="470">
        <f>C20-C22</f>
        <v>19960.714285714286</v>
      </c>
      <c r="D23" s="470">
        <f>D20-D22</f>
        <v>22564.285714285714</v>
      </c>
      <c r="E23" s="473" t="str">
        <f>IF('1.1 Summary'!$C$15="Can","Cans/Hour","Bottles/Hour")</f>
        <v>Bottles/Hour</v>
      </c>
      <c r="F23" s="181"/>
      <c r="G23" s="181"/>
      <c r="H23" s="181"/>
      <c r="I23" s="181"/>
      <c r="J23" s="466"/>
    </row>
    <row r="24" spans="1:12" ht="20.149999999999999" customHeight="1">
      <c r="A24" s="181"/>
      <c r="B24" s="483" t="s">
        <v>217</v>
      </c>
      <c r="C24" s="485">
        <f>IF('1.1 Summary'!$C$16=1,C18/C23,IF('1.1 Summary'!$C$16=0.5,(C18/(C23*1.15)),IF('1.1 Summary'!$C$16=0.33,(C18/(C23*1.3)),IF('1.1 Summary'!$C$16=1.5,(C18/(C23*0.85)),(C18/(C23*0.7))))))</f>
        <v>8.946144211844695</v>
      </c>
      <c r="D24" s="485">
        <f>IF('1.1 Summary'!$C$16=1,D18/D23,IF('1.1 Summary'!$C$16=0.5,(D18/(D23*1.15)),IF('1.1 Summary'!$C$16=0.33,(D18/(D23*1.3)),IF('1.1 Summary'!$C$16=1.5,(D18/(D23*0.85)),(D18/(D23*0.7))))))</f>
        <v>7.9138968027856924</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0.94706834992281397</v>
      </c>
      <c r="D26" s="486">
        <f>D24/SUM(D24:D25)</f>
        <v>0.94057450290637512</v>
      </c>
      <c r="E26" s="470" t="s">
        <v>208</v>
      </c>
      <c r="F26" s="181"/>
      <c r="G26" s="181"/>
      <c r="H26" s="181"/>
      <c r="I26" s="181"/>
      <c r="J26" s="466"/>
    </row>
    <row r="27" spans="1:12" ht="20.149999999999999" customHeight="1">
      <c r="A27" s="181"/>
      <c r="B27" s="483" t="s">
        <v>250</v>
      </c>
      <c r="C27" s="485">
        <f>IF('1.1 Summary'!$C$14="Carbonated",0, C24+C25)</f>
        <v>9.446144211844695</v>
      </c>
      <c r="D27" s="485">
        <f>IF('1.1 Summary'!$C$14="Carbonated",0, D24+D25)</f>
        <v>8.4138968027856933</v>
      </c>
      <c r="E27" s="470" t="s">
        <v>153</v>
      </c>
      <c r="F27" s="181"/>
      <c r="G27" s="181"/>
      <c r="H27" s="181"/>
      <c r="I27" s="181"/>
      <c r="J27" s="466"/>
    </row>
    <row r="28" spans="1:12" ht="20.149999999999999" customHeight="1">
      <c r="A28" s="181"/>
      <c r="B28" s="481" t="s">
        <v>618</v>
      </c>
      <c r="C28" s="723">
        <f>C12*(1-C21)*1</f>
        <v>0.9642857142857143</v>
      </c>
      <c r="D28" s="723">
        <f>D12*(1-D21)*1</f>
        <v>0.9642857142857143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350</v>
      </c>
      <c r="C33" s="665">
        <f>'Appendix - Equipment'!C18</f>
        <v>1</v>
      </c>
      <c r="D33" s="761">
        <f>IF('1.2 Scenario Analysis'!M12="New",'Appendix - Equipment'!E21,IF('1.2 Scenario Analysis'!M12="Old",'Appendix - Equipment'!E21*0.4,'Appendix - Equipment'!E21*0.75))</f>
        <v>19500</v>
      </c>
      <c r="E33" s="667">
        <f>'Input Sheet'!E271</f>
        <v>0.1</v>
      </c>
      <c r="F33" s="497">
        <f>C33*D33*E33/C$10</f>
        <v>0.25390625</v>
      </c>
      <c r="G33" s="499">
        <f>F33*$C$27/$C$16*1000</f>
        <v>9.5937402151547706E-3</v>
      </c>
      <c r="I33" s="181"/>
      <c r="J33" s="181"/>
      <c r="L33" s="494"/>
    </row>
    <row r="34" spans="1:12" ht="17.149999999999999" customHeight="1">
      <c r="A34" s="181"/>
      <c r="B34" s="905" t="s">
        <v>228</v>
      </c>
      <c r="C34" s="906"/>
      <c r="D34" s="906"/>
      <c r="E34" s="907"/>
      <c r="F34" s="501">
        <f>SUM(F32:F33)</f>
        <v>0.25390625</v>
      </c>
      <c r="G34" s="501">
        <f>SUM(G32:G33)</f>
        <v>9.5937402151547706E-3</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350</v>
      </c>
      <c r="C37" s="665">
        <f>'Appendix - Equipment'!C18</f>
        <v>1</v>
      </c>
      <c r="D37" s="761">
        <f>IF('1.2 Scenario Analysis'!M12="New",'Appendix - Equipment'!I21,IF('1.2 Scenario Analysis'!M12="Old",'Appendix - Equipment'!I21*0.4,'Appendix - Equipment'!I21*0.75))</f>
        <v>21750</v>
      </c>
      <c r="E37" s="667">
        <f>'Input Sheet'!F271</f>
        <v>0.1</v>
      </c>
      <c r="F37" s="497">
        <f>C37*D37*E37/D$10</f>
        <v>0.283203125</v>
      </c>
      <c r="G37" s="499">
        <f>F37*$D$27/$D$16*1000</f>
        <v>9.531367471905668E-3</v>
      </c>
      <c r="H37" s="181"/>
      <c r="I37" s="181"/>
      <c r="J37" s="181"/>
    </row>
    <row r="38" spans="1:12" ht="17.149999999999999" customHeight="1">
      <c r="A38" s="181"/>
      <c r="B38" s="905" t="s">
        <v>228</v>
      </c>
      <c r="C38" s="906"/>
      <c r="D38" s="906"/>
      <c r="E38" s="907"/>
      <c r="F38" s="501">
        <f>SUM(F37)</f>
        <v>0.283203125</v>
      </c>
      <c r="G38" s="501">
        <f>SUM(G37)</f>
        <v>9.531367471905668E-3</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685" t="s">
        <v>350</v>
      </c>
      <c r="C43" s="761">
        <f>IF('1.2 Scenario Analysis'!M12="Old",(C33*(12*(1+16%))),IF('1.2 Scenario Analysis'!M12="New",(C33*12),C33*(12*(1+8%))))</f>
        <v>12.96</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3.195454824568885</v>
      </c>
      <c r="G43" s="499">
        <f>F43*$C$27/$C$16*1000</f>
        <v>0.12073890838125031</v>
      </c>
      <c r="H43" s="181"/>
      <c r="I43" s="181"/>
      <c r="J43" s="181"/>
    </row>
    <row r="44" spans="1:12" ht="17.149999999999999" customHeight="1">
      <c r="A44" s="181"/>
      <c r="B44" s="905" t="s">
        <v>228</v>
      </c>
      <c r="C44" s="906"/>
      <c r="D44" s="906"/>
      <c r="E44" s="907"/>
      <c r="F44" s="501">
        <f>SUM(F43)</f>
        <v>3.195454824568885</v>
      </c>
      <c r="G44" s="501">
        <f>SUM(G43)</f>
        <v>0.12073890838125031</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685" t="s">
        <v>350</v>
      </c>
      <c r="C47" s="761">
        <f>IF('1.2 Scenario Analysis'!M12="Old",(C37*(15*(1+16%))),IF('1.2 Scenario Analysis'!M12="New",(C37*15),C37*(15*(1+8%))))</f>
        <v>16.200000000000003</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3.7068185307111063</v>
      </c>
      <c r="G47" s="499">
        <f>F47*$D$27/$D$16*1000</f>
        <v>0.12475515433622776</v>
      </c>
      <c r="H47" s="181"/>
      <c r="I47" s="181"/>
      <c r="J47" s="181"/>
    </row>
    <row r="48" spans="1:12" ht="17.149999999999999" customHeight="1">
      <c r="A48" s="181"/>
      <c r="B48" s="905" t="s">
        <v>228</v>
      </c>
      <c r="C48" s="906"/>
      <c r="D48" s="906"/>
      <c r="E48" s="907"/>
      <c r="F48" s="501">
        <f>SUM(F47)</f>
        <v>3.7068185307111063</v>
      </c>
      <c r="G48" s="501">
        <f>SUM(G47)</f>
        <v>0.12475515433622776</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Sheet'!E272</f>
        <v>1</v>
      </c>
      <c r="D53" s="513">
        <f>'Input Sheet'!E276</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8.5034925558310548E-2</v>
      </c>
      <c r="H53" s="504"/>
      <c r="I53" s="504"/>
      <c r="J53" s="181"/>
    </row>
    <row r="54" spans="1:10" ht="17.149999999999999" customHeight="1">
      <c r="A54" s="181"/>
      <c r="B54" s="419" t="s">
        <v>96</v>
      </c>
      <c r="C54" s="512">
        <f>'Input Sheet'!E273</f>
        <v>1</v>
      </c>
      <c r="D54" s="513">
        <f>'Input Sheet'!E277</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7.0479635535829019E-2</v>
      </c>
      <c r="H54" s="504"/>
      <c r="I54" s="504"/>
      <c r="J54" s="181"/>
    </row>
    <row r="55" spans="1:10" ht="17.149999999999999" customHeight="1">
      <c r="A55" s="181"/>
      <c r="B55" s="419" t="s">
        <v>97</v>
      </c>
      <c r="C55" s="512">
        <f>'Input Sheet'!E274</f>
        <v>1</v>
      </c>
      <c r="D55" s="513">
        <f>'Input Sheet'!E278</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4.3891336811021059E-2</v>
      </c>
      <c r="H55" s="504"/>
      <c r="I55" s="504"/>
      <c r="J55" s="181"/>
    </row>
    <row r="56" spans="1:10" ht="17.149999999999999" customHeight="1">
      <c r="A56" s="181"/>
      <c r="B56" s="419" t="s">
        <v>98</v>
      </c>
      <c r="C56" s="512">
        <f>'Input Sheet'!E275</f>
        <v>1</v>
      </c>
      <c r="D56" s="513">
        <f>'Input Sheet'!E279</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8.3678442336974745E-2</v>
      </c>
      <c r="H56" s="504"/>
      <c r="I56" s="504"/>
      <c r="J56" s="181"/>
    </row>
    <row r="57" spans="1:10" ht="17.149999999999999" customHeight="1">
      <c r="A57" s="181"/>
      <c r="B57" s="905" t="s">
        <v>228</v>
      </c>
      <c r="C57" s="906"/>
      <c r="D57" s="906"/>
      <c r="E57" s="907"/>
      <c r="F57" s="501">
        <f>SUM(F53:F56)</f>
        <v>7.4920606200138966</v>
      </c>
      <c r="G57" s="501">
        <f>SUM(G53:G56)</f>
        <v>0.28308434024213536</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Sheet'!F272</f>
        <v>1</v>
      </c>
      <c r="D60" s="513">
        <f>'Input Sheet'!F276</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7.5742554023581515E-2</v>
      </c>
      <c r="H60" s="504"/>
      <c r="I60" s="504"/>
      <c r="J60" s="181"/>
    </row>
    <row r="61" spans="1:10" ht="17.149999999999999" customHeight="1">
      <c r="A61" s="181"/>
      <c r="B61" s="419" t="s">
        <v>96</v>
      </c>
      <c r="C61" s="512">
        <f>'Input Sheet'!F273</f>
        <v>1</v>
      </c>
      <c r="D61" s="513">
        <f>'Input Sheet'!F277</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6.2777824136204544E-2</v>
      </c>
      <c r="H61" s="504"/>
      <c r="I61" s="504"/>
      <c r="J61" s="181"/>
    </row>
    <row r="62" spans="1:10" ht="17.149999999999999" customHeight="1">
      <c r="A62" s="181"/>
      <c r="B62" s="419" t="s">
        <v>97</v>
      </c>
      <c r="C62" s="512">
        <f>'Input Sheet'!F274</f>
        <v>1</v>
      </c>
      <c r="D62" s="513">
        <f>'Input Sheet'!F278</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3.9095018049922582E-2</v>
      </c>
      <c r="H62" s="504"/>
      <c r="I62" s="504"/>
      <c r="J62" s="181"/>
    </row>
    <row r="63" spans="1:10" ht="17.149999999999999" customHeight="1">
      <c r="A63" s="181"/>
      <c r="B63" s="419" t="s">
        <v>98</v>
      </c>
      <c r="C63" s="512">
        <f>'Input Sheet'!F275</f>
        <v>1</v>
      </c>
      <c r="D63" s="513">
        <f>'Input Sheet'!F279</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7.4534303378337441E-2</v>
      </c>
      <c r="H63" s="504"/>
      <c r="I63" s="504"/>
      <c r="J63" s="181"/>
    </row>
    <row r="64" spans="1:10" ht="17.149999999999999" customHeight="1">
      <c r="A64" s="181"/>
      <c r="B64" s="905" t="s">
        <v>228</v>
      </c>
      <c r="C64" s="906"/>
      <c r="D64" s="906"/>
      <c r="E64" s="907"/>
      <c r="F64" s="501">
        <f>SUM(F60:F63)</f>
        <v>7.4920606200138966</v>
      </c>
      <c r="G64" s="501">
        <f>SUM(G60:G63)</f>
        <v>0.25214969958804612</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4DD9-4109-432C-9449-CCF4800A3F9B}">
  <sheetPr>
    <tabColor rgb="FF92D050"/>
  </sheetPr>
  <dimension ref="A1:Q586"/>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598</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Sheet'!E280</f>
        <v>1</v>
      </c>
      <c r="D11" s="682">
        <f>'Input Sheet'!F280</f>
        <v>1</v>
      </c>
      <c r="E11" s="474" t="s">
        <v>202</v>
      </c>
      <c r="F11" s="475"/>
      <c r="G11" s="475"/>
      <c r="H11" s="475"/>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Sheet'!E281</f>
        <v>300</v>
      </c>
      <c r="D13" s="480">
        <f>'Input Sheet'!F281</f>
        <v>360</v>
      </c>
      <c r="E13" s="474" t="s">
        <v>368</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369</v>
      </c>
      <c r="C18" s="473">
        <f>C16/C17</f>
        <v>125000</v>
      </c>
      <c r="D18" s="473">
        <f>D16/D17</f>
        <v>125000</v>
      </c>
      <c r="E18" s="473" t="s">
        <v>370</v>
      </c>
      <c r="F18" s="181"/>
      <c r="G18" s="181"/>
      <c r="H18" s="181"/>
      <c r="I18" s="181"/>
      <c r="J18" s="466"/>
    </row>
    <row r="19" spans="1:12" ht="20.149999999999999" customHeight="1">
      <c r="A19" s="181"/>
      <c r="B19" s="675" t="s">
        <v>371</v>
      </c>
      <c r="C19" s="473">
        <f>C11*C13*C12</f>
        <v>289.28571428571428</v>
      </c>
      <c r="D19" s="473">
        <f>D11*D13*D12</f>
        <v>347.14285714285717</v>
      </c>
      <c r="E19" s="473" t="s">
        <v>368</v>
      </c>
      <c r="F19" s="181"/>
      <c r="G19" s="181"/>
      <c r="H19" s="181"/>
      <c r="I19" s="181"/>
      <c r="J19" s="466"/>
    </row>
    <row r="20" spans="1:12" ht="20.149999999999999" customHeight="1">
      <c r="A20" s="181"/>
      <c r="B20" s="675" t="s">
        <v>372</v>
      </c>
      <c r="C20" s="473">
        <f>C19*60</f>
        <v>17357.142857142855</v>
      </c>
      <c r="D20" s="473">
        <f>D19*60</f>
        <v>20828.571428571431</v>
      </c>
      <c r="E20" s="473" t="s">
        <v>373</v>
      </c>
      <c r="F20" s="181"/>
      <c r="G20" s="181"/>
      <c r="H20" s="181"/>
      <c r="I20" s="181"/>
      <c r="J20" s="466"/>
    </row>
    <row r="21" spans="1:12" ht="20.149999999999999" customHeight="1">
      <c r="A21" s="181"/>
      <c r="B21" s="483" t="s">
        <v>353</v>
      </c>
      <c r="C21" s="676">
        <f>'Input Sheet'!E282</f>
        <v>0</v>
      </c>
      <c r="D21" s="676">
        <f>'Input Sheet'!F282</f>
        <v>0</v>
      </c>
      <c r="E21" s="470" t="s">
        <v>208</v>
      </c>
      <c r="F21" s="181"/>
      <c r="G21" s="181"/>
      <c r="H21" s="181"/>
      <c r="I21" s="181"/>
      <c r="J21" s="466"/>
    </row>
    <row r="22" spans="1:12" ht="20.149999999999999" customHeight="1">
      <c r="A22" s="181"/>
      <c r="B22" s="481" t="s">
        <v>494</v>
      </c>
      <c r="C22" s="488">
        <f>C21*C20</f>
        <v>0</v>
      </c>
      <c r="D22" s="488">
        <f>D21*D20</f>
        <v>0</v>
      </c>
      <c r="E22" s="473" t="s">
        <v>373</v>
      </c>
      <c r="F22" s="181"/>
      <c r="G22" s="181"/>
      <c r="H22" s="181"/>
      <c r="I22" s="181"/>
      <c r="J22" s="466"/>
    </row>
    <row r="23" spans="1:12" ht="20.149999999999999" customHeight="1">
      <c r="A23" s="181"/>
      <c r="B23" s="481" t="s">
        <v>495</v>
      </c>
      <c r="C23" s="470">
        <f>C20-C22</f>
        <v>17357.142857142855</v>
      </c>
      <c r="D23" s="470">
        <f>D20-D22</f>
        <v>20828.571428571431</v>
      </c>
      <c r="E23" s="473" t="s">
        <v>373</v>
      </c>
      <c r="F23" s="181"/>
      <c r="G23" s="181"/>
      <c r="H23" s="181"/>
      <c r="I23" s="181"/>
      <c r="J23" s="466"/>
    </row>
    <row r="24" spans="1:12" ht="20.149999999999999" customHeight="1">
      <c r="A24" s="181"/>
      <c r="B24" s="675" t="s">
        <v>217</v>
      </c>
      <c r="C24" s="660">
        <f>IF('1.1 Summary'!$C$16=1,C18/C23,IF('1.1 Summary'!$C$16=0.5,(C18/(C23*1.15)),IF('1.1 Summary'!$C$16=0.33,(C18/(C23*1.3)),IF('1.1 Summary'!$C$16=1.5,(C18/(C23*0.85)),(C18/(C23*0.7))))))</f>
        <v>10.2880658436214</v>
      </c>
      <c r="D24" s="660">
        <f>IF('1.1 Summary'!$C$16=1,D18/D23,IF('1.1 Summary'!$C$16=0.5,(D18/(D23*1.15)),IF('1.1 Summary'!$C$16=0.33,(D18/(D23*1.3)),IF('1.1 Summary'!$C$16=1.5,(D18/(D23*0.85)),(D18/(D23*0.7))))))</f>
        <v>8.5733882030178332</v>
      </c>
      <c r="E24" s="473"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0.95365248903299638</v>
      </c>
      <c r="D26" s="486">
        <f>D24/SUM(D24:D25)</f>
        <v>0.94489379393756145</v>
      </c>
      <c r="E26" s="470" t="s">
        <v>208</v>
      </c>
      <c r="F26" s="181"/>
      <c r="G26" s="181"/>
      <c r="H26" s="181"/>
      <c r="I26" s="181"/>
      <c r="J26" s="466"/>
    </row>
    <row r="27" spans="1:12" ht="20.149999999999999" customHeight="1">
      <c r="A27" s="181"/>
      <c r="B27" s="483" t="s">
        <v>250</v>
      </c>
      <c r="C27" s="660">
        <f>IF('1.1 Summary'!$C$15="Can",C24+C25,0)</f>
        <v>0</v>
      </c>
      <c r="D27" s="660">
        <f>IF('1.1 Summary'!$C$15="Can",D24+D25,0)</f>
        <v>0</v>
      </c>
      <c r="E27" s="470" t="s">
        <v>153</v>
      </c>
      <c r="F27" s="181"/>
      <c r="G27" s="181"/>
      <c r="H27" s="181"/>
      <c r="I27" s="181"/>
      <c r="J27" s="466"/>
    </row>
    <row r="28" spans="1:12" ht="20.149999999999999" customHeight="1">
      <c r="A28" s="181"/>
      <c r="B28" s="481" t="s">
        <v>618</v>
      </c>
      <c r="C28" s="723">
        <f>C12*(1-C21)*1</f>
        <v>0.9642857142857143</v>
      </c>
      <c r="D28" s="723">
        <f>D12*(1-D21)*1</f>
        <v>0.9642857142857143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599</v>
      </c>
      <c r="C33" s="665">
        <f>'Appendix - Equipment'!C22</f>
        <v>1</v>
      </c>
      <c r="D33" s="497">
        <f>IF('1.1 Summary'!$C$13="New",'Appendix - Equipment'!D22,IF('1.1 Summary'!$C$13="Old",'Appendix - Equipment'!D22*0.4,'Appendix - Equipment'!D22*0.75))</f>
        <v>65000</v>
      </c>
      <c r="E33" s="667">
        <f>'Input Sheet'!E283</f>
        <v>0.1</v>
      </c>
      <c r="F33" s="497">
        <f>C33*D33*E33/C$10</f>
        <v>0.84635416666666663</v>
      </c>
      <c r="G33" s="499">
        <f>F33*$C$27/$C$16*1000</f>
        <v>0</v>
      </c>
      <c r="I33" s="181"/>
      <c r="J33" s="181"/>
      <c r="L33" s="494"/>
    </row>
    <row r="34" spans="1:12" ht="17.149999999999999" customHeight="1">
      <c r="A34" s="181"/>
      <c r="B34" s="905" t="s">
        <v>228</v>
      </c>
      <c r="C34" s="906"/>
      <c r="D34" s="906"/>
      <c r="E34" s="907"/>
      <c r="F34" s="501">
        <f>SUM(F32:F33)</f>
        <v>0.84635416666666663</v>
      </c>
      <c r="G34" s="501">
        <f>SUM(G32:G33)</f>
        <v>0</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599</v>
      </c>
      <c r="C37" s="665">
        <f>'Appendix - Equipment'!G22</f>
        <v>1</v>
      </c>
      <c r="D37" s="497">
        <f>IF('1.1 Summary'!$C$13="New",'Appendix - Equipment'!H22,IF('1.1 Summary'!$C$13="Old",'Appendix - Equipment'!H22*0.4,'Appendix - Equipment'!H22*0.75))</f>
        <v>71500</v>
      </c>
      <c r="E37" s="667">
        <f>'Input Sheet'!F283</f>
        <v>0.1</v>
      </c>
      <c r="F37" s="497">
        <f>C37*D37*E37/D$10</f>
        <v>0.93098958333333337</v>
      </c>
      <c r="G37" s="499">
        <f>F37*$D$27/$D$16*1000</f>
        <v>0</v>
      </c>
      <c r="H37" s="181"/>
      <c r="I37" s="181"/>
      <c r="J37" s="181"/>
    </row>
    <row r="38" spans="1:12" ht="17.149999999999999" customHeight="1">
      <c r="A38" s="181"/>
      <c r="B38" s="905" t="s">
        <v>228</v>
      </c>
      <c r="C38" s="906"/>
      <c r="D38" s="906"/>
      <c r="E38" s="907"/>
      <c r="F38" s="501">
        <f>SUM(F37)</f>
        <v>0.93098958333333337</v>
      </c>
      <c r="G38" s="501">
        <f>SUM(G37)</f>
        <v>0</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365</v>
      </c>
      <c r="E42" s="491" t="s">
        <v>366</v>
      </c>
      <c r="F42" s="492" t="s">
        <v>86</v>
      </c>
      <c r="G42" s="493" t="s">
        <v>233</v>
      </c>
      <c r="H42" s="181"/>
      <c r="I42" s="181"/>
      <c r="J42" s="181"/>
    </row>
    <row r="43" spans="1:12" ht="17.149999999999999" customHeight="1">
      <c r="A43" s="181"/>
      <c r="B43" s="685" t="s">
        <v>599</v>
      </c>
      <c r="C43" s="688">
        <f>IF('1.1 Summary'!$C$13="Old",(C33*(15*(1+16%))),IF('1.1 Summary'!$C$13="New",(C33*15),C33*(15*(1+8%))))</f>
        <v>15</v>
      </c>
      <c r="D43" s="672">
        <v>0.15</v>
      </c>
      <c r="E43" s="673">
        <v>0.2</v>
      </c>
      <c r="F43" s="497">
        <f>(C43*IF('1.1 Summary'!$C$9="France",'Assumption &amp; Analysis'!$E$70,IF('1.1 Summary'!$C$9="Netherlands",'Assumption &amp; Analysis'!$F$70,IF('1.1 Summary'!$C$9="Portugal",'Assumption &amp; Analysis'!$G$70,'Assumption &amp; Analysis'!$H$70)))+(D43*IF('1.1 Summary'!$C$9="France",'Assumption &amp; Analysis'!$E$72,IF('1.1 Summary'!$C$9="Netherlands",'Assumption &amp; Analysis'!$F$72,IF('1.1 Summary'!$C$9="Portugal",'Assumption &amp; Analysis'!$G$72,'Assumption &amp; Analysis'!$H$72))))+(E43*IF('1.1 Summary'!$C$9="France",'Assumption &amp; Analysis'!$E$73,IF('1.1 Summary'!$C$9="Netherlands",'Assumption &amp; Analysis'!$F$73,IF('1.1 Summary'!$C$9="Portugal",'Assumption &amp; Analysis'!$G$73,'Assumption &amp; Analysis'!$H$73)))))</f>
        <v>18.567424565473246</v>
      </c>
      <c r="G43" s="499">
        <f>F43*$C$27/$C$16*1000</f>
        <v>0</v>
      </c>
      <c r="H43" s="181"/>
      <c r="I43" s="181"/>
      <c r="J43" s="181"/>
    </row>
    <row r="44" spans="1:12" ht="17.149999999999999" customHeight="1">
      <c r="A44" s="181"/>
      <c r="B44" s="905" t="s">
        <v>228</v>
      </c>
      <c r="C44" s="906"/>
      <c r="D44" s="906"/>
      <c r="E44" s="907"/>
      <c r="F44" s="501">
        <f>SUM(F43)</f>
        <v>18.567424565473246</v>
      </c>
      <c r="G44" s="501">
        <f>SUM(G43)</f>
        <v>0</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365</v>
      </c>
      <c r="E46" s="491" t="s">
        <v>366</v>
      </c>
      <c r="F46" s="492" t="s">
        <v>86</v>
      </c>
      <c r="G46" s="493" t="s">
        <v>233</v>
      </c>
      <c r="H46" s="181"/>
      <c r="I46" s="181"/>
      <c r="J46" s="181"/>
    </row>
    <row r="47" spans="1:12" ht="17.149999999999999" customHeight="1">
      <c r="A47" s="181"/>
      <c r="B47" s="685" t="s">
        <v>599</v>
      </c>
      <c r="C47" s="496">
        <f>IF('1.1 Summary'!$C$13="Old",(C37*(20*(1+16%))),IF('1.1 Summary'!$C$13="New",(C37*20),C37*(20*(1+8%))))</f>
        <v>20</v>
      </c>
      <c r="D47" s="672">
        <v>0.15</v>
      </c>
      <c r="E47" s="673">
        <v>0.2</v>
      </c>
      <c r="F47" s="497">
        <v>19.440094580995105</v>
      </c>
      <c r="G47" s="499">
        <f>F47*$D$27/$D$16*1000</f>
        <v>0</v>
      </c>
      <c r="H47" s="181"/>
      <c r="I47" s="181"/>
      <c r="J47" s="181"/>
    </row>
    <row r="48" spans="1:12" ht="17.149999999999999" customHeight="1">
      <c r="A48" s="181"/>
      <c r="B48" s="905" t="s">
        <v>228</v>
      </c>
      <c r="C48" s="906"/>
      <c r="D48" s="906"/>
      <c r="E48" s="907"/>
      <c r="F48" s="501">
        <f>SUM(F47)</f>
        <v>19.440094580995105</v>
      </c>
      <c r="G48" s="501">
        <f>SUM(G47)</f>
        <v>0</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Sheet'!E284</f>
        <v>1</v>
      </c>
      <c r="D53" s="513">
        <f>'Input Sheet'!E288</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0</v>
      </c>
      <c r="H53" s="504"/>
      <c r="I53" s="504"/>
      <c r="J53" s="181"/>
    </row>
    <row r="54" spans="1:10" ht="17.149999999999999" customHeight="1">
      <c r="A54" s="181"/>
      <c r="B54" s="419" t="s">
        <v>96</v>
      </c>
      <c r="C54" s="512">
        <f>'Input Sheet'!E285</f>
        <v>1</v>
      </c>
      <c r="D54" s="513">
        <f>'Input Sheet'!E289</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F54*$C$27/$C$16*1000</f>
        <v>0</v>
      </c>
      <c r="H54" s="504"/>
      <c r="I54" s="504"/>
      <c r="J54" s="181"/>
    </row>
    <row r="55" spans="1:10" ht="17.149999999999999" customHeight="1">
      <c r="A55" s="181"/>
      <c r="B55" s="419" t="s">
        <v>97</v>
      </c>
      <c r="C55" s="512">
        <f>'Input Sheet'!E286</f>
        <v>1</v>
      </c>
      <c r="D55" s="513">
        <f>'Input Sheet'!E290</f>
        <v>0.05</v>
      </c>
      <c r="E55" s="497">
        <f>IF('1.1 Summary'!$C$9="France",'Labour Data – France'!$F16,IF('1.1 Summary'!$C$9="Netherlands",'Labour Data – Netherlands'!$F16,IF('1.1 Summary'!$C$9="Portugal",'Labour Data – Portugal'!$F16,'Labour Data – Country B'!$F16)))</f>
        <v>23.232408815008824</v>
      </c>
      <c r="F55" s="497">
        <f t="shared" si="0"/>
        <v>1.1616204407504414</v>
      </c>
      <c r="G55" s="499">
        <f>F55*$C$27/$C$16*1000</f>
        <v>0</v>
      </c>
      <c r="H55" s="504"/>
      <c r="I55" s="504"/>
      <c r="J55" s="181"/>
    </row>
    <row r="56" spans="1:10" ht="17.149999999999999" customHeight="1">
      <c r="A56" s="181"/>
      <c r="B56" s="419" t="s">
        <v>98</v>
      </c>
      <c r="C56" s="512">
        <f>'Input Sheet'!E287</f>
        <v>1</v>
      </c>
      <c r="D56" s="513">
        <f>'Input Sheet'!E291</f>
        <v>0.1</v>
      </c>
      <c r="E56" s="497">
        <f>IF('1.1 Summary'!$C$9="France",'Labour Data – France'!$F17,IF('1.1 Summary'!$C$9="Netherlands",'Labour Data – Netherlands'!$F17,IF('1.1 Summary'!$C$9="Portugal",'Labour Data – Portugal'!$F17,'Labour Data – Country B'!$F17)))</f>
        <v>22.146190143923693</v>
      </c>
      <c r="F56" s="497">
        <f t="shared" si="0"/>
        <v>2.2146190143923694</v>
      </c>
      <c r="G56" s="499">
        <f>F56*$C$27/$C$16*1000</f>
        <v>0</v>
      </c>
      <c r="H56" s="504"/>
      <c r="I56" s="504"/>
      <c r="J56" s="181"/>
    </row>
    <row r="57" spans="1:10" ht="17.149999999999999" customHeight="1">
      <c r="A57" s="181"/>
      <c r="B57" s="905" t="s">
        <v>228</v>
      </c>
      <c r="C57" s="906"/>
      <c r="D57" s="906"/>
      <c r="E57" s="907"/>
      <c r="F57" s="501">
        <f>SUM(F53:F56)</f>
        <v>7.4920606200138966</v>
      </c>
      <c r="G57" s="501">
        <f>SUM(G53:G56)</f>
        <v>0</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Sheet'!F284</f>
        <v>1</v>
      </c>
      <c r="D60" s="513">
        <f>'Input Sheet'!F288</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0</v>
      </c>
      <c r="H60" s="504"/>
      <c r="I60" s="504"/>
      <c r="J60" s="181"/>
    </row>
    <row r="61" spans="1:10" ht="17.149999999999999" customHeight="1">
      <c r="A61" s="181"/>
      <c r="B61" s="419" t="s">
        <v>96</v>
      </c>
      <c r="C61" s="512">
        <f>'Input Sheet'!F285</f>
        <v>1</v>
      </c>
      <c r="D61" s="513">
        <f>'Input Sheet'!F289</f>
        <v>0.05</v>
      </c>
      <c r="E61" s="497">
        <f>IF('1.1 Summary'!$C$9="France",'Labour Data – France'!$F15,IF('1.1 Summary'!$C$9="Netherlands",'Labour Data – Netherlands'!$F15,IF('1.1 Summary'!$C$9="Portugal",'Labour Data – Portugal'!$F15,'Labour Data – Country B'!$F15)))</f>
        <v>37.306034057501101</v>
      </c>
      <c r="F61" s="497">
        <f t="shared" ref="F61:F63" si="1">C61*D61*E61</f>
        <v>1.8653017028750551</v>
      </c>
      <c r="G61" s="499">
        <f>F61*$D$27/$D$16*1000</f>
        <v>0</v>
      </c>
      <c r="H61" s="504"/>
      <c r="I61" s="504"/>
      <c r="J61" s="181"/>
    </row>
    <row r="62" spans="1:10" ht="17.149999999999999" customHeight="1">
      <c r="A62" s="181"/>
      <c r="B62" s="419" t="s">
        <v>97</v>
      </c>
      <c r="C62" s="512">
        <f>'Input Sheet'!F286</f>
        <v>1</v>
      </c>
      <c r="D62" s="513">
        <f>'Input Sheet'!F290</f>
        <v>0.05</v>
      </c>
      <c r="E62" s="497">
        <f>IF('1.1 Summary'!$C$9="France",'Labour Data – France'!$F16,IF('1.1 Summary'!$C$9="Netherlands",'Labour Data – Netherlands'!$F16,IF('1.1 Summary'!$C$9="Portugal",'Labour Data – Portugal'!$F16,'Labour Data – Country B'!$F16)))</f>
        <v>23.232408815008824</v>
      </c>
      <c r="F62" s="497">
        <f t="shared" si="1"/>
        <v>1.1616204407504414</v>
      </c>
      <c r="G62" s="499">
        <f>F62*$D$27/$D$16*1000</f>
        <v>0</v>
      </c>
      <c r="H62" s="504"/>
      <c r="I62" s="504"/>
      <c r="J62" s="181"/>
    </row>
    <row r="63" spans="1:10" ht="17.149999999999999" customHeight="1">
      <c r="A63" s="181"/>
      <c r="B63" s="419" t="s">
        <v>98</v>
      </c>
      <c r="C63" s="512">
        <f>'Input Sheet'!F287</f>
        <v>1</v>
      </c>
      <c r="D63" s="513">
        <f>'Input Sheet'!F291</f>
        <v>0.1</v>
      </c>
      <c r="E63" s="497">
        <f>IF('1.1 Summary'!$C$9="France",'Labour Data – France'!$F17,IF('1.1 Summary'!$C$9="Netherlands",'Labour Data – Netherlands'!$F17,IF('1.1 Summary'!$C$9="Portugal",'Labour Data – Portugal'!$F17,'Labour Data – Country B'!$F17)))</f>
        <v>22.146190143923693</v>
      </c>
      <c r="F63" s="497">
        <f t="shared" si="1"/>
        <v>2.2146190143923694</v>
      </c>
      <c r="G63" s="499">
        <f>F63*$D$27/$D$16*1000</f>
        <v>0</v>
      </c>
      <c r="H63" s="504"/>
      <c r="I63" s="504"/>
      <c r="J63" s="181"/>
    </row>
    <row r="64" spans="1:10" ht="17.149999999999999" customHeight="1">
      <c r="A64" s="181"/>
      <c r="B64" s="905" t="s">
        <v>228</v>
      </c>
      <c r="C64" s="906"/>
      <c r="D64" s="906"/>
      <c r="E64" s="907"/>
      <c r="F64" s="501">
        <f>SUM(F60:F63)</f>
        <v>7.4920606200138966</v>
      </c>
      <c r="G64" s="501">
        <f>SUM(G60:G63)</f>
        <v>0</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514"/>
      <c r="B66" s="514"/>
      <c r="C66" s="514"/>
      <c r="D66" s="514"/>
      <c r="E66" s="514"/>
      <c r="F66" s="514"/>
      <c r="G66" s="514"/>
      <c r="H66" s="514"/>
      <c r="I66" s="514"/>
      <c r="J66" s="12"/>
      <c r="K66" s="424"/>
      <c r="L66" s="424"/>
    </row>
    <row r="67" spans="1:12" ht="17.149999999999999" hidden="1" customHeight="1">
      <c r="B67" s="670"/>
    </row>
    <row r="68" spans="1:12" ht="15" hidden="1" customHeight="1">
      <c r="B68" s="165"/>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5DCA-FB63-47DD-8353-0D4BFA5CEBBC}">
  <sheetPr>
    <tabColor rgb="FF92D050"/>
  </sheetPr>
  <dimension ref="A1:Q586"/>
  <sheetViews>
    <sheetView showGridLines="0" topLeftCell="A25" zoomScale="85" zoomScaleNormal="85" zoomScaleSheetLayoutView="85" zoomScalePageLayoutView="40" workbookViewId="0">
      <selection activeCell="B48" sqref="B48:E4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598</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Sheet'!E280</f>
        <v>1</v>
      </c>
      <c r="D11" s="682">
        <f>'Input Sheet'!F280</f>
        <v>1</v>
      </c>
      <c r="E11" s="474" t="s">
        <v>202</v>
      </c>
      <c r="F11" s="475"/>
      <c r="G11" s="475"/>
      <c r="H11" s="475"/>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Sheet'!E281</f>
        <v>300</v>
      </c>
      <c r="D13" s="480">
        <f>'Input Sheet'!F281</f>
        <v>360</v>
      </c>
      <c r="E13" s="474" t="s">
        <v>368</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369</v>
      </c>
      <c r="C18" s="473">
        <f>C16/C17</f>
        <v>125000</v>
      </c>
      <c r="D18" s="473">
        <f>D16/D17</f>
        <v>125000</v>
      </c>
      <c r="E18" s="473" t="s">
        <v>370</v>
      </c>
      <c r="F18" s="181"/>
      <c r="G18" s="181"/>
      <c r="H18" s="181"/>
      <c r="I18" s="181"/>
      <c r="J18" s="466"/>
    </row>
    <row r="19" spans="1:12" ht="20.149999999999999" customHeight="1">
      <c r="A19" s="181"/>
      <c r="B19" s="675" t="s">
        <v>371</v>
      </c>
      <c r="C19" s="473">
        <f>C11*C13*C12</f>
        <v>289.28571428571428</v>
      </c>
      <c r="D19" s="473">
        <f>D11*D13*D12</f>
        <v>347.14285714285717</v>
      </c>
      <c r="E19" s="473" t="s">
        <v>368</v>
      </c>
      <c r="F19" s="181"/>
      <c r="G19" s="181"/>
      <c r="H19" s="181"/>
      <c r="I19" s="181"/>
      <c r="J19" s="466"/>
    </row>
    <row r="20" spans="1:12" ht="20.149999999999999" customHeight="1">
      <c r="A20" s="181"/>
      <c r="B20" s="675" t="s">
        <v>372</v>
      </c>
      <c r="C20" s="473">
        <f>C19*60</f>
        <v>17357.142857142855</v>
      </c>
      <c r="D20" s="473">
        <f>D19*60</f>
        <v>20828.571428571431</v>
      </c>
      <c r="E20" s="473" t="s">
        <v>373</v>
      </c>
      <c r="F20" s="181"/>
      <c r="G20" s="181"/>
      <c r="H20" s="181"/>
      <c r="I20" s="181"/>
      <c r="J20" s="466"/>
    </row>
    <row r="21" spans="1:12" ht="20.149999999999999" customHeight="1">
      <c r="A21" s="181"/>
      <c r="B21" s="483" t="s">
        <v>353</v>
      </c>
      <c r="C21" s="676">
        <f>'Input Sheet'!E282</f>
        <v>0</v>
      </c>
      <c r="D21" s="676">
        <f>'Input Sheet'!F282</f>
        <v>0</v>
      </c>
      <c r="E21" s="470" t="s">
        <v>208</v>
      </c>
      <c r="F21" s="181"/>
      <c r="G21" s="181"/>
      <c r="H21" s="181"/>
      <c r="I21" s="181"/>
      <c r="J21" s="466"/>
    </row>
    <row r="22" spans="1:12" ht="20.149999999999999" customHeight="1">
      <c r="A22" s="181"/>
      <c r="B22" s="481" t="s">
        <v>494</v>
      </c>
      <c r="C22" s="488">
        <f>C21*C20</f>
        <v>0</v>
      </c>
      <c r="D22" s="488">
        <f>D21*D20</f>
        <v>0</v>
      </c>
      <c r="E22" s="473" t="s">
        <v>373</v>
      </c>
      <c r="F22" s="181"/>
      <c r="G22" s="181"/>
      <c r="H22" s="181"/>
      <c r="I22" s="181"/>
      <c r="J22" s="466"/>
    </row>
    <row r="23" spans="1:12" ht="20.149999999999999" customHeight="1">
      <c r="A23" s="181"/>
      <c r="B23" s="481" t="s">
        <v>495</v>
      </c>
      <c r="C23" s="470">
        <f>C20-C22</f>
        <v>17357.142857142855</v>
      </c>
      <c r="D23" s="470">
        <f>D20-D22</f>
        <v>20828.571428571431</v>
      </c>
      <c r="E23" s="473" t="s">
        <v>373</v>
      </c>
      <c r="F23" s="181"/>
      <c r="G23" s="181"/>
      <c r="H23" s="181"/>
      <c r="I23" s="181"/>
      <c r="J23" s="466"/>
    </row>
    <row r="24" spans="1:12" ht="20.149999999999999" customHeight="1">
      <c r="A24" s="181"/>
      <c r="B24" s="675" t="s">
        <v>217</v>
      </c>
      <c r="C24" s="660">
        <f>IF('1.1 Summary'!$C$16=1,C18/C23,IF('1.1 Summary'!$C$16=0.5,(C18/(C23*1.15)),IF('1.1 Summary'!$C$16=0.33,(C18/(C23*1.3)),IF('1.1 Summary'!$C$16=1.5,(C18/(C23*0.85)),(C18/(C23*0.7))))))</f>
        <v>10.2880658436214</v>
      </c>
      <c r="D24" s="660">
        <f>IF('1.1 Summary'!$C$16=1,D18/D23,IF('1.1 Summary'!$C$16=0.5,(D18/(D23*1.15)),IF('1.1 Summary'!$C$16=0.33,(D18/(D23*1.3)),IF('1.1 Summary'!$C$16=1.5,(D18/(D23*0.85)),(D18/(D23*0.7))))))</f>
        <v>8.5733882030178332</v>
      </c>
      <c r="E24" s="473"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0.95365248903299638</v>
      </c>
      <c r="D26" s="486">
        <f>D24/SUM(D24:D25)</f>
        <v>0.94489379393756145</v>
      </c>
      <c r="E26" s="470" t="s">
        <v>208</v>
      </c>
      <c r="F26" s="181"/>
      <c r="G26" s="181"/>
      <c r="H26" s="181"/>
      <c r="I26" s="181"/>
      <c r="J26" s="466"/>
    </row>
    <row r="27" spans="1:12" ht="20.149999999999999" customHeight="1">
      <c r="A27" s="181"/>
      <c r="B27" s="483" t="s">
        <v>250</v>
      </c>
      <c r="C27" s="660">
        <f>IF('1.1 Summary'!$C$15="Can",C24+C25,0)</f>
        <v>0</v>
      </c>
      <c r="D27" s="660">
        <f>IF('1.1 Summary'!$C$15="Can",D24+D25,0)</f>
        <v>0</v>
      </c>
      <c r="E27" s="470" t="s">
        <v>153</v>
      </c>
      <c r="F27" s="181"/>
      <c r="G27" s="181"/>
      <c r="H27" s="181"/>
      <c r="I27" s="181"/>
      <c r="J27" s="466"/>
    </row>
    <row r="28" spans="1:12" ht="20.149999999999999" customHeight="1">
      <c r="A28" s="181"/>
      <c r="B28" s="481" t="s">
        <v>618</v>
      </c>
      <c r="C28" s="723">
        <f>C12*(1-C21)*1</f>
        <v>0.9642857142857143</v>
      </c>
      <c r="D28" s="723">
        <f>D12*(1-D21)*1</f>
        <v>0.9642857142857143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599</v>
      </c>
      <c r="C33" s="665">
        <f>'Appendix - Equipment'!C22</f>
        <v>1</v>
      </c>
      <c r="D33" s="761">
        <f>IF('1.2 Scenario Analysis'!H12="New",'Appendix - Equipment'!D22,IF('1.2 Scenario Analysis'!H12="Old",'Appendix - Equipment'!D22*0.4,'Appendix - Equipment'!D22*0.75))</f>
        <v>48750</v>
      </c>
      <c r="E33" s="667">
        <f>'Input Sheet'!E283</f>
        <v>0.1</v>
      </c>
      <c r="F33" s="497">
        <f>C33*D33*E33/C$10</f>
        <v>0.634765625</v>
      </c>
      <c r="G33" s="499">
        <f>F33*$C$27/$C$16*1000</f>
        <v>0</v>
      </c>
      <c r="I33" s="181"/>
      <c r="J33" s="181"/>
      <c r="L33" s="494"/>
    </row>
    <row r="34" spans="1:12" ht="17.149999999999999" customHeight="1">
      <c r="A34" s="181"/>
      <c r="B34" s="905" t="s">
        <v>228</v>
      </c>
      <c r="C34" s="906"/>
      <c r="D34" s="906"/>
      <c r="E34" s="907"/>
      <c r="F34" s="501">
        <f>SUM(F32:F33)</f>
        <v>0.634765625</v>
      </c>
      <c r="G34" s="501">
        <f>SUM(G32:G33)</f>
        <v>0</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599</v>
      </c>
      <c r="C37" s="665">
        <f>'Appendix - Equipment'!G22</f>
        <v>1</v>
      </c>
      <c r="D37" s="761">
        <f>IF('1.2 Scenario Analysis'!H12="New",'Appendix - Equipment'!H22,IF('1.2 Scenario Analysis'!H12="Old",'Appendix - Equipment'!H22*0.4,'Appendix - Equipment'!H22*0.75))</f>
        <v>53625</v>
      </c>
      <c r="E37" s="667">
        <f>'Input Sheet'!F283</f>
        <v>0.1</v>
      </c>
      <c r="F37" s="497">
        <f>C37*D37*E37/D$10</f>
        <v>0.6982421875</v>
      </c>
      <c r="G37" s="499">
        <f>F37*$D$27/$D$16*1000</f>
        <v>0</v>
      </c>
      <c r="H37" s="181"/>
      <c r="I37" s="181"/>
      <c r="J37" s="181"/>
    </row>
    <row r="38" spans="1:12" ht="17.149999999999999" customHeight="1">
      <c r="A38" s="181"/>
      <c r="B38" s="905" t="s">
        <v>228</v>
      </c>
      <c r="C38" s="906"/>
      <c r="D38" s="906"/>
      <c r="E38" s="907"/>
      <c r="F38" s="501">
        <f>SUM(F37)</f>
        <v>0.6982421875</v>
      </c>
      <c r="G38" s="501">
        <f>SUM(G37)</f>
        <v>0</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365</v>
      </c>
      <c r="E42" s="491" t="s">
        <v>366</v>
      </c>
      <c r="F42" s="492" t="s">
        <v>86</v>
      </c>
      <c r="G42" s="493" t="s">
        <v>233</v>
      </c>
      <c r="H42" s="181"/>
      <c r="I42" s="181"/>
      <c r="J42" s="181"/>
    </row>
    <row r="43" spans="1:12" ht="17.149999999999999" customHeight="1">
      <c r="A43" s="181"/>
      <c r="B43" s="685" t="s">
        <v>599</v>
      </c>
      <c r="C43" s="761">
        <f>IF('1.2 Scenario Analysis'!H12="Old",(C33*(15*(1+16%))),IF('1.2 Scenario Analysis'!H12="New",(C33*15),C33*(15*(1+8%))))</f>
        <v>16.200000000000003</v>
      </c>
      <c r="D43" s="672">
        <v>0.15</v>
      </c>
      <c r="E43" s="673">
        <v>0.2</v>
      </c>
      <c r="F43" s="497">
        <f>(C43*IF('1.1 Summary'!$C$9="France",'Assumption &amp; Analysis'!$E$70,IF('1.1 Summary'!$C$9="Netherlands",'Assumption &amp; Analysis'!$F$70,IF('1.1 Summary'!$C$9="Portugal",'Assumption &amp; Analysis'!$G$70,'Assumption &amp; Analysis'!$H$70)))+(D43*IF('1.1 Summary'!$C$9="France",'Assumption &amp; Analysis'!$E$72,IF('1.1 Summary'!$C$9="Netherlands",'Assumption &amp; Analysis'!$F$72,IF('1.1 Summary'!$C$9="Portugal",'Assumption &amp; Analysis'!$G$72,'Assumption &amp; Analysis'!$H$72))))+(E43*IF('1.1 Summary'!$C$9="France",'Assumption &amp; Analysis'!$E$73,IF('1.1 Summary'!$C$9="Netherlands",'Assumption &amp; Analysis'!$F$73,IF('1.1 Summary'!$C$9="Portugal",'Assumption &amp; Analysis'!$G$73,'Assumption &amp; Analysis'!$H$73)))))</f>
        <v>18.756818530711108</v>
      </c>
      <c r="G43" s="499">
        <f>F43*$C$27/$C$16*1000</f>
        <v>0</v>
      </c>
      <c r="H43" s="181"/>
      <c r="I43" s="181"/>
      <c r="J43" s="181"/>
    </row>
    <row r="44" spans="1:12" ht="17.149999999999999" customHeight="1">
      <c r="A44" s="181"/>
      <c r="B44" s="905" t="s">
        <v>228</v>
      </c>
      <c r="C44" s="906"/>
      <c r="D44" s="906"/>
      <c r="E44" s="907"/>
      <c r="F44" s="501">
        <f>SUM(F43)</f>
        <v>18.756818530711108</v>
      </c>
      <c r="G44" s="501">
        <f>SUM(G43)</f>
        <v>0</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365</v>
      </c>
      <c r="E46" s="491" t="s">
        <v>366</v>
      </c>
      <c r="F46" s="492" t="s">
        <v>86</v>
      </c>
      <c r="G46" s="493" t="s">
        <v>233</v>
      </c>
      <c r="H46" s="181"/>
      <c r="I46" s="181"/>
      <c r="J46" s="181"/>
    </row>
    <row r="47" spans="1:12" ht="17.149999999999999" customHeight="1">
      <c r="A47" s="181"/>
      <c r="B47" s="685" t="s">
        <v>599</v>
      </c>
      <c r="C47" s="762">
        <f>IF('1.2 Scenario Analysis'!H12="Old",(C37*(20*(1+16%))),IF('1.2 Scenario Analysis'!H12="New",(C37*20),C37*(20*(1+8%))))</f>
        <v>21.6</v>
      </c>
      <c r="D47" s="672">
        <v>0.15</v>
      </c>
      <c r="E47" s="673">
        <v>0.2</v>
      </c>
      <c r="F47" s="497">
        <v>19.440094580995105</v>
      </c>
      <c r="G47" s="499">
        <f>F47*$D$27/$D$16*1000</f>
        <v>0</v>
      </c>
      <c r="H47" s="181"/>
      <c r="I47" s="181"/>
      <c r="J47" s="181"/>
    </row>
    <row r="48" spans="1:12" ht="17.149999999999999" customHeight="1">
      <c r="A48" s="181"/>
      <c r="B48" s="905" t="s">
        <v>228</v>
      </c>
      <c r="C48" s="906"/>
      <c r="D48" s="906"/>
      <c r="E48" s="907"/>
      <c r="F48" s="501">
        <f>SUM(F47)</f>
        <v>19.440094580995105</v>
      </c>
      <c r="G48" s="501">
        <f>SUM(G47)</f>
        <v>0</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Sheet'!E284</f>
        <v>1</v>
      </c>
      <c r="D53" s="513">
        <f>'Input Sheet'!E288</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0</v>
      </c>
      <c r="H53" s="504"/>
      <c r="I53" s="504"/>
      <c r="J53" s="181"/>
    </row>
    <row r="54" spans="1:10" ht="17.149999999999999" customHeight="1">
      <c r="A54" s="181"/>
      <c r="B54" s="419" t="s">
        <v>96</v>
      </c>
      <c r="C54" s="512">
        <f>'Input Sheet'!E285</f>
        <v>1</v>
      </c>
      <c r="D54" s="513">
        <f>'Input Sheet'!E289</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F54*$C$27/$C$16*1000</f>
        <v>0</v>
      </c>
      <c r="H54" s="504"/>
      <c r="I54" s="504"/>
      <c r="J54" s="181"/>
    </row>
    <row r="55" spans="1:10" ht="17.149999999999999" customHeight="1">
      <c r="A55" s="181"/>
      <c r="B55" s="419" t="s">
        <v>97</v>
      </c>
      <c r="C55" s="512">
        <f>'Input Sheet'!E286</f>
        <v>1</v>
      </c>
      <c r="D55" s="513">
        <f>'Input Sheet'!E290</f>
        <v>0.05</v>
      </c>
      <c r="E55" s="497">
        <f>IF('1.1 Summary'!$C$9="France",'Labour Data – France'!$F16,IF('1.1 Summary'!$C$9="Netherlands",'Labour Data – Netherlands'!$F16,IF('1.1 Summary'!$C$9="Portugal",'Labour Data – Portugal'!$F16,'Labour Data – Country B'!$F16)))</f>
        <v>23.232408815008824</v>
      </c>
      <c r="F55" s="497">
        <f t="shared" si="0"/>
        <v>1.1616204407504414</v>
      </c>
      <c r="G55" s="499">
        <f>F55*$C$27/$C$16*1000</f>
        <v>0</v>
      </c>
      <c r="H55" s="504"/>
      <c r="I55" s="504"/>
      <c r="J55" s="181"/>
    </row>
    <row r="56" spans="1:10" ht="17.149999999999999" customHeight="1">
      <c r="A56" s="181"/>
      <c r="B56" s="419" t="s">
        <v>98</v>
      </c>
      <c r="C56" s="512">
        <f>'Input Sheet'!E287</f>
        <v>1</v>
      </c>
      <c r="D56" s="513">
        <f>'Input Sheet'!E291</f>
        <v>0.1</v>
      </c>
      <c r="E56" s="497">
        <f>IF('1.1 Summary'!$C$9="France",'Labour Data – France'!$F17,IF('1.1 Summary'!$C$9="Netherlands",'Labour Data – Netherlands'!$F17,IF('1.1 Summary'!$C$9="Portugal",'Labour Data – Portugal'!$F17,'Labour Data – Country B'!$F17)))</f>
        <v>22.146190143923693</v>
      </c>
      <c r="F56" s="497">
        <f t="shared" si="0"/>
        <v>2.2146190143923694</v>
      </c>
      <c r="G56" s="499">
        <f>F56*$C$27/$C$16*1000</f>
        <v>0</v>
      </c>
      <c r="H56" s="504"/>
      <c r="I56" s="504"/>
      <c r="J56" s="181"/>
    </row>
    <row r="57" spans="1:10" ht="17.149999999999999" customHeight="1">
      <c r="A57" s="181"/>
      <c r="B57" s="905" t="s">
        <v>228</v>
      </c>
      <c r="C57" s="906"/>
      <c r="D57" s="906"/>
      <c r="E57" s="907"/>
      <c r="F57" s="501">
        <f>SUM(F53:F56)</f>
        <v>7.4920606200138966</v>
      </c>
      <c r="G57" s="501">
        <f>SUM(G53:G56)</f>
        <v>0</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Sheet'!F284</f>
        <v>1</v>
      </c>
      <c r="D60" s="513">
        <f>'Input Sheet'!F288</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0</v>
      </c>
      <c r="H60" s="504"/>
      <c r="I60" s="504"/>
      <c r="J60" s="181"/>
    </row>
    <row r="61" spans="1:10" ht="17.149999999999999" customHeight="1">
      <c r="A61" s="181"/>
      <c r="B61" s="419" t="s">
        <v>96</v>
      </c>
      <c r="C61" s="512">
        <f>'Input Sheet'!F285</f>
        <v>1</v>
      </c>
      <c r="D61" s="513">
        <f>'Input Sheet'!F289</f>
        <v>0.05</v>
      </c>
      <c r="E61" s="497">
        <f>IF('1.1 Summary'!$C$9="France",'Labour Data – France'!$F15,IF('1.1 Summary'!$C$9="Netherlands",'Labour Data – Netherlands'!$F15,IF('1.1 Summary'!$C$9="Portugal",'Labour Data – Portugal'!$F15,'Labour Data – Country B'!$F15)))</f>
        <v>37.306034057501101</v>
      </c>
      <c r="F61" s="497">
        <f t="shared" ref="F61:F63" si="1">C61*D61*E61</f>
        <v>1.8653017028750551</v>
      </c>
      <c r="G61" s="499">
        <f>F61*$D$27/$D$16*1000</f>
        <v>0</v>
      </c>
      <c r="H61" s="504"/>
      <c r="I61" s="504"/>
      <c r="J61" s="181"/>
    </row>
    <row r="62" spans="1:10" ht="17.149999999999999" customHeight="1">
      <c r="A62" s="181"/>
      <c r="B62" s="419" t="s">
        <v>97</v>
      </c>
      <c r="C62" s="512">
        <f>'Input Sheet'!F286</f>
        <v>1</v>
      </c>
      <c r="D62" s="513">
        <f>'Input Sheet'!F290</f>
        <v>0.05</v>
      </c>
      <c r="E62" s="497">
        <f>IF('1.1 Summary'!$C$9="France",'Labour Data – France'!$F16,IF('1.1 Summary'!$C$9="Netherlands",'Labour Data – Netherlands'!$F16,IF('1.1 Summary'!$C$9="Portugal",'Labour Data – Portugal'!$F16,'Labour Data – Country B'!$F16)))</f>
        <v>23.232408815008824</v>
      </c>
      <c r="F62" s="497">
        <f t="shared" si="1"/>
        <v>1.1616204407504414</v>
      </c>
      <c r="G62" s="499">
        <f>F62*$D$27/$D$16*1000</f>
        <v>0</v>
      </c>
      <c r="H62" s="504"/>
      <c r="I62" s="504"/>
      <c r="J62" s="181"/>
    </row>
    <row r="63" spans="1:10" ht="17.149999999999999" customHeight="1">
      <c r="A63" s="181"/>
      <c r="B63" s="419" t="s">
        <v>98</v>
      </c>
      <c r="C63" s="512">
        <f>'Input Sheet'!F287</f>
        <v>1</v>
      </c>
      <c r="D63" s="513">
        <f>'Input Sheet'!F291</f>
        <v>0.1</v>
      </c>
      <c r="E63" s="497">
        <f>IF('1.1 Summary'!$C$9="France",'Labour Data – France'!$F17,IF('1.1 Summary'!$C$9="Netherlands",'Labour Data – Netherlands'!$F17,IF('1.1 Summary'!$C$9="Portugal",'Labour Data – Portugal'!$F17,'Labour Data – Country B'!$F17)))</f>
        <v>22.146190143923693</v>
      </c>
      <c r="F63" s="497">
        <f t="shared" si="1"/>
        <v>2.2146190143923694</v>
      </c>
      <c r="G63" s="499">
        <f>F63*$D$27/$D$16*1000</f>
        <v>0</v>
      </c>
      <c r="H63" s="504"/>
      <c r="I63" s="504"/>
      <c r="J63" s="181"/>
    </row>
    <row r="64" spans="1:10" ht="17.149999999999999" customHeight="1">
      <c r="A64" s="181"/>
      <c r="B64" s="905" t="s">
        <v>228</v>
      </c>
      <c r="C64" s="906"/>
      <c r="D64" s="906"/>
      <c r="E64" s="907"/>
      <c r="F64" s="501">
        <f>SUM(F60:F63)</f>
        <v>7.4920606200138966</v>
      </c>
      <c r="G64" s="501">
        <f>SUM(G60:G63)</f>
        <v>0</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514"/>
      <c r="B66" s="514"/>
      <c r="C66" s="514"/>
      <c r="D66" s="514"/>
      <c r="E66" s="514"/>
      <c r="F66" s="514"/>
      <c r="G66" s="514"/>
      <c r="H66" s="514"/>
      <c r="I66" s="514"/>
      <c r="J66" s="12"/>
      <c r="K66" s="424"/>
      <c r="L66" s="424"/>
    </row>
    <row r="67" spans="1:12" ht="17.149999999999999" hidden="1" customHeight="1">
      <c r="B67" s="670"/>
    </row>
    <row r="68" spans="1:12" ht="15" hidden="1" customHeight="1">
      <c r="B68" s="165"/>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4FA8B-082E-4C7C-B3C5-91C5DB31DB0F}">
  <sheetPr>
    <tabColor rgb="FF92D050"/>
  </sheetPr>
  <dimension ref="A1:Q586"/>
  <sheetViews>
    <sheetView showGridLines="0" topLeftCell="A30" zoomScale="85" zoomScaleNormal="85" zoomScaleSheetLayoutView="85" zoomScalePageLayoutView="40" workbookViewId="0">
      <selection activeCell="C43" sqref="C43"/>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598</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Sheet'!E280</f>
        <v>1</v>
      </c>
      <c r="D11" s="682">
        <f>'Input Sheet'!F280</f>
        <v>1</v>
      </c>
      <c r="E11" s="474" t="s">
        <v>202</v>
      </c>
      <c r="F11" s="475"/>
      <c r="G11" s="475"/>
      <c r="H11" s="475"/>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Sheet'!E281</f>
        <v>300</v>
      </c>
      <c r="D13" s="480">
        <f>'Input Sheet'!F281</f>
        <v>360</v>
      </c>
      <c r="E13" s="474" t="s">
        <v>368</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369</v>
      </c>
      <c r="C18" s="473">
        <f>C16/C17</f>
        <v>125000</v>
      </c>
      <c r="D18" s="473">
        <f>D16/D17</f>
        <v>125000</v>
      </c>
      <c r="E18" s="473" t="s">
        <v>370</v>
      </c>
      <c r="F18" s="181"/>
      <c r="G18" s="181"/>
      <c r="H18" s="181"/>
      <c r="I18" s="181"/>
      <c r="J18" s="466"/>
    </row>
    <row r="19" spans="1:12" ht="20.149999999999999" customHeight="1">
      <c r="A19" s="181"/>
      <c r="B19" s="675" t="s">
        <v>371</v>
      </c>
      <c r="C19" s="473">
        <f>C11*C13*C12</f>
        <v>289.28571428571428</v>
      </c>
      <c r="D19" s="473">
        <f>D11*D13*D12</f>
        <v>347.14285714285717</v>
      </c>
      <c r="E19" s="473" t="s">
        <v>368</v>
      </c>
      <c r="F19" s="181"/>
      <c r="G19" s="181"/>
      <c r="H19" s="181"/>
      <c r="I19" s="181"/>
      <c r="J19" s="466"/>
    </row>
    <row r="20" spans="1:12" ht="20.149999999999999" customHeight="1">
      <c r="A20" s="181"/>
      <c r="B20" s="675" t="s">
        <v>372</v>
      </c>
      <c r="C20" s="473">
        <f>C19*60</f>
        <v>17357.142857142855</v>
      </c>
      <c r="D20" s="473">
        <f>D19*60</f>
        <v>20828.571428571431</v>
      </c>
      <c r="E20" s="473" t="s">
        <v>373</v>
      </c>
      <c r="F20" s="181"/>
      <c r="G20" s="181"/>
      <c r="H20" s="181"/>
      <c r="I20" s="181"/>
      <c r="J20" s="466"/>
    </row>
    <row r="21" spans="1:12" ht="20.149999999999999" customHeight="1">
      <c r="A21" s="181"/>
      <c r="B21" s="483" t="s">
        <v>353</v>
      </c>
      <c r="C21" s="676">
        <f>'Input Sheet'!E282</f>
        <v>0</v>
      </c>
      <c r="D21" s="676">
        <f>'Input Sheet'!F282</f>
        <v>0</v>
      </c>
      <c r="E21" s="470" t="s">
        <v>208</v>
      </c>
      <c r="F21" s="181"/>
      <c r="G21" s="181"/>
      <c r="H21" s="181"/>
      <c r="I21" s="181"/>
      <c r="J21" s="466"/>
    </row>
    <row r="22" spans="1:12" ht="20.149999999999999" customHeight="1">
      <c r="A22" s="181"/>
      <c r="B22" s="481" t="s">
        <v>494</v>
      </c>
      <c r="C22" s="488">
        <f>C21*C20</f>
        <v>0</v>
      </c>
      <c r="D22" s="488">
        <f>D21*D20</f>
        <v>0</v>
      </c>
      <c r="E22" s="473" t="s">
        <v>373</v>
      </c>
      <c r="F22" s="181"/>
      <c r="G22" s="181"/>
      <c r="H22" s="181"/>
      <c r="I22" s="181"/>
      <c r="J22" s="466"/>
    </row>
    <row r="23" spans="1:12" ht="20.149999999999999" customHeight="1">
      <c r="A23" s="181"/>
      <c r="B23" s="481" t="s">
        <v>495</v>
      </c>
      <c r="C23" s="470">
        <f>C20-C22</f>
        <v>17357.142857142855</v>
      </c>
      <c r="D23" s="470">
        <f>D20-D22</f>
        <v>20828.571428571431</v>
      </c>
      <c r="E23" s="473" t="s">
        <v>373</v>
      </c>
      <c r="F23" s="181"/>
      <c r="G23" s="181"/>
      <c r="H23" s="181"/>
      <c r="I23" s="181"/>
      <c r="J23" s="466"/>
    </row>
    <row r="24" spans="1:12" ht="20.149999999999999" customHeight="1">
      <c r="A24" s="181"/>
      <c r="B24" s="675" t="s">
        <v>217</v>
      </c>
      <c r="C24" s="660">
        <f>IF('1.1 Summary'!$C$16=1,C18/C23,IF('1.1 Summary'!$C$16=0.5,(C18/(C23*1.15)),IF('1.1 Summary'!$C$16=0.33,(C18/(C23*1.3)),IF('1.1 Summary'!$C$16=1.5,(C18/(C23*0.85)),(C18/(C23*0.7))))))</f>
        <v>10.2880658436214</v>
      </c>
      <c r="D24" s="660">
        <f>IF('1.1 Summary'!$C$16=1,D18/D23,IF('1.1 Summary'!$C$16=0.5,(D18/(D23*1.15)),IF('1.1 Summary'!$C$16=0.33,(D18/(D23*1.3)),IF('1.1 Summary'!$C$16=1.5,(D18/(D23*0.85)),(D18/(D23*0.7))))))</f>
        <v>8.5733882030178332</v>
      </c>
      <c r="E24" s="473"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0.95365248903299638</v>
      </c>
      <c r="D26" s="486">
        <f>D24/SUM(D24:D25)</f>
        <v>0.94489379393756145</v>
      </c>
      <c r="E26" s="470" t="s">
        <v>208</v>
      </c>
      <c r="F26" s="181"/>
      <c r="G26" s="181"/>
      <c r="H26" s="181"/>
      <c r="I26" s="181"/>
      <c r="J26" s="466"/>
    </row>
    <row r="27" spans="1:12" ht="20.149999999999999" customHeight="1">
      <c r="A27" s="181"/>
      <c r="B27" s="483" t="s">
        <v>250</v>
      </c>
      <c r="C27" s="660">
        <f>IF('1.1 Summary'!$C$15="Can",C24+C25,0)</f>
        <v>0</v>
      </c>
      <c r="D27" s="660">
        <f>IF('1.1 Summary'!$C$15="Can",D24+D25,0)</f>
        <v>0</v>
      </c>
      <c r="E27" s="470" t="s">
        <v>153</v>
      </c>
      <c r="F27" s="181"/>
      <c r="G27" s="181"/>
      <c r="H27" s="181"/>
      <c r="I27" s="181"/>
      <c r="J27" s="466"/>
    </row>
    <row r="28" spans="1:12" ht="20.149999999999999" customHeight="1">
      <c r="A28" s="181"/>
      <c r="B28" s="481" t="s">
        <v>618</v>
      </c>
      <c r="C28" s="723">
        <f>C12*(1-C21)*1</f>
        <v>0.9642857142857143</v>
      </c>
      <c r="D28" s="723">
        <f>D12*(1-D21)*1</f>
        <v>0.9642857142857143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599</v>
      </c>
      <c r="C33" s="665">
        <f>'Appendix - Equipment'!C22</f>
        <v>1</v>
      </c>
      <c r="D33" s="761">
        <f>IF('1.2 Scenario Analysis'!M12="New",'Appendix - Equipment'!D22,IF('1.2 Scenario Analysis'!M12="Old",'Appendix - Equipment'!D22*0.4,'Appendix - Equipment'!D22*0.75))</f>
        <v>48750</v>
      </c>
      <c r="E33" s="667">
        <f>'Input Sheet'!E283</f>
        <v>0.1</v>
      </c>
      <c r="F33" s="497">
        <f>C33*D33*E33/C$10</f>
        <v>0.634765625</v>
      </c>
      <c r="G33" s="499">
        <f>F33*$C$27/$C$16*1000</f>
        <v>0</v>
      </c>
      <c r="I33" s="181"/>
      <c r="J33" s="181"/>
      <c r="L33" s="494"/>
    </row>
    <row r="34" spans="1:12" ht="17.149999999999999" customHeight="1">
      <c r="A34" s="181"/>
      <c r="B34" s="905" t="s">
        <v>228</v>
      </c>
      <c r="C34" s="906"/>
      <c r="D34" s="906"/>
      <c r="E34" s="907"/>
      <c r="F34" s="501">
        <f>SUM(F32:F33)</f>
        <v>0.634765625</v>
      </c>
      <c r="G34" s="501">
        <f>SUM(G32:G33)</f>
        <v>0</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599</v>
      </c>
      <c r="C37" s="665">
        <f>'Appendix - Equipment'!G22</f>
        <v>1</v>
      </c>
      <c r="D37" s="761">
        <f>IF('1.2 Scenario Analysis'!M12="New",'Appendix - Equipment'!H22,IF('1.2 Scenario Analysis'!M12="Old",'Appendix - Equipment'!H22*0.4,'Appendix - Equipment'!H22*0.75))</f>
        <v>53625</v>
      </c>
      <c r="E37" s="667">
        <f>'Input Sheet'!F283</f>
        <v>0.1</v>
      </c>
      <c r="F37" s="497">
        <f>C37*D37*E37/D$10</f>
        <v>0.6982421875</v>
      </c>
      <c r="G37" s="499">
        <f>F37*$D$27/$D$16*1000</f>
        <v>0</v>
      </c>
      <c r="H37" s="181"/>
      <c r="I37" s="181"/>
      <c r="J37" s="181"/>
    </row>
    <row r="38" spans="1:12" ht="17.149999999999999" customHeight="1">
      <c r="A38" s="181"/>
      <c r="B38" s="905" t="s">
        <v>228</v>
      </c>
      <c r="C38" s="906"/>
      <c r="D38" s="906"/>
      <c r="E38" s="907"/>
      <c r="F38" s="501">
        <f>SUM(F37)</f>
        <v>0.6982421875</v>
      </c>
      <c r="G38" s="501">
        <f>SUM(G37)</f>
        <v>0</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365</v>
      </c>
      <c r="E42" s="491" t="s">
        <v>366</v>
      </c>
      <c r="F42" s="492" t="s">
        <v>86</v>
      </c>
      <c r="G42" s="493" t="s">
        <v>233</v>
      </c>
      <c r="H42" s="181"/>
      <c r="I42" s="181"/>
      <c r="J42" s="181"/>
    </row>
    <row r="43" spans="1:12" ht="17.149999999999999" customHeight="1">
      <c r="A43" s="181"/>
      <c r="B43" s="685" t="s">
        <v>599</v>
      </c>
      <c r="C43" s="761">
        <f>IF('1.2 Scenario Analysis'!M12="Old",(C33*(15*(1+16%))),IF('1.2 Scenario Analysis'!M12="New",(C33*15),C33*(15*(1+8%))))</f>
        <v>16.200000000000003</v>
      </c>
      <c r="D43" s="672">
        <v>0.15</v>
      </c>
      <c r="E43" s="673">
        <v>0.2</v>
      </c>
      <c r="F43" s="497">
        <f>(C43*IF('1.1 Summary'!$C$9="France",'Assumption &amp; Analysis'!$E$70,IF('1.1 Summary'!$C$9="Netherlands",'Assumption &amp; Analysis'!$F$70,IF('1.1 Summary'!$C$9="Portugal",'Assumption &amp; Analysis'!$G$70,'Assumption &amp; Analysis'!$H$70)))+(D43*IF('1.1 Summary'!$C$9="France",'Assumption &amp; Analysis'!$E$72,IF('1.1 Summary'!$C$9="Netherlands",'Assumption &amp; Analysis'!$F$72,IF('1.1 Summary'!$C$9="Portugal",'Assumption &amp; Analysis'!$G$72,'Assumption &amp; Analysis'!$H$72))))+(E43*IF('1.1 Summary'!$C$9="France",'Assumption &amp; Analysis'!$E$73,IF('1.1 Summary'!$C$9="Netherlands",'Assumption &amp; Analysis'!$F$73,IF('1.1 Summary'!$C$9="Portugal",'Assumption &amp; Analysis'!$G$73,'Assumption &amp; Analysis'!$H$73)))))</f>
        <v>18.756818530711108</v>
      </c>
      <c r="G43" s="499">
        <f>F43*$C$27/$C$16*1000</f>
        <v>0</v>
      </c>
      <c r="H43" s="181"/>
      <c r="I43" s="181"/>
      <c r="J43" s="181"/>
    </row>
    <row r="44" spans="1:12" ht="17.149999999999999" customHeight="1">
      <c r="A44" s="181"/>
      <c r="B44" s="905" t="s">
        <v>228</v>
      </c>
      <c r="C44" s="906"/>
      <c r="D44" s="906"/>
      <c r="E44" s="907"/>
      <c r="F44" s="501">
        <f>SUM(F43)</f>
        <v>18.756818530711108</v>
      </c>
      <c r="G44" s="501">
        <f>SUM(G43)</f>
        <v>0</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365</v>
      </c>
      <c r="E46" s="491" t="s">
        <v>366</v>
      </c>
      <c r="F46" s="492" t="s">
        <v>86</v>
      </c>
      <c r="G46" s="493" t="s">
        <v>233</v>
      </c>
      <c r="H46" s="181"/>
      <c r="I46" s="181"/>
      <c r="J46" s="181"/>
    </row>
    <row r="47" spans="1:12" ht="17.149999999999999" customHeight="1">
      <c r="A47" s="181"/>
      <c r="B47" s="685" t="s">
        <v>599</v>
      </c>
      <c r="C47" s="762">
        <f>IF('1.2 Scenario Analysis'!H12="Old",(C37*(20*(1+16%))),IF('1.2 Scenario Analysis'!H12="New",(C37*20),C37*(20*(1+8%))))</f>
        <v>21.6</v>
      </c>
      <c r="D47" s="672">
        <v>0.15</v>
      </c>
      <c r="E47" s="673">
        <v>0.2</v>
      </c>
      <c r="F47" s="497">
        <v>19.440094580995105</v>
      </c>
      <c r="G47" s="499">
        <f>F47*$D$27/$D$16*1000</f>
        <v>0</v>
      </c>
      <c r="H47" s="181"/>
      <c r="I47" s="181"/>
      <c r="J47" s="181"/>
    </row>
    <row r="48" spans="1:12" ht="17.149999999999999" customHeight="1">
      <c r="A48" s="181"/>
      <c r="B48" s="905" t="s">
        <v>228</v>
      </c>
      <c r="C48" s="906"/>
      <c r="D48" s="906"/>
      <c r="E48" s="907"/>
      <c r="F48" s="501">
        <f>SUM(F47)</f>
        <v>19.440094580995105</v>
      </c>
      <c r="G48" s="501">
        <f>SUM(G47)</f>
        <v>0</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Sheet'!E284</f>
        <v>1</v>
      </c>
      <c r="D53" s="513">
        <f>'Input Sheet'!E288</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0</v>
      </c>
      <c r="H53" s="504"/>
      <c r="I53" s="504"/>
      <c r="J53" s="181"/>
    </row>
    <row r="54" spans="1:10" ht="17.149999999999999" customHeight="1">
      <c r="A54" s="181"/>
      <c r="B54" s="419" t="s">
        <v>96</v>
      </c>
      <c r="C54" s="512">
        <f>'Input Sheet'!E285</f>
        <v>1</v>
      </c>
      <c r="D54" s="513">
        <f>'Input Sheet'!E289</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F54*$C$27/$C$16*1000</f>
        <v>0</v>
      </c>
      <c r="H54" s="504"/>
      <c r="I54" s="504"/>
      <c r="J54" s="181"/>
    </row>
    <row r="55" spans="1:10" ht="17.149999999999999" customHeight="1">
      <c r="A55" s="181"/>
      <c r="B55" s="419" t="s">
        <v>97</v>
      </c>
      <c r="C55" s="512">
        <f>'Input Sheet'!E286</f>
        <v>1</v>
      </c>
      <c r="D55" s="513">
        <f>'Input Sheet'!E290</f>
        <v>0.05</v>
      </c>
      <c r="E55" s="497">
        <f>IF('1.1 Summary'!$C$9="France",'Labour Data – France'!$F16,IF('1.1 Summary'!$C$9="Netherlands",'Labour Data – Netherlands'!$F16,IF('1.1 Summary'!$C$9="Portugal",'Labour Data – Portugal'!$F16,'Labour Data – Country B'!$F16)))</f>
        <v>23.232408815008824</v>
      </c>
      <c r="F55" s="497">
        <f t="shared" si="0"/>
        <v>1.1616204407504414</v>
      </c>
      <c r="G55" s="499">
        <f>F55*$C$27/$C$16*1000</f>
        <v>0</v>
      </c>
      <c r="H55" s="504"/>
      <c r="I55" s="504"/>
      <c r="J55" s="181"/>
    </row>
    <row r="56" spans="1:10" ht="17.149999999999999" customHeight="1">
      <c r="A56" s="181"/>
      <c r="B56" s="419" t="s">
        <v>98</v>
      </c>
      <c r="C56" s="512">
        <f>'Input Sheet'!E287</f>
        <v>1</v>
      </c>
      <c r="D56" s="513">
        <f>'Input Sheet'!E291</f>
        <v>0.1</v>
      </c>
      <c r="E56" s="497">
        <f>IF('1.1 Summary'!$C$9="France",'Labour Data – France'!$F17,IF('1.1 Summary'!$C$9="Netherlands",'Labour Data – Netherlands'!$F17,IF('1.1 Summary'!$C$9="Portugal",'Labour Data – Portugal'!$F17,'Labour Data – Country B'!$F17)))</f>
        <v>22.146190143923693</v>
      </c>
      <c r="F56" s="497">
        <f t="shared" si="0"/>
        <v>2.2146190143923694</v>
      </c>
      <c r="G56" s="499">
        <f>F56*$C$27/$C$16*1000</f>
        <v>0</v>
      </c>
      <c r="H56" s="504"/>
      <c r="I56" s="504"/>
      <c r="J56" s="181"/>
    </row>
    <row r="57" spans="1:10" ht="17.149999999999999" customHeight="1">
      <c r="A57" s="181"/>
      <c r="B57" s="905" t="s">
        <v>228</v>
      </c>
      <c r="C57" s="906"/>
      <c r="D57" s="906"/>
      <c r="E57" s="907"/>
      <c r="F57" s="501">
        <f>SUM(F53:F56)</f>
        <v>7.4920606200138966</v>
      </c>
      <c r="G57" s="501">
        <f>SUM(G53:G56)</f>
        <v>0</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Sheet'!F284</f>
        <v>1</v>
      </c>
      <c r="D60" s="513">
        <f>'Input Sheet'!F288</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0</v>
      </c>
      <c r="H60" s="504"/>
      <c r="I60" s="504"/>
      <c r="J60" s="181"/>
    </row>
    <row r="61" spans="1:10" ht="17.149999999999999" customHeight="1">
      <c r="A61" s="181"/>
      <c r="B61" s="419" t="s">
        <v>96</v>
      </c>
      <c r="C61" s="512">
        <f>'Input Sheet'!F285</f>
        <v>1</v>
      </c>
      <c r="D61" s="513">
        <f>'Input Sheet'!F289</f>
        <v>0.05</v>
      </c>
      <c r="E61" s="497">
        <f>IF('1.1 Summary'!$C$9="France",'Labour Data – France'!$F15,IF('1.1 Summary'!$C$9="Netherlands",'Labour Data – Netherlands'!$F15,IF('1.1 Summary'!$C$9="Portugal",'Labour Data – Portugal'!$F15,'Labour Data – Country B'!$F15)))</f>
        <v>37.306034057501101</v>
      </c>
      <c r="F61" s="497">
        <f t="shared" ref="F61:F63" si="1">C61*D61*E61</f>
        <v>1.8653017028750551</v>
      </c>
      <c r="G61" s="499">
        <f>F61*$D$27/$D$16*1000</f>
        <v>0</v>
      </c>
      <c r="H61" s="504"/>
      <c r="I61" s="504"/>
      <c r="J61" s="181"/>
    </row>
    <row r="62" spans="1:10" ht="17.149999999999999" customHeight="1">
      <c r="A62" s="181"/>
      <c r="B62" s="419" t="s">
        <v>97</v>
      </c>
      <c r="C62" s="512">
        <f>'Input Sheet'!F286</f>
        <v>1</v>
      </c>
      <c r="D62" s="513">
        <f>'Input Sheet'!F290</f>
        <v>0.05</v>
      </c>
      <c r="E62" s="497">
        <f>IF('1.1 Summary'!$C$9="France",'Labour Data – France'!$F16,IF('1.1 Summary'!$C$9="Netherlands",'Labour Data – Netherlands'!$F16,IF('1.1 Summary'!$C$9="Portugal",'Labour Data – Portugal'!$F16,'Labour Data – Country B'!$F16)))</f>
        <v>23.232408815008824</v>
      </c>
      <c r="F62" s="497">
        <f t="shared" si="1"/>
        <v>1.1616204407504414</v>
      </c>
      <c r="G62" s="499">
        <f>F62*$D$27/$D$16*1000</f>
        <v>0</v>
      </c>
      <c r="H62" s="504"/>
      <c r="I62" s="504"/>
      <c r="J62" s="181"/>
    </row>
    <row r="63" spans="1:10" ht="17.149999999999999" customHeight="1">
      <c r="A63" s="181"/>
      <c r="B63" s="419" t="s">
        <v>98</v>
      </c>
      <c r="C63" s="512">
        <f>'Input Sheet'!F287</f>
        <v>1</v>
      </c>
      <c r="D63" s="513">
        <f>'Input Sheet'!F291</f>
        <v>0.1</v>
      </c>
      <c r="E63" s="497">
        <f>IF('1.1 Summary'!$C$9="France",'Labour Data – France'!$F17,IF('1.1 Summary'!$C$9="Netherlands",'Labour Data – Netherlands'!$F17,IF('1.1 Summary'!$C$9="Portugal",'Labour Data – Portugal'!$F17,'Labour Data – Country B'!$F17)))</f>
        <v>22.146190143923693</v>
      </c>
      <c r="F63" s="497">
        <f t="shared" si="1"/>
        <v>2.2146190143923694</v>
      </c>
      <c r="G63" s="499">
        <f>F63*$D$27/$D$16*1000</f>
        <v>0</v>
      </c>
      <c r="H63" s="504"/>
      <c r="I63" s="504"/>
      <c r="J63" s="181"/>
    </row>
    <row r="64" spans="1:10" ht="17.149999999999999" customHeight="1">
      <c r="A64" s="181"/>
      <c r="B64" s="905" t="s">
        <v>228</v>
      </c>
      <c r="C64" s="906"/>
      <c r="D64" s="906"/>
      <c r="E64" s="907"/>
      <c r="F64" s="501">
        <f>SUM(F60:F63)</f>
        <v>7.4920606200138966</v>
      </c>
      <c r="G64" s="501">
        <f>SUM(G60:G63)</f>
        <v>0</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514"/>
      <c r="B66" s="514"/>
      <c r="C66" s="514"/>
      <c r="D66" s="514"/>
      <c r="E66" s="514"/>
      <c r="F66" s="514"/>
      <c r="G66" s="514"/>
      <c r="H66" s="514"/>
      <c r="I66" s="514"/>
      <c r="J66" s="12"/>
      <c r="K66" s="424"/>
      <c r="L66" s="424"/>
    </row>
    <row r="67" spans="1:12" ht="17.149999999999999" hidden="1" customHeight="1">
      <c r="B67" s="670"/>
    </row>
    <row r="68" spans="1:12" ht="15" hidden="1" customHeight="1">
      <c r="B68" s="165"/>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B3E6C-9896-4008-86E9-C10FF0C47EB3}">
  <sheetPr>
    <tabColor rgb="FF92D050"/>
  </sheetPr>
  <dimension ref="A1:Q587"/>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397</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Sheet'!E292</f>
        <v>1</v>
      </c>
      <c r="D11" s="682">
        <f>'Input Sheet'!F292</f>
        <v>1</v>
      </c>
      <c r="E11" s="474" t="s">
        <v>202</v>
      </c>
      <c r="F11" s="475"/>
      <c r="G11" s="475"/>
      <c r="H11" s="475"/>
      <c r="I11" s="475"/>
      <c r="J11" s="477"/>
    </row>
    <row r="12" spans="1:10" ht="20.149999999999999" customHeight="1">
      <c r="A12" s="181"/>
      <c r="B12" s="469"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Sheet'!E293</f>
        <v>300</v>
      </c>
      <c r="D13" s="480">
        <f>'Input Sheet'!F293</f>
        <v>360</v>
      </c>
      <c r="E13" s="474" t="s">
        <v>252</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253</v>
      </c>
      <c r="C18" s="473">
        <f>C16/C17</f>
        <v>125000</v>
      </c>
      <c r="D18" s="473">
        <f>D16/D17</f>
        <v>125000</v>
      </c>
      <c r="E18" s="473" t="s">
        <v>254</v>
      </c>
      <c r="F18" s="181"/>
      <c r="G18" s="181"/>
      <c r="H18" s="181"/>
      <c r="I18" s="181"/>
      <c r="J18" s="466"/>
    </row>
    <row r="19" spans="1:12" ht="20.149999999999999" customHeight="1">
      <c r="A19" s="181"/>
      <c r="B19" s="675" t="s">
        <v>255</v>
      </c>
      <c r="C19" s="473">
        <f>C11*C13*C12</f>
        <v>289.28571428571428</v>
      </c>
      <c r="D19" s="473">
        <f>D11*D13*D12</f>
        <v>347.14285714285717</v>
      </c>
      <c r="E19" s="473" t="s">
        <v>252</v>
      </c>
      <c r="F19" s="181"/>
      <c r="G19" s="181"/>
      <c r="H19" s="181"/>
      <c r="I19" s="181"/>
      <c r="J19" s="466"/>
    </row>
    <row r="20" spans="1:12" ht="20.149999999999999" customHeight="1">
      <c r="A20" s="181"/>
      <c r="B20" s="675" t="s">
        <v>256</v>
      </c>
      <c r="C20" s="473">
        <f>C19*60</f>
        <v>17357.142857142855</v>
      </c>
      <c r="D20" s="473">
        <f>D19*60</f>
        <v>20828.571428571431</v>
      </c>
      <c r="E20" s="473" t="s">
        <v>257</v>
      </c>
      <c r="F20" s="181"/>
      <c r="G20" s="181"/>
      <c r="H20" s="181"/>
      <c r="I20" s="181"/>
      <c r="J20" s="466"/>
    </row>
    <row r="21" spans="1:12" ht="20.149999999999999" customHeight="1">
      <c r="A21" s="181"/>
      <c r="B21" s="483" t="s">
        <v>353</v>
      </c>
      <c r="C21" s="676">
        <f>'Input Sheet'!E294</f>
        <v>0.01</v>
      </c>
      <c r="D21" s="676">
        <f>'Input Sheet'!F294</f>
        <v>0.01</v>
      </c>
      <c r="E21" s="470" t="s">
        <v>208</v>
      </c>
      <c r="F21" s="181"/>
      <c r="G21" s="181"/>
      <c r="H21" s="181"/>
      <c r="I21" s="181"/>
      <c r="J21" s="466"/>
    </row>
    <row r="22" spans="1:12" ht="20.149999999999999" customHeight="1">
      <c r="A22" s="181"/>
      <c r="B22" s="481" t="s">
        <v>498</v>
      </c>
      <c r="C22" s="488">
        <f>C21*C20</f>
        <v>173.57142857142856</v>
      </c>
      <c r="D22" s="488">
        <f>D21*D20</f>
        <v>208.28571428571431</v>
      </c>
      <c r="E22" s="473" t="s">
        <v>257</v>
      </c>
      <c r="F22" s="181"/>
      <c r="G22" s="181"/>
      <c r="H22" s="181"/>
      <c r="I22" s="181"/>
      <c r="J22" s="466"/>
    </row>
    <row r="23" spans="1:12" ht="20.149999999999999" customHeight="1">
      <c r="A23" s="181"/>
      <c r="B23" s="481" t="s">
        <v>499</v>
      </c>
      <c r="C23" s="470">
        <f>C20-C22</f>
        <v>17183.571428571428</v>
      </c>
      <c r="D23" s="470">
        <f>D20-D22</f>
        <v>20620.285714285717</v>
      </c>
      <c r="E23" s="473" t="s">
        <v>257</v>
      </c>
      <c r="F23" s="181"/>
      <c r="G23" s="181"/>
      <c r="H23" s="181"/>
      <c r="I23" s="181"/>
      <c r="J23" s="466"/>
    </row>
    <row r="24" spans="1:12" ht="20.149999999999999" customHeight="1">
      <c r="A24" s="181"/>
      <c r="B24" s="483" t="s">
        <v>217</v>
      </c>
      <c r="C24" s="485">
        <f>IF('1.1 Summary'!$C$16=1,C18/C23,IF('1.1 Summary'!$C$16=0.5,(C18/(C23*1.15)),IF('1.1 Summary'!$C$16=0.33,(C18/(C23*1.3)),IF('1.1 Summary'!$C$16=1.5,(C18/(C23*0.85)),(C18/(C23*0.7))))))</f>
        <v>10.391985700627677</v>
      </c>
      <c r="D24" s="485">
        <f>IF('1.1 Summary'!$C$16=1,D18/D23,IF('1.1 Summary'!$C$16=0.5,(D18/(D23*1.15)),IF('1.1 Summary'!$C$16=0.33,(D18/(D23*1.3)),IF('1.1 Summary'!$C$16=1.5,(D18/(D23*0.85)),(D18/(D23*0.7))))))</f>
        <v>8.6599880838563958</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0.95409468817323306</v>
      </c>
      <c r="D26" s="486">
        <f>D24/SUM(D24:D25)</f>
        <v>0.94541477615225267</v>
      </c>
      <c r="E26" s="470" t="s">
        <v>208</v>
      </c>
      <c r="F26" s="181"/>
      <c r="G26" s="181"/>
      <c r="H26" s="181"/>
      <c r="I26" s="181"/>
      <c r="J26" s="466"/>
    </row>
    <row r="27" spans="1:12" ht="20.149999999999999" customHeight="1">
      <c r="A27" s="181"/>
      <c r="B27" s="483" t="s">
        <v>250</v>
      </c>
      <c r="C27" s="660">
        <f>IF('1.1 Summary'!$C$15="Pet Bottle",C24+C25)</f>
        <v>10.891985700627677</v>
      </c>
      <c r="D27" s="660">
        <f>IF('1.1 Summary'!$C$15="Pet Bottle",D24+D25)</f>
        <v>9.1599880838563958</v>
      </c>
      <c r="E27" s="470" t="s">
        <v>153</v>
      </c>
      <c r="F27" s="181"/>
      <c r="G27" s="181"/>
      <c r="H27" s="181"/>
      <c r="I27" s="181"/>
      <c r="J27" s="466"/>
    </row>
    <row r="28" spans="1:12" ht="20.149999999999999" customHeight="1">
      <c r="A28" s="181"/>
      <c r="B28" s="481" t="s">
        <v>618</v>
      </c>
      <c r="C28" s="723">
        <f>C12*(1-C21)*1</f>
        <v>0.95464285714285713</v>
      </c>
      <c r="D28" s="723">
        <f>D12*(1-D21)*1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258</v>
      </c>
      <c r="C33" s="665">
        <f>'Appendix - Equipment'!C18</f>
        <v>1</v>
      </c>
      <c r="D33" s="497">
        <f>IF('1.1 Summary'!$C$13="New",'Appendix - Equipment'!D23,IF('1.1 Summary'!$C$13="Old",'Appendix - Equipment'!D23*0.4,'Appendix - Equipment'!D23*0.75))</f>
        <v>42000</v>
      </c>
      <c r="E33" s="667">
        <f>'Input Sheet'!E295</f>
        <v>0.1</v>
      </c>
      <c r="F33" s="497">
        <f>C33*D33*E33/C$10</f>
        <v>0.546875</v>
      </c>
      <c r="G33" s="499">
        <f>F33*$C$27/$C$16*1000</f>
        <v>2.3826218720123044E-2</v>
      </c>
      <c r="I33" s="181"/>
      <c r="J33" s="181"/>
      <c r="L33" s="494"/>
    </row>
    <row r="34" spans="1:12" ht="17.149999999999999" customHeight="1">
      <c r="A34" s="181"/>
      <c r="B34" s="905" t="s">
        <v>228</v>
      </c>
      <c r="C34" s="906"/>
      <c r="D34" s="906"/>
      <c r="E34" s="907"/>
      <c r="F34" s="501">
        <f>SUM(F32:F33)</f>
        <v>0.546875</v>
      </c>
      <c r="G34" s="501">
        <f>SUM(G32:G33)</f>
        <v>2.3826218720123044E-2</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258</v>
      </c>
      <c r="C37" s="665">
        <f>'Appendix - Equipment'!C18</f>
        <v>1</v>
      </c>
      <c r="D37" s="497">
        <f>IF('1.1 Summary'!$C$13="New",'Appendix - Equipment'!H23,IF('1.1 Summary'!$C$13="Old",'Appendix - Equipment'!H23*0.4,'Appendix - Equipment'!H23*0.75))</f>
        <v>50500</v>
      </c>
      <c r="E37" s="667">
        <f>'Input Sheet'!F295</f>
        <v>0.1</v>
      </c>
      <c r="F37" s="497">
        <f>C37*D37*E37/D$10</f>
        <v>0.65755208333333337</v>
      </c>
      <c r="G37" s="499">
        <f>F37*$D$27/$D$16*1000</f>
        <v>2.4092676991393128E-2</v>
      </c>
      <c r="H37" s="181"/>
      <c r="I37" s="181"/>
      <c r="J37" s="181"/>
    </row>
    <row r="38" spans="1:12" ht="17.149999999999999" customHeight="1">
      <c r="A38" s="181"/>
      <c r="B38" s="905" t="s">
        <v>228</v>
      </c>
      <c r="C38" s="906"/>
      <c r="D38" s="906"/>
      <c r="E38" s="907"/>
      <c r="F38" s="501">
        <f>SUM(F37)</f>
        <v>0.65755208333333337</v>
      </c>
      <c r="G38" s="501">
        <f>SUM(G37)</f>
        <v>2.4092676991393128E-2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685" t="s">
        <v>258</v>
      </c>
      <c r="C43" s="497">
        <f>IF('1.1 Summary'!$C$13="Old",(C33*(3*(1+16%))),IF('1.1 Summary'!$C$13="New",(C33*3),C33*(3*(1+8%))))</f>
        <v>3</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1.6234849130946492</v>
      </c>
      <c r="G43" s="499">
        <f>F43*$C$27/$C$16*1000</f>
        <v>7.073189783444675E-2</v>
      </c>
      <c r="H43" s="181"/>
      <c r="I43" s="181"/>
      <c r="J43" s="181"/>
    </row>
    <row r="44" spans="1:12" ht="17.149999999999999" customHeight="1">
      <c r="A44" s="181"/>
      <c r="B44" s="905" t="s">
        <v>228</v>
      </c>
      <c r="C44" s="906"/>
      <c r="D44" s="906"/>
      <c r="E44" s="907"/>
      <c r="F44" s="501">
        <f>SUM(F43)</f>
        <v>1.6234849130946492</v>
      </c>
      <c r="G44" s="501">
        <f>SUM(G43)</f>
        <v>7.073189783444675E-2</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685" t="s">
        <v>258</v>
      </c>
      <c r="C47" s="497">
        <f>IF('1.1 Summary'!$C$13="Old",(C37*(3.5*(1+16%))),IF('1.1 Summary'!$C$13="New",(C37*3.5),C37*(3.5*(1+8%))))</f>
        <v>3.5</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1.7023990652770906</v>
      </c>
      <c r="G47" s="499">
        <f>F47*$D$27/$D$16*1000</f>
        <v>6.237582060762567E-2</v>
      </c>
      <c r="H47" s="181"/>
      <c r="I47" s="181"/>
      <c r="J47" s="181"/>
    </row>
    <row r="48" spans="1:12" ht="17.149999999999999" customHeight="1">
      <c r="A48" s="181"/>
      <c r="B48" s="905" t="s">
        <v>228</v>
      </c>
      <c r="C48" s="906"/>
      <c r="D48" s="906"/>
      <c r="E48" s="907"/>
      <c r="F48" s="501">
        <f>SUM(F47)</f>
        <v>1.7023990652770906</v>
      </c>
      <c r="G48" s="501">
        <f>SUM(G47)</f>
        <v>6.237582060762567E-2</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Sheet'!E296</f>
        <v>1</v>
      </c>
      <c r="D53" s="513">
        <f>'Input Sheet'!E300</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9.8050503196180194E-2</v>
      </c>
      <c r="H53" s="504"/>
      <c r="I53" s="504"/>
      <c r="J53" s="181"/>
    </row>
    <row r="54" spans="1:10" ht="17.149999999999999" customHeight="1">
      <c r="A54" s="181"/>
      <c r="B54" s="419" t="s">
        <v>96</v>
      </c>
      <c r="C54" s="512">
        <f>'Input Sheet'!E297</f>
        <v>1</v>
      </c>
      <c r="D54" s="513">
        <f>'Input Sheet'!E301</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8.1267357900286219E-2</v>
      </c>
      <c r="H54" s="504"/>
      <c r="I54" s="504"/>
      <c r="J54" s="181"/>
    </row>
    <row r="55" spans="1:10" ht="17.149999999999999" customHeight="1">
      <c r="A55" s="181"/>
      <c r="B55" s="419" t="s">
        <v>97</v>
      </c>
      <c r="C55" s="512">
        <f>'Input Sheet'!E298</f>
        <v>1</v>
      </c>
      <c r="D55" s="513">
        <f>'Input Sheet'!E302</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5.0609412920842506E-2</v>
      </c>
      <c r="H55" s="504"/>
      <c r="I55" s="504"/>
      <c r="J55" s="181"/>
    </row>
    <row r="56" spans="1:10" ht="17.149999999999999" customHeight="1">
      <c r="A56" s="181"/>
      <c r="B56" s="419" t="s">
        <v>98</v>
      </c>
      <c r="C56" s="512">
        <f>'Input Sheet'!E299</f>
        <v>1</v>
      </c>
      <c r="D56" s="513">
        <f>'Input Sheet'!E303</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9.6486394548399385E-2</v>
      </c>
      <c r="H56" s="504"/>
      <c r="I56" s="504"/>
      <c r="J56" s="181"/>
    </row>
    <row r="57" spans="1:10" ht="17.149999999999999" customHeight="1">
      <c r="A57" s="181"/>
      <c r="B57" s="905" t="s">
        <v>228</v>
      </c>
      <c r="C57" s="906"/>
      <c r="D57" s="906"/>
      <c r="E57" s="907"/>
      <c r="F57" s="501">
        <f>SUM(F53:F56)</f>
        <v>7.4920606200138966</v>
      </c>
      <c r="G57" s="501">
        <f>SUM(G53:G56)</f>
        <v>0.3264136685657083</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Sheet'!F296</f>
        <v>1</v>
      </c>
      <c r="D60" s="513">
        <f>'Input Sheet'!F300</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8.2458925817482168E-2</v>
      </c>
      <c r="H60" s="504"/>
      <c r="I60" s="504"/>
      <c r="J60" s="181"/>
    </row>
    <row r="61" spans="1:10" ht="17.149999999999999" customHeight="1">
      <c r="A61" s="181"/>
      <c r="B61" s="419" t="s">
        <v>96</v>
      </c>
      <c r="C61" s="512">
        <f>'Input Sheet'!F297</f>
        <v>1</v>
      </c>
      <c r="D61" s="513">
        <f>'Input Sheet'!F301</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6.834456548453019E-2</v>
      </c>
      <c r="H61" s="504"/>
      <c r="I61" s="504"/>
      <c r="J61" s="181"/>
    </row>
    <row r="62" spans="1:10" ht="17.149999999999999" customHeight="1">
      <c r="A62" s="181"/>
      <c r="B62" s="419" t="s">
        <v>97</v>
      </c>
      <c r="C62" s="512">
        <f>'Input Sheet'!F298</f>
        <v>1</v>
      </c>
      <c r="D62" s="513">
        <f>'Input Sheet'!F302</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4.256171758095223E-2</v>
      </c>
      <c r="H62" s="504"/>
      <c r="I62" s="504"/>
      <c r="J62" s="181"/>
    </row>
    <row r="63" spans="1:10" ht="17.149999999999999" customHeight="1">
      <c r="A63" s="181"/>
      <c r="B63" s="419" t="s">
        <v>98</v>
      </c>
      <c r="C63" s="512">
        <f>'Input Sheet'!F299</f>
        <v>1</v>
      </c>
      <c r="D63" s="513">
        <f>'Input Sheet'!F303</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8.1143535128463604E-2</v>
      </c>
      <c r="H63" s="504"/>
      <c r="I63" s="504"/>
      <c r="J63" s="181"/>
    </row>
    <row r="64" spans="1:10" ht="17.149999999999999" customHeight="1">
      <c r="A64" s="181"/>
      <c r="B64" s="905" t="s">
        <v>228</v>
      </c>
      <c r="C64" s="906"/>
      <c r="D64" s="906"/>
      <c r="E64" s="907"/>
      <c r="F64" s="501">
        <f>SUM(F60:F63)</f>
        <v>7.4920606200138966</v>
      </c>
      <c r="G64" s="501">
        <f>SUM(G60:G63)</f>
        <v>0.27450874401142822</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D84F8-C59C-44D6-A4A1-16A785AAFAB4}">
  <sheetPr>
    <tabColor rgb="FF92D050"/>
  </sheetPr>
  <dimension ref="A1:Q587"/>
  <sheetViews>
    <sheetView showGridLines="0" topLeftCell="A24" zoomScale="85" zoomScaleNormal="85" zoomScaleSheetLayoutView="85" zoomScalePageLayoutView="40" workbookViewId="0">
      <selection activeCell="D33" sqref="D33"/>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397</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Sheet'!E292</f>
        <v>1</v>
      </c>
      <c r="D11" s="682">
        <f>'Input Sheet'!F292</f>
        <v>1</v>
      </c>
      <c r="E11" s="474" t="s">
        <v>202</v>
      </c>
      <c r="F11" s="475"/>
      <c r="G11" s="475"/>
      <c r="H11" s="475"/>
      <c r="I11" s="475"/>
      <c r="J11" s="477"/>
    </row>
    <row r="12" spans="1:10" ht="20.149999999999999" customHeight="1">
      <c r="A12" s="181"/>
      <c r="B12" s="469"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Sheet'!E293</f>
        <v>300</v>
      </c>
      <c r="D13" s="480">
        <f>'Input Sheet'!F293</f>
        <v>360</v>
      </c>
      <c r="E13" s="474" t="s">
        <v>252</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253</v>
      </c>
      <c r="C18" s="473">
        <f>C16/C17</f>
        <v>125000</v>
      </c>
      <c r="D18" s="473">
        <f>D16/D17</f>
        <v>125000</v>
      </c>
      <c r="E18" s="473" t="s">
        <v>254</v>
      </c>
      <c r="F18" s="181"/>
      <c r="G18" s="181"/>
      <c r="H18" s="181"/>
      <c r="I18" s="181"/>
      <c r="J18" s="466"/>
    </row>
    <row r="19" spans="1:12" ht="20.149999999999999" customHeight="1">
      <c r="A19" s="181"/>
      <c r="B19" s="675" t="s">
        <v>255</v>
      </c>
      <c r="C19" s="473">
        <f>C11*C13*C12</f>
        <v>289.28571428571428</v>
      </c>
      <c r="D19" s="473">
        <f>D11*D13*D12</f>
        <v>347.14285714285717</v>
      </c>
      <c r="E19" s="473" t="s">
        <v>252</v>
      </c>
      <c r="F19" s="181"/>
      <c r="G19" s="181"/>
      <c r="H19" s="181"/>
      <c r="I19" s="181"/>
      <c r="J19" s="466"/>
    </row>
    <row r="20" spans="1:12" ht="20.149999999999999" customHeight="1">
      <c r="A20" s="181"/>
      <c r="B20" s="675" t="s">
        <v>256</v>
      </c>
      <c r="C20" s="473">
        <f>C19*60</f>
        <v>17357.142857142855</v>
      </c>
      <c r="D20" s="473">
        <f>D19*60</f>
        <v>20828.571428571431</v>
      </c>
      <c r="E20" s="473" t="s">
        <v>257</v>
      </c>
      <c r="F20" s="181"/>
      <c r="G20" s="181"/>
      <c r="H20" s="181"/>
      <c r="I20" s="181"/>
      <c r="J20" s="466"/>
    </row>
    <row r="21" spans="1:12" ht="20.149999999999999" customHeight="1">
      <c r="A21" s="181"/>
      <c r="B21" s="483" t="s">
        <v>353</v>
      </c>
      <c r="C21" s="676">
        <f>'Input Sheet'!E294</f>
        <v>0.01</v>
      </c>
      <c r="D21" s="676">
        <f>'Input Sheet'!F294</f>
        <v>0.01</v>
      </c>
      <c r="E21" s="470" t="s">
        <v>208</v>
      </c>
      <c r="F21" s="181"/>
      <c r="G21" s="181"/>
      <c r="H21" s="181"/>
      <c r="I21" s="181"/>
      <c r="J21" s="466"/>
    </row>
    <row r="22" spans="1:12" ht="20.149999999999999" customHeight="1">
      <c r="A22" s="181"/>
      <c r="B22" s="481" t="s">
        <v>498</v>
      </c>
      <c r="C22" s="488">
        <f>C21*C20</f>
        <v>173.57142857142856</v>
      </c>
      <c r="D22" s="488">
        <f>D21*D20</f>
        <v>208.28571428571431</v>
      </c>
      <c r="E22" s="473" t="s">
        <v>257</v>
      </c>
      <c r="F22" s="181"/>
      <c r="G22" s="181"/>
      <c r="H22" s="181"/>
      <c r="I22" s="181"/>
      <c r="J22" s="466"/>
    </row>
    <row r="23" spans="1:12" ht="20.149999999999999" customHeight="1">
      <c r="A23" s="181"/>
      <c r="B23" s="481" t="s">
        <v>499</v>
      </c>
      <c r="C23" s="470">
        <f>C20-C22</f>
        <v>17183.571428571428</v>
      </c>
      <c r="D23" s="470">
        <f>D20-D22</f>
        <v>20620.285714285717</v>
      </c>
      <c r="E23" s="473" t="s">
        <v>257</v>
      </c>
      <c r="F23" s="181"/>
      <c r="G23" s="181"/>
      <c r="H23" s="181"/>
      <c r="I23" s="181"/>
      <c r="J23" s="466"/>
    </row>
    <row r="24" spans="1:12" ht="20.149999999999999" customHeight="1">
      <c r="A24" s="181"/>
      <c r="B24" s="483" t="s">
        <v>217</v>
      </c>
      <c r="C24" s="485">
        <f>IF('1.1 Summary'!$C$16=1,C18/C23,IF('1.1 Summary'!$C$16=0.5,(C18/(C23*1.15)),IF('1.1 Summary'!$C$16=0.33,(C18/(C23*1.3)),IF('1.1 Summary'!$C$16=1.5,(C18/(C23*0.85)),(C18/(C23*0.7))))))</f>
        <v>10.391985700627677</v>
      </c>
      <c r="D24" s="485">
        <f>IF('1.1 Summary'!$C$16=1,D18/D23,IF('1.1 Summary'!$C$16=0.5,(D18/(D23*1.15)),IF('1.1 Summary'!$C$16=0.33,(D18/(D23*1.3)),IF('1.1 Summary'!$C$16=1.5,(D18/(D23*0.85)),(D18/(D23*0.7))))))</f>
        <v>8.6599880838563958</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0.95409468817323306</v>
      </c>
      <c r="D26" s="486">
        <f>D24/SUM(D24:D25)</f>
        <v>0.94541477615225267</v>
      </c>
      <c r="E26" s="470" t="s">
        <v>208</v>
      </c>
      <c r="F26" s="181"/>
      <c r="G26" s="181"/>
      <c r="H26" s="181"/>
      <c r="I26" s="181"/>
      <c r="J26" s="466"/>
    </row>
    <row r="27" spans="1:12" ht="20.149999999999999" customHeight="1">
      <c r="A27" s="181"/>
      <c r="B27" s="483" t="s">
        <v>250</v>
      </c>
      <c r="C27" s="660">
        <f>IF('1.1 Summary'!$C$15="Pet Bottle",C24+C25)</f>
        <v>10.891985700627677</v>
      </c>
      <c r="D27" s="660">
        <f>IF('1.1 Summary'!$C$15="Pet Bottle",D24+D25)</f>
        <v>9.1599880838563958</v>
      </c>
      <c r="E27" s="470" t="s">
        <v>153</v>
      </c>
      <c r="F27" s="181"/>
      <c r="G27" s="181"/>
      <c r="H27" s="181"/>
      <c r="I27" s="181"/>
      <c r="J27" s="466"/>
    </row>
    <row r="28" spans="1:12" ht="20.149999999999999" customHeight="1">
      <c r="A28" s="181"/>
      <c r="B28" s="481" t="s">
        <v>618</v>
      </c>
      <c r="C28" s="723">
        <f>C12*(1-C21)*1</f>
        <v>0.95464285714285713</v>
      </c>
      <c r="D28" s="723">
        <f>D12*(1-D21)*1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258</v>
      </c>
      <c r="C33" s="665">
        <f>'Appendix - Equipment'!C18</f>
        <v>1</v>
      </c>
      <c r="D33" s="761">
        <f>IF('1.2 Scenario Analysis'!H12="New",'Appendix - Equipment'!D23,IF('1.2 Scenario Analysis'!H12="Old",'Appendix - Equipment'!D23*0.4,'Appendix - Equipment'!D23*0.75))</f>
        <v>31500</v>
      </c>
      <c r="E33" s="667">
        <f>'Input Sheet'!E295</f>
        <v>0.1</v>
      </c>
      <c r="F33" s="497">
        <f>C33*D33*E33/C$10</f>
        <v>0.41015625</v>
      </c>
      <c r="G33" s="499">
        <f>F33*$C$27/$C$16*1000</f>
        <v>1.7869664040092284E-2</v>
      </c>
      <c r="I33" s="181"/>
      <c r="J33" s="181"/>
      <c r="L33" s="494"/>
    </row>
    <row r="34" spans="1:12" ht="17.149999999999999" customHeight="1">
      <c r="A34" s="181"/>
      <c r="B34" s="905" t="s">
        <v>228</v>
      </c>
      <c r="C34" s="906"/>
      <c r="D34" s="906"/>
      <c r="E34" s="907"/>
      <c r="F34" s="501">
        <f>SUM(F32:F33)</f>
        <v>0.41015625</v>
      </c>
      <c r="G34" s="501">
        <f>SUM(G32:G33)</f>
        <v>1.7869664040092284E-2</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258</v>
      </c>
      <c r="C37" s="665">
        <f>'Appendix - Equipment'!C18</f>
        <v>1</v>
      </c>
      <c r="D37" s="761">
        <f>IF('1.2 Scenario Analysis'!H12="New",'Appendix - Equipment'!H23,IF('1.2 Scenario Analysis'!H12="Old",'Appendix - Equipment'!H23*0.4,'Appendix - Equipment'!H23*0.75))</f>
        <v>37875</v>
      </c>
      <c r="E37" s="667">
        <f>'Input Sheet'!F295</f>
        <v>0.1</v>
      </c>
      <c r="F37" s="497">
        <f>C37*D37*E37/D$10</f>
        <v>0.4931640625</v>
      </c>
      <c r="G37" s="499">
        <f>F37*$D$27/$D$16*1000</f>
        <v>1.8069507743544842E-2</v>
      </c>
      <c r="H37" s="181"/>
      <c r="I37" s="181"/>
      <c r="J37" s="181"/>
    </row>
    <row r="38" spans="1:12" ht="17.149999999999999" customHeight="1">
      <c r="A38" s="181"/>
      <c r="B38" s="905" t="s">
        <v>228</v>
      </c>
      <c r="C38" s="906"/>
      <c r="D38" s="906"/>
      <c r="E38" s="907"/>
      <c r="F38" s="501">
        <f>SUM(F37)</f>
        <v>0.4931640625</v>
      </c>
      <c r="G38" s="501">
        <f>SUM(G37)</f>
        <v>1.8069507743544842E-2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685" t="s">
        <v>258</v>
      </c>
      <c r="C43" s="761">
        <f>IF('1.2 Scenario Analysis'!H12="Old",(C33*(3*(1+16%))),IF('1.2 Scenario Analysis'!H12="New",(C33*3),C33*(3*(1+8%))))</f>
        <v>3.24</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1.6613637061422213</v>
      </c>
      <c r="G43" s="499">
        <f>F43*$C$27/$C$16*1000</f>
        <v>7.2382198923371513E-2</v>
      </c>
      <c r="H43" s="181"/>
      <c r="I43" s="181"/>
      <c r="J43" s="181"/>
    </row>
    <row r="44" spans="1:12" ht="17.149999999999999" customHeight="1">
      <c r="A44" s="181"/>
      <c r="B44" s="905" t="s">
        <v>228</v>
      </c>
      <c r="C44" s="906"/>
      <c r="D44" s="906"/>
      <c r="E44" s="907"/>
      <c r="F44" s="501">
        <f>SUM(F43)</f>
        <v>1.6613637061422213</v>
      </c>
      <c r="G44" s="501">
        <f>SUM(G43)</f>
        <v>7.2382198923371513E-2</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685" t="s">
        <v>258</v>
      </c>
      <c r="C47" s="761">
        <f>IF('1.2 Scenario Analysis'!H12="Old",(C37*(3.5*(1+16%))),IF('1.2 Scenario Analysis'!H12="New",(C37*3.5),C37*(3.5*(1+8%))))</f>
        <v>3.7800000000000002</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1.746590990499258</v>
      </c>
      <c r="G47" s="499">
        <f>F47*$D$27/$D$16*1000</f>
        <v>6.3995010641376568E-2</v>
      </c>
      <c r="H47" s="181"/>
      <c r="I47" s="181"/>
      <c r="J47" s="181"/>
    </row>
    <row r="48" spans="1:12" ht="17.149999999999999" customHeight="1">
      <c r="A48" s="181"/>
      <c r="B48" s="905" t="s">
        <v>228</v>
      </c>
      <c r="C48" s="906"/>
      <c r="D48" s="906"/>
      <c r="E48" s="907"/>
      <c r="F48" s="501">
        <f>SUM(F47)</f>
        <v>1.746590990499258</v>
      </c>
      <c r="G48" s="501">
        <f>SUM(G47)</f>
        <v>6.3995010641376568E-2</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Sheet'!E296</f>
        <v>1</v>
      </c>
      <c r="D53" s="513">
        <f>'Input Sheet'!E300</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9.8050503196180194E-2</v>
      </c>
      <c r="H53" s="504"/>
      <c r="I53" s="504"/>
      <c r="J53" s="181"/>
    </row>
    <row r="54" spans="1:10" ht="17.149999999999999" customHeight="1">
      <c r="A54" s="181"/>
      <c r="B54" s="419" t="s">
        <v>96</v>
      </c>
      <c r="C54" s="512">
        <f>'Input Sheet'!E297</f>
        <v>1</v>
      </c>
      <c r="D54" s="513">
        <f>'Input Sheet'!E301</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8.1267357900286219E-2</v>
      </c>
      <c r="H54" s="504"/>
      <c r="I54" s="504"/>
      <c r="J54" s="181"/>
    </row>
    <row r="55" spans="1:10" ht="17.149999999999999" customHeight="1">
      <c r="A55" s="181"/>
      <c r="B55" s="419" t="s">
        <v>97</v>
      </c>
      <c r="C55" s="512">
        <f>'Input Sheet'!E298</f>
        <v>1</v>
      </c>
      <c r="D55" s="513">
        <f>'Input Sheet'!E302</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5.0609412920842506E-2</v>
      </c>
      <c r="H55" s="504"/>
      <c r="I55" s="504"/>
      <c r="J55" s="181"/>
    </row>
    <row r="56" spans="1:10" ht="17.149999999999999" customHeight="1">
      <c r="A56" s="181"/>
      <c r="B56" s="419" t="s">
        <v>98</v>
      </c>
      <c r="C56" s="512">
        <f>'Input Sheet'!E299</f>
        <v>1</v>
      </c>
      <c r="D56" s="513">
        <f>'Input Sheet'!E303</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9.6486394548399385E-2</v>
      </c>
      <c r="H56" s="504"/>
      <c r="I56" s="504"/>
      <c r="J56" s="181"/>
    </row>
    <row r="57" spans="1:10" ht="17.149999999999999" customHeight="1">
      <c r="A57" s="181"/>
      <c r="B57" s="905" t="s">
        <v>228</v>
      </c>
      <c r="C57" s="906"/>
      <c r="D57" s="906"/>
      <c r="E57" s="907"/>
      <c r="F57" s="501">
        <f>SUM(F53:F56)</f>
        <v>7.4920606200138966</v>
      </c>
      <c r="G57" s="501">
        <f>SUM(G53:G56)</f>
        <v>0.3264136685657083</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Sheet'!F296</f>
        <v>1</v>
      </c>
      <c r="D60" s="513">
        <f>'Input Sheet'!F300</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8.2458925817482168E-2</v>
      </c>
      <c r="H60" s="504"/>
      <c r="I60" s="504"/>
      <c r="J60" s="181"/>
    </row>
    <row r="61" spans="1:10" ht="17.149999999999999" customHeight="1">
      <c r="A61" s="181"/>
      <c r="B61" s="419" t="s">
        <v>96</v>
      </c>
      <c r="C61" s="512">
        <f>'Input Sheet'!F297</f>
        <v>1</v>
      </c>
      <c r="D61" s="513">
        <f>'Input Sheet'!F301</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6.834456548453019E-2</v>
      </c>
      <c r="H61" s="504"/>
      <c r="I61" s="504"/>
      <c r="J61" s="181"/>
    </row>
    <row r="62" spans="1:10" ht="17.149999999999999" customHeight="1">
      <c r="A62" s="181"/>
      <c r="B62" s="419" t="s">
        <v>97</v>
      </c>
      <c r="C62" s="512">
        <f>'Input Sheet'!F298</f>
        <v>1</v>
      </c>
      <c r="D62" s="513">
        <f>'Input Sheet'!F302</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4.256171758095223E-2</v>
      </c>
      <c r="H62" s="504"/>
      <c r="I62" s="504"/>
      <c r="J62" s="181"/>
    </row>
    <row r="63" spans="1:10" ht="17.149999999999999" customHeight="1">
      <c r="A63" s="181"/>
      <c r="B63" s="419" t="s">
        <v>98</v>
      </c>
      <c r="C63" s="512">
        <f>'Input Sheet'!F299</f>
        <v>1</v>
      </c>
      <c r="D63" s="513">
        <f>'Input Sheet'!F303</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8.1143535128463604E-2</v>
      </c>
      <c r="H63" s="504"/>
      <c r="I63" s="504"/>
      <c r="J63" s="181"/>
    </row>
    <row r="64" spans="1:10" ht="17.149999999999999" customHeight="1">
      <c r="A64" s="181"/>
      <c r="B64" s="905" t="s">
        <v>228</v>
      </c>
      <c r="C64" s="906"/>
      <c r="D64" s="906"/>
      <c r="E64" s="907"/>
      <c r="F64" s="501">
        <f>SUM(F60:F63)</f>
        <v>7.4920606200138966</v>
      </c>
      <c r="G64" s="501">
        <f>SUM(G60:G63)</f>
        <v>0.27450874401142822</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1B4CC-EF07-4F62-8D92-8E9D3E2DED85}">
  <sheetPr>
    <tabColor rgb="FF92D050"/>
  </sheetPr>
  <dimension ref="A1:Q587"/>
  <sheetViews>
    <sheetView showGridLines="0" topLeftCell="A35" zoomScale="85" zoomScaleNormal="85" zoomScaleSheetLayoutView="85" zoomScalePageLayoutView="40" workbookViewId="0">
      <selection activeCell="C47" sqref="C47"/>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397</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469" t="s">
        <v>203</v>
      </c>
      <c r="C8" s="470">
        <v>24</v>
      </c>
      <c r="D8" s="471">
        <v>24</v>
      </c>
      <c r="E8" s="472" t="s">
        <v>153</v>
      </c>
      <c r="F8" s="181"/>
      <c r="G8" s="181"/>
      <c r="H8" s="181"/>
      <c r="I8" s="181"/>
      <c r="J8" s="466"/>
    </row>
    <row r="9" spans="1:10" ht="20.149999999999999" customHeight="1">
      <c r="A9" s="181"/>
      <c r="B9" s="469" t="s">
        <v>204</v>
      </c>
      <c r="C9" s="473">
        <f>'Assumption &amp; Analysis'!$E$15</f>
        <v>320</v>
      </c>
      <c r="D9" s="473">
        <f>'Assumption &amp; Analysis'!$E$15</f>
        <v>320</v>
      </c>
      <c r="E9" s="472" t="s">
        <v>155</v>
      </c>
      <c r="F9" s="303"/>
      <c r="G9" s="264"/>
      <c r="H9" s="264"/>
      <c r="I9" s="181"/>
      <c r="J9" s="466"/>
    </row>
    <row r="10" spans="1:10" ht="20.149999999999999" customHeight="1">
      <c r="A10" s="181"/>
      <c r="B10" s="469" t="s">
        <v>205</v>
      </c>
      <c r="C10" s="674">
        <f>C8*C9</f>
        <v>7680</v>
      </c>
      <c r="D10" s="674">
        <f>D8*D9</f>
        <v>7680</v>
      </c>
      <c r="E10" s="474" t="s">
        <v>153</v>
      </c>
      <c r="F10" s="181"/>
      <c r="G10" s="181"/>
      <c r="H10" s="181"/>
      <c r="I10" s="181"/>
      <c r="J10" s="466"/>
    </row>
    <row r="11" spans="1:10" s="478" customFormat="1" ht="20.149999999999999" customHeight="1">
      <c r="A11" s="475"/>
      <c r="B11" s="469" t="s">
        <v>206</v>
      </c>
      <c r="C11" s="682">
        <f>'Input Sheet'!E292</f>
        <v>1</v>
      </c>
      <c r="D11" s="682">
        <f>'Input Sheet'!F292</f>
        <v>1</v>
      </c>
      <c r="E11" s="474" t="s">
        <v>202</v>
      </c>
      <c r="F11" s="475"/>
      <c r="G11" s="475"/>
      <c r="H11" s="475"/>
      <c r="I11" s="475"/>
      <c r="J11" s="477"/>
    </row>
    <row r="12" spans="1:10" ht="20.149999999999999" customHeight="1">
      <c r="A12" s="181"/>
      <c r="B12" s="469"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469" t="s">
        <v>209</v>
      </c>
      <c r="C13" s="480">
        <f>'Input Sheet'!E293</f>
        <v>300</v>
      </c>
      <c r="D13" s="480">
        <f>'Input Sheet'!F293</f>
        <v>360</v>
      </c>
      <c r="E13" s="474" t="s">
        <v>252</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2" ht="20.149999999999999" customHeight="1">
      <c r="A17" s="181"/>
      <c r="B17" s="675" t="s">
        <v>244</v>
      </c>
      <c r="C17" s="660">
        <f>'1.1 Summary'!$C$16</f>
        <v>2</v>
      </c>
      <c r="D17" s="660">
        <f>'1.1 Summary'!$C$16</f>
        <v>2</v>
      </c>
      <c r="E17" s="473" t="s">
        <v>213</v>
      </c>
      <c r="F17" s="181"/>
      <c r="G17" s="181"/>
      <c r="H17" s="181"/>
      <c r="I17" s="181"/>
      <c r="J17" s="466"/>
    </row>
    <row r="18" spans="1:12" ht="20.149999999999999" customHeight="1">
      <c r="A18" s="181"/>
      <c r="B18" s="675" t="s">
        <v>253</v>
      </c>
      <c r="C18" s="473">
        <f>C16/C17</f>
        <v>125000</v>
      </c>
      <c r="D18" s="473">
        <f>D16/D17</f>
        <v>125000</v>
      </c>
      <c r="E18" s="473" t="s">
        <v>254</v>
      </c>
      <c r="F18" s="181"/>
      <c r="G18" s="181"/>
      <c r="H18" s="181"/>
      <c r="I18" s="181"/>
      <c r="J18" s="466"/>
    </row>
    <row r="19" spans="1:12" ht="20.149999999999999" customHeight="1">
      <c r="A19" s="181"/>
      <c r="B19" s="675" t="s">
        <v>255</v>
      </c>
      <c r="C19" s="473">
        <f>C11*C13*C12</f>
        <v>289.28571428571428</v>
      </c>
      <c r="D19" s="473">
        <f>D11*D13*D12</f>
        <v>347.14285714285717</v>
      </c>
      <c r="E19" s="473" t="s">
        <v>252</v>
      </c>
      <c r="F19" s="181"/>
      <c r="G19" s="181"/>
      <c r="H19" s="181"/>
      <c r="I19" s="181"/>
      <c r="J19" s="466"/>
    </row>
    <row r="20" spans="1:12" ht="20.149999999999999" customHeight="1">
      <c r="A20" s="181"/>
      <c r="B20" s="675" t="s">
        <v>256</v>
      </c>
      <c r="C20" s="473">
        <f>C19*60</f>
        <v>17357.142857142855</v>
      </c>
      <c r="D20" s="473">
        <f>D19*60</f>
        <v>20828.571428571431</v>
      </c>
      <c r="E20" s="473" t="s">
        <v>257</v>
      </c>
      <c r="F20" s="181"/>
      <c r="G20" s="181"/>
      <c r="H20" s="181"/>
      <c r="I20" s="181"/>
      <c r="J20" s="466"/>
    </row>
    <row r="21" spans="1:12" ht="20.149999999999999" customHeight="1">
      <c r="A21" s="181"/>
      <c r="B21" s="483" t="s">
        <v>353</v>
      </c>
      <c r="C21" s="676">
        <f>'Input Sheet'!E294</f>
        <v>0.01</v>
      </c>
      <c r="D21" s="676">
        <f>'Input Sheet'!F294</f>
        <v>0.01</v>
      </c>
      <c r="E21" s="470" t="s">
        <v>208</v>
      </c>
      <c r="F21" s="181"/>
      <c r="G21" s="181"/>
      <c r="H21" s="181"/>
      <c r="I21" s="181"/>
      <c r="J21" s="466"/>
    </row>
    <row r="22" spans="1:12" ht="20.149999999999999" customHeight="1">
      <c r="A22" s="181"/>
      <c r="B22" s="481" t="s">
        <v>498</v>
      </c>
      <c r="C22" s="488">
        <f>C21*C20</f>
        <v>173.57142857142856</v>
      </c>
      <c r="D22" s="488">
        <f>D21*D20</f>
        <v>208.28571428571431</v>
      </c>
      <c r="E22" s="473" t="s">
        <v>257</v>
      </c>
      <c r="F22" s="181"/>
      <c r="G22" s="181"/>
      <c r="H22" s="181"/>
      <c r="I22" s="181"/>
      <c r="J22" s="466"/>
    </row>
    <row r="23" spans="1:12" ht="20.149999999999999" customHeight="1">
      <c r="A23" s="181"/>
      <c r="B23" s="481" t="s">
        <v>499</v>
      </c>
      <c r="C23" s="470">
        <f>C20-C22</f>
        <v>17183.571428571428</v>
      </c>
      <c r="D23" s="470">
        <f>D20-D22</f>
        <v>20620.285714285717</v>
      </c>
      <c r="E23" s="473" t="s">
        <v>257</v>
      </c>
      <c r="F23" s="181"/>
      <c r="G23" s="181"/>
      <c r="H23" s="181"/>
      <c r="I23" s="181"/>
      <c r="J23" s="466"/>
    </row>
    <row r="24" spans="1:12" ht="20.149999999999999" customHeight="1">
      <c r="A24" s="181"/>
      <c r="B24" s="483" t="s">
        <v>217</v>
      </c>
      <c r="C24" s="485">
        <f>IF('1.1 Summary'!$C$16=1,C18/C23,IF('1.1 Summary'!$C$16=0.5,(C18/(C23*1.15)),IF('1.1 Summary'!$C$16=0.33,(C18/(C23*1.3)),IF('1.1 Summary'!$C$16=1.5,(C18/(C23*0.85)),(C18/(C23*0.7))))))</f>
        <v>10.391985700627677</v>
      </c>
      <c r="D24" s="485">
        <f>IF('1.1 Summary'!$C$16=1,D18/D23,IF('1.1 Summary'!$C$16=0.5,(D18/(D23*1.15)),IF('1.1 Summary'!$C$16=0.33,(D18/(D23*1.3)),IF('1.1 Summary'!$C$16=1.5,(D18/(D23*0.85)),(D18/(D23*0.7))))))</f>
        <v>8.6599880838563958</v>
      </c>
      <c r="E24" s="470" t="s">
        <v>153</v>
      </c>
      <c r="F24" s="181"/>
      <c r="G24" s="181"/>
      <c r="H24" s="181"/>
      <c r="I24" s="181"/>
      <c r="J24" s="466"/>
    </row>
    <row r="25" spans="1:12" ht="20.149999999999999" customHeight="1">
      <c r="A25" s="181"/>
      <c r="B25" s="677" t="s">
        <v>218</v>
      </c>
      <c r="C25" s="660">
        <f>'Appendix - Equipment'!$C$33</f>
        <v>0.5</v>
      </c>
      <c r="D25" s="660">
        <f>'Appendix - Equipment'!$C$33</f>
        <v>0.5</v>
      </c>
      <c r="E25" s="473" t="s">
        <v>219</v>
      </c>
      <c r="F25" s="181"/>
      <c r="G25" s="181"/>
      <c r="H25" s="181"/>
      <c r="I25" s="181"/>
      <c r="J25" s="466"/>
    </row>
    <row r="26" spans="1:12" ht="20.149999999999999" customHeight="1">
      <c r="A26" s="181"/>
      <c r="B26" s="483" t="s">
        <v>220</v>
      </c>
      <c r="C26" s="486">
        <f>C24/SUM(C24:C25)</f>
        <v>0.95409468817323306</v>
      </c>
      <c r="D26" s="486">
        <f>D24/SUM(D24:D25)</f>
        <v>0.94541477615225267</v>
      </c>
      <c r="E26" s="470" t="s">
        <v>208</v>
      </c>
      <c r="F26" s="181"/>
      <c r="G26" s="181"/>
      <c r="H26" s="181"/>
      <c r="I26" s="181"/>
      <c r="J26" s="466"/>
    </row>
    <row r="27" spans="1:12" ht="20.149999999999999" customHeight="1">
      <c r="A27" s="181"/>
      <c r="B27" s="483" t="s">
        <v>250</v>
      </c>
      <c r="C27" s="660">
        <f>IF('1.1 Summary'!$C$15="Pet Bottle",C24+C25)</f>
        <v>10.891985700627677</v>
      </c>
      <c r="D27" s="660">
        <f>IF('1.1 Summary'!$C$15="Pet Bottle",D24+D25)</f>
        <v>9.1599880838563958</v>
      </c>
      <c r="E27" s="470" t="s">
        <v>153</v>
      </c>
      <c r="F27" s="181"/>
      <c r="G27" s="181"/>
      <c r="H27" s="181"/>
      <c r="I27" s="181"/>
      <c r="J27" s="466"/>
    </row>
    <row r="28" spans="1:12" ht="20.149999999999999" customHeight="1">
      <c r="A28" s="181"/>
      <c r="B28" s="481" t="s">
        <v>618</v>
      </c>
      <c r="C28" s="723">
        <f>C12*(1-C21)*1</f>
        <v>0.95464285714285713</v>
      </c>
      <c r="D28" s="723">
        <f>D12*(1-D21)*1</f>
        <v>0.95464285714285713</v>
      </c>
      <c r="E28" s="470" t="s">
        <v>208</v>
      </c>
      <c r="F28" s="181"/>
      <c r="G28" s="181"/>
      <c r="H28" s="181"/>
      <c r="I28" s="181"/>
      <c r="J28" s="466"/>
    </row>
    <row r="29" spans="1:12" ht="20.149999999999999" customHeight="1">
      <c r="A29" s="181"/>
      <c r="B29" s="465"/>
      <c r="C29" s="181"/>
      <c r="D29" s="181"/>
      <c r="E29" s="181"/>
      <c r="F29" s="181"/>
      <c r="G29" s="181"/>
      <c r="H29" s="181"/>
      <c r="I29" s="181"/>
      <c r="J29" s="466"/>
    </row>
    <row r="30" spans="1:12" s="181" customFormat="1" ht="20.149999999999999" customHeight="1" thickBot="1">
      <c r="B30" s="910" t="s">
        <v>222</v>
      </c>
      <c r="C30" s="910"/>
      <c r="D30" s="910"/>
      <c r="E30" s="910"/>
      <c r="F30" s="910"/>
      <c r="G30" s="910"/>
      <c r="J30" s="186"/>
    </row>
    <row r="31" spans="1:12" s="181" customFormat="1" ht="6" customHeight="1" thickTop="1">
      <c r="B31" s="188"/>
      <c r="D31" s="463"/>
      <c r="J31" s="186"/>
    </row>
    <row r="32" spans="1:12" ht="30" customHeight="1">
      <c r="A32" s="181"/>
      <c r="B32" s="491" t="s">
        <v>223</v>
      </c>
      <c r="C32" s="491" t="s">
        <v>224</v>
      </c>
      <c r="D32" s="491" t="s">
        <v>225</v>
      </c>
      <c r="E32" s="491" t="s">
        <v>226</v>
      </c>
      <c r="F32" s="492" t="s">
        <v>86</v>
      </c>
      <c r="G32" s="493" t="s">
        <v>227</v>
      </c>
      <c r="I32" s="181"/>
      <c r="J32" s="181"/>
      <c r="L32" s="494"/>
    </row>
    <row r="33" spans="1:12" ht="17.149999999999999" customHeight="1">
      <c r="A33" s="181"/>
      <c r="B33" s="685" t="s">
        <v>258</v>
      </c>
      <c r="C33" s="665">
        <f>'Appendix - Equipment'!C18</f>
        <v>1</v>
      </c>
      <c r="D33" s="761">
        <f>IF('1.2 Scenario Analysis'!M12="New",'Appendix - Equipment'!D23,IF('1.2 Scenario Analysis'!M12="Old",'Appendix - Equipment'!D23*0.4,'Appendix - Equipment'!D23*0.75))</f>
        <v>31500</v>
      </c>
      <c r="E33" s="667">
        <f>'Input Sheet'!E295</f>
        <v>0.1</v>
      </c>
      <c r="F33" s="497">
        <f>C33*D33*E33/C$10</f>
        <v>0.41015625</v>
      </c>
      <c r="G33" s="499">
        <f>F33*$C$27/$C$16*1000</f>
        <v>1.7869664040092284E-2</v>
      </c>
      <c r="I33" s="181"/>
      <c r="J33" s="181"/>
      <c r="L33" s="494"/>
    </row>
    <row r="34" spans="1:12" ht="17.149999999999999" customHeight="1">
      <c r="A34" s="181"/>
      <c r="B34" s="905" t="s">
        <v>228</v>
      </c>
      <c r="C34" s="906"/>
      <c r="D34" s="906"/>
      <c r="E34" s="907"/>
      <c r="F34" s="501">
        <f>SUM(F32:F33)</f>
        <v>0.41015625</v>
      </c>
      <c r="G34" s="501">
        <f>SUM(G32:G33)</f>
        <v>1.7869664040092284E-2</v>
      </c>
      <c r="I34" s="181"/>
      <c r="J34" s="181"/>
    </row>
    <row r="35" spans="1:12" ht="17.149999999999999" customHeight="1">
      <c r="A35" s="181"/>
      <c r="B35" s="502"/>
      <c r="C35" s="503"/>
      <c r="D35" s="503"/>
      <c r="E35" s="504"/>
      <c r="F35" s="504"/>
      <c r="G35" s="504"/>
      <c r="H35" s="504"/>
      <c r="I35" s="181"/>
      <c r="J35" s="181"/>
    </row>
    <row r="36" spans="1:12" ht="30" customHeight="1">
      <c r="A36" s="181"/>
      <c r="B36" s="491" t="s">
        <v>229</v>
      </c>
      <c r="C36" s="491" t="s">
        <v>224</v>
      </c>
      <c r="D36" s="491" t="s">
        <v>225</v>
      </c>
      <c r="E36" s="491" t="s">
        <v>226</v>
      </c>
      <c r="F36" s="492" t="s">
        <v>86</v>
      </c>
      <c r="G36" s="493" t="s">
        <v>227</v>
      </c>
      <c r="H36" s="181"/>
      <c r="I36" s="181"/>
      <c r="J36" s="181"/>
    </row>
    <row r="37" spans="1:12" ht="17.149999999999999" customHeight="1">
      <c r="A37" s="181"/>
      <c r="B37" s="685" t="s">
        <v>258</v>
      </c>
      <c r="C37" s="665">
        <f>'Appendix - Equipment'!C18</f>
        <v>1</v>
      </c>
      <c r="D37" s="761">
        <f>IF('1.2 Scenario Analysis'!M12="New",'Appendix - Equipment'!H23,IF('1.2 Scenario Analysis'!M12="Old",'Appendix - Equipment'!H23*0.4,'Appendix - Equipment'!H23*0.75))</f>
        <v>37875</v>
      </c>
      <c r="E37" s="667">
        <f>'Input Sheet'!F295</f>
        <v>0.1</v>
      </c>
      <c r="F37" s="497">
        <f>C37*D37*E37/D$10</f>
        <v>0.4931640625</v>
      </c>
      <c r="G37" s="499">
        <f>F37*$D$27/$D$16*1000</f>
        <v>1.8069507743544842E-2</v>
      </c>
      <c r="H37" s="181"/>
      <c r="I37" s="181"/>
      <c r="J37" s="181"/>
    </row>
    <row r="38" spans="1:12" ht="17.149999999999999" customHeight="1">
      <c r="A38" s="181"/>
      <c r="B38" s="905" t="s">
        <v>228</v>
      </c>
      <c r="C38" s="906"/>
      <c r="D38" s="906"/>
      <c r="E38" s="907"/>
      <c r="F38" s="501">
        <f>SUM(F37)</f>
        <v>0.4931640625</v>
      </c>
      <c r="G38" s="501">
        <f>SUM(G37)</f>
        <v>1.8069507743544842E-2</v>
      </c>
      <c r="H38" s="181"/>
      <c r="I38" s="181"/>
      <c r="J38" s="181"/>
    </row>
    <row r="39" spans="1:12" ht="17.149999999999999" customHeight="1">
      <c r="A39" s="181"/>
      <c r="B39" s="165"/>
      <c r="H39" s="181"/>
      <c r="I39" s="181"/>
      <c r="J39" s="181"/>
    </row>
    <row r="40" spans="1:12" ht="17.149999999999999" customHeight="1" thickBot="1">
      <c r="A40" s="181"/>
      <c r="B40" s="910" t="s">
        <v>67</v>
      </c>
      <c r="C40" s="910"/>
      <c r="D40" s="910"/>
      <c r="E40" s="910"/>
      <c r="F40" s="910"/>
      <c r="G40" s="910"/>
      <c r="H40" s="181"/>
      <c r="I40" s="181"/>
      <c r="J40" s="181"/>
    </row>
    <row r="41" spans="1:12" ht="6" customHeight="1" thickTop="1">
      <c r="A41" s="181"/>
      <c r="B41" s="165"/>
      <c r="H41" s="181"/>
      <c r="I41" s="181"/>
      <c r="J41" s="181"/>
    </row>
    <row r="42" spans="1:12" ht="30" customHeight="1">
      <c r="A42" s="181"/>
      <c r="B42" s="491" t="s">
        <v>223</v>
      </c>
      <c r="C42" s="491" t="s">
        <v>230</v>
      </c>
      <c r="D42" s="491" t="s">
        <v>231</v>
      </c>
      <c r="E42" s="491" t="s">
        <v>232</v>
      </c>
      <c r="F42" s="492" t="s">
        <v>86</v>
      </c>
      <c r="G42" s="493" t="s">
        <v>233</v>
      </c>
      <c r="H42" s="181"/>
      <c r="I42" s="181"/>
      <c r="J42" s="181"/>
    </row>
    <row r="43" spans="1:12" ht="17.149999999999999" customHeight="1">
      <c r="A43" s="181"/>
      <c r="B43" s="685" t="s">
        <v>258</v>
      </c>
      <c r="C43" s="761">
        <f>IF('1.2 Scenario Analysis'!M12="Old",(C33*(3*(1+16%))),IF('1.2 Scenario Analysis'!M12="New",(C33*3),C33*(3*(1+8%))))</f>
        <v>3.24</v>
      </c>
      <c r="D43" s="668">
        <v>0</v>
      </c>
      <c r="E43" s="669">
        <v>0.15</v>
      </c>
      <c r="F43" s="499">
        <f>(C43*IF('1.1 Summary'!$C$9="France",'Assumption &amp; Analysis'!$E$70,IF('1.1 Summary'!$C$9="Netherlands",'Assumption &amp; Analysis'!$F$70,IF('1.1 Summary'!$C$9="Portugal",'Assumption &amp; Analysis'!$G$70,'Assumption &amp; Analysis'!$H$70)))+(D43*IF('1.1 Summary'!$C$9="France",'Assumption &amp; Analysis'!$E$71,IF('1.1 Summary'!$C$9="Netherlands",'Assumption &amp; Analysis'!$F$71,IF('1.1 Summary'!$C$9="Portugal",'Assumption &amp; Analysis'!$G$71,'Assumption &amp; Analysis'!$H$71))))+(1+E43))</f>
        <v>1.6613637061422213</v>
      </c>
      <c r="G43" s="499">
        <f>F43*$C$27/$C$16*1000</f>
        <v>7.2382198923371513E-2</v>
      </c>
      <c r="H43" s="181"/>
      <c r="I43" s="181"/>
      <c r="J43" s="181"/>
    </row>
    <row r="44" spans="1:12" ht="17.149999999999999" customHeight="1">
      <c r="A44" s="181"/>
      <c r="B44" s="905" t="s">
        <v>228</v>
      </c>
      <c r="C44" s="906"/>
      <c r="D44" s="906"/>
      <c r="E44" s="907"/>
      <c r="F44" s="501">
        <f>SUM(F43)</f>
        <v>1.6613637061422213</v>
      </c>
      <c r="G44" s="501">
        <f>SUM(G43)</f>
        <v>7.2382198923371513E-2</v>
      </c>
      <c r="H44" s="181"/>
      <c r="I44" s="181"/>
      <c r="J44" s="181"/>
    </row>
    <row r="45" spans="1:12" ht="17.149999999999999" customHeight="1">
      <c r="A45" s="181"/>
      <c r="B45" s="508"/>
      <c r="C45" s="508"/>
      <c r="D45" s="508"/>
      <c r="E45" s="508"/>
      <c r="F45" s="508"/>
      <c r="G45" s="508"/>
      <c r="H45" s="181"/>
      <c r="I45" s="181"/>
      <c r="J45" s="181"/>
    </row>
    <row r="46" spans="1:12" ht="30" customHeight="1">
      <c r="A46" s="181"/>
      <c r="B46" s="491" t="s">
        <v>229</v>
      </c>
      <c r="C46" s="491" t="s">
        <v>230</v>
      </c>
      <c r="D46" s="491" t="s">
        <v>231</v>
      </c>
      <c r="E46" s="491" t="s">
        <v>232</v>
      </c>
      <c r="F46" s="492" t="s">
        <v>86</v>
      </c>
      <c r="G46" s="493" t="s">
        <v>233</v>
      </c>
      <c r="H46" s="181"/>
      <c r="I46" s="181"/>
      <c r="J46" s="181"/>
    </row>
    <row r="47" spans="1:12" ht="17.149999999999999" customHeight="1">
      <c r="A47" s="181"/>
      <c r="B47" s="685" t="s">
        <v>258</v>
      </c>
      <c r="C47" s="761">
        <f>IF('1.2 Scenario Analysis'!M12="Old",(C37*(3.5*(1+16%))),IF('1.2 Scenario Analysis'!M12="New",(C37*3.5),C37*(3.5*(1+8%))))</f>
        <v>3.7800000000000002</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1.746590990499258</v>
      </c>
      <c r="G47" s="499">
        <f>F47*$D$27/$D$16*1000</f>
        <v>6.3995010641376568E-2</v>
      </c>
      <c r="H47" s="181"/>
      <c r="I47" s="181"/>
      <c r="J47" s="181"/>
    </row>
    <row r="48" spans="1:12" ht="17.149999999999999" customHeight="1">
      <c r="A48" s="181"/>
      <c r="B48" s="905" t="s">
        <v>228</v>
      </c>
      <c r="C48" s="906"/>
      <c r="D48" s="906"/>
      <c r="E48" s="907"/>
      <c r="F48" s="501">
        <f>SUM(F47)</f>
        <v>1.746590990499258</v>
      </c>
      <c r="G48" s="501">
        <f>SUM(G47)</f>
        <v>6.3995010641376568E-2</v>
      </c>
      <c r="H48" s="181"/>
      <c r="I48" s="181"/>
      <c r="J48" s="181"/>
    </row>
    <row r="49" spans="1:10" ht="17.149999999999999" customHeight="1">
      <c r="A49" s="181"/>
      <c r="B49" s="504"/>
      <c r="C49" s="502"/>
      <c r="D49" s="502"/>
      <c r="E49" s="503"/>
      <c r="F49" s="504"/>
      <c r="G49" s="504"/>
      <c r="H49" s="504"/>
      <c r="I49" s="504"/>
      <c r="J49" s="181"/>
    </row>
    <row r="50" spans="1:10" ht="17.149999999999999" customHeight="1" thickBot="1">
      <c r="A50" s="181"/>
      <c r="B50" s="910" t="s">
        <v>69</v>
      </c>
      <c r="C50" s="910"/>
      <c r="D50" s="910"/>
      <c r="E50" s="910"/>
      <c r="F50" s="910"/>
      <c r="G50" s="910"/>
      <c r="H50" s="504"/>
      <c r="I50" s="504"/>
      <c r="J50" s="181"/>
    </row>
    <row r="51" spans="1:10" ht="6" customHeight="1" thickTop="1">
      <c r="A51" s="181"/>
      <c r="B51" s="504"/>
      <c r="C51" s="502"/>
      <c r="D51" s="502"/>
      <c r="E51" s="503"/>
      <c r="F51" s="504"/>
      <c r="G51" s="504"/>
      <c r="H51" s="504"/>
      <c r="I51" s="504"/>
      <c r="J51" s="181"/>
    </row>
    <row r="52" spans="1:10" ht="30" customHeight="1">
      <c r="A52" s="181"/>
      <c r="B52" s="491" t="s">
        <v>223</v>
      </c>
      <c r="C52" s="491" t="s">
        <v>234</v>
      </c>
      <c r="D52" s="491" t="s">
        <v>235</v>
      </c>
      <c r="E52" s="491" t="s">
        <v>236</v>
      </c>
      <c r="F52" s="492" t="s">
        <v>86</v>
      </c>
      <c r="G52" s="493" t="s">
        <v>237</v>
      </c>
      <c r="H52" s="504"/>
      <c r="I52" s="504"/>
      <c r="J52" s="181"/>
    </row>
    <row r="53" spans="1:10" ht="17.149999999999999" customHeight="1">
      <c r="A53" s="181"/>
      <c r="B53" s="419" t="s">
        <v>95</v>
      </c>
      <c r="C53" s="512">
        <f>'Input Sheet'!E296</f>
        <v>1</v>
      </c>
      <c r="D53" s="513">
        <f>'Input Sheet'!E300</f>
        <v>0.03</v>
      </c>
      <c r="E53" s="497">
        <f>IF('1.1 Summary'!$C$9="France",'Labour Data – France'!$F14,IF('1.1 Summary'!$C$9="Netherlands",'Labour Data – Netherlands'!$F14,IF('1.1 Summary'!$C$9="Portugal",'Labour Data – Portugal'!$F14,'Labour Data – Country B'!$F14)))</f>
        <v>75.01731539986767</v>
      </c>
      <c r="F53" s="497">
        <f>C53*D53*E53</f>
        <v>2.25051946199603</v>
      </c>
      <c r="G53" s="499">
        <f>F53*$C$27/$C$16*1000</f>
        <v>9.8050503196180194E-2</v>
      </c>
      <c r="H53" s="504"/>
      <c r="I53" s="504"/>
      <c r="J53" s="181"/>
    </row>
    <row r="54" spans="1:10" ht="17.149999999999999" customHeight="1">
      <c r="A54" s="181"/>
      <c r="B54" s="419" t="s">
        <v>96</v>
      </c>
      <c r="C54" s="512">
        <f>'Input Sheet'!E297</f>
        <v>1</v>
      </c>
      <c r="D54" s="513">
        <f>'Input Sheet'!E301</f>
        <v>0.05</v>
      </c>
      <c r="E54" s="497">
        <f>IF('1.1 Summary'!$C$9="France",'Labour Data – France'!$F15,IF('1.1 Summary'!$C$9="Netherlands",'Labour Data – Netherlands'!$F15,IF('1.1 Summary'!$C$9="Portugal",'Labour Data – Portugal'!$F15,'Labour Data – Country B'!$F15)))</f>
        <v>37.306034057501101</v>
      </c>
      <c r="F54" s="497">
        <f t="shared" ref="F54:F56" si="0">C54*D54*E54</f>
        <v>1.8653017028750551</v>
      </c>
      <c r="G54" s="499">
        <f t="shared" ref="G54:G56" si="1">F54*$C$27/$C$16*1000</f>
        <v>8.1267357900286219E-2</v>
      </c>
      <c r="H54" s="504"/>
      <c r="I54" s="504"/>
      <c r="J54" s="181"/>
    </row>
    <row r="55" spans="1:10" ht="17.149999999999999" customHeight="1">
      <c r="A55" s="181"/>
      <c r="B55" s="419" t="s">
        <v>97</v>
      </c>
      <c r="C55" s="512">
        <f>'Input Sheet'!E298</f>
        <v>1</v>
      </c>
      <c r="D55" s="513">
        <f>'Input Sheet'!E302</f>
        <v>0.05</v>
      </c>
      <c r="E55" s="497">
        <f>IF('1.1 Summary'!$C$9="France",'Labour Data – France'!$F16,IF('1.1 Summary'!$C$9="Netherlands",'Labour Data – Netherlands'!$F16,IF('1.1 Summary'!$C$9="Portugal",'Labour Data – Portugal'!$F16,'Labour Data – Country B'!$F16)))</f>
        <v>23.232408815008824</v>
      </c>
      <c r="F55" s="497">
        <f t="shared" si="0"/>
        <v>1.1616204407504414</v>
      </c>
      <c r="G55" s="499">
        <f t="shared" si="1"/>
        <v>5.0609412920842506E-2</v>
      </c>
      <c r="H55" s="504"/>
      <c r="I55" s="504"/>
      <c r="J55" s="181"/>
    </row>
    <row r="56" spans="1:10" ht="17.149999999999999" customHeight="1">
      <c r="A56" s="181"/>
      <c r="B56" s="419" t="s">
        <v>98</v>
      </c>
      <c r="C56" s="512">
        <f>'Input Sheet'!E299</f>
        <v>1</v>
      </c>
      <c r="D56" s="513">
        <f>'Input Sheet'!E303</f>
        <v>0.1</v>
      </c>
      <c r="E56" s="497">
        <f>IF('1.1 Summary'!$C$9="France",'Labour Data – France'!$F17,IF('1.1 Summary'!$C$9="Netherlands",'Labour Data – Netherlands'!$F17,IF('1.1 Summary'!$C$9="Portugal",'Labour Data – Portugal'!$F17,'Labour Data – Country B'!$F17)))</f>
        <v>22.146190143923693</v>
      </c>
      <c r="F56" s="497">
        <f t="shared" si="0"/>
        <v>2.2146190143923694</v>
      </c>
      <c r="G56" s="499">
        <f t="shared" si="1"/>
        <v>9.6486394548399385E-2</v>
      </c>
      <c r="H56" s="504"/>
      <c r="I56" s="504"/>
      <c r="J56" s="181"/>
    </row>
    <row r="57" spans="1:10" ht="17.149999999999999" customHeight="1">
      <c r="A57" s="181"/>
      <c r="B57" s="905" t="s">
        <v>228</v>
      </c>
      <c r="C57" s="906"/>
      <c r="D57" s="906"/>
      <c r="E57" s="907"/>
      <c r="F57" s="501">
        <f>SUM(F53:F56)</f>
        <v>7.4920606200138966</v>
      </c>
      <c r="G57" s="501">
        <f>SUM(G53:G56)</f>
        <v>0.3264136685657083</v>
      </c>
      <c r="H57" s="504"/>
      <c r="I57" s="504"/>
      <c r="J57" s="181"/>
    </row>
    <row r="58" spans="1:10" ht="17.149999999999999" customHeight="1">
      <c r="A58" s="181"/>
      <c r="B58" s="508"/>
      <c r="C58" s="508"/>
      <c r="D58" s="508"/>
      <c r="E58" s="508"/>
      <c r="F58" s="508"/>
      <c r="G58" s="508"/>
      <c r="H58" s="504"/>
      <c r="I58" s="504"/>
      <c r="J58" s="181"/>
    </row>
    <row r="59" spans="1:10" ht="30" customHeight="1">
      <c r="A59" s="181"/>
      <c r="B59" s="491" t="s">
        <v>229</v>
      </c>
      <c r="C59" s="491" t="s">
        <v>234</v>
      </c>
      <c r="D59" s="491" t="s">
        <v>235</v>
      </c>
      <c r="E59" s="491" t="s">
        <v>236</v>
      </c>
      <c r="F59" s="492" t="s">
        <v>86</v>
      </c>
      <c r="G59" s="493" t="s">
        <v>237</v>
      </c>
      <c r="H59" s="504"/>
      <c r="I59" s="504"/>
      <c r="J59" s="181"/>
    </row>
    <row r="60" spans="1:10" ht="17.149999999999999" customHeight="1">
      <c r="A60" s="181"/>
      <c r="B60" s="419" t="s">
        <v>95</v>
      </c>
      <c r="C60" s="512">
        <f>'Input Sheet'!F296</f>
        <v>1</v>
      </c>
      <c r="D60" s="513">
        <f>'Input Sheet'!F300</f>
        <v>0.03</v>
      </c>
      <c r="E60" s="497">
        <f>IF('1.1 Summary'!$C$9="France",'Labour Data – France'!$F14,IF('1.1 Summary'!$C$9="Netherlands",'Labour Data – Netherlands'!$F14,IF('1.1 Summary'!$C$9="Portugal",'Labour Data – Portugal'!$F14,'Labour Data – Country B'!$F14)))</f>
        <v>75.01731539986767</v>
      </c>
      <c r="F60" s="497">
        <f>C60*D60*E60</f>
        <v>2.25051946199603</v>
      </c>
      <c r="G60" s="499">
        <f>F60*$D$27/$D$16*1000</f>
        <v>8.2458925817482168E-2</v>
      </c>
      <c r="H60" s="504"/>
      <c r="I60" s="504"/>
      <c r="J60" s="181"/>
    </row>
    <row r="61" spans="1:10" ht="17.149999999999999" customHeight="1">
      <c r="A61" s="181"/>
      <c r="B61" s="419" t="s">
        <v>96</v>
      </c>
      <c r="C61" s="512">
        <f>'Input Sheet'!F297</f>
        <v>1</v>
      </c>
      <c r="D61" s="513">
        <f>'Input Sheet'!F301</f>
        <v>0.05</v>
      </c>
      <c r="E61" s="497">
        <f>IF('1.1 Summary'!$C$9="France",'Labour Data – France'!$F15,IF('1.1 Summary'!$C$9="Netherlands",'Labour Data – Netherlands'!$F15,IF('1.1 Summary'!$C$9="Portugal",'Labour Data – Portugal'!$F15,'Labour Data – Country B'!$F15)))</f>
        <v>37.306034057501101</v>
      </c>
      <c r="F61" s="497">
        <f t="shared" ref="F61:F63" si="2">C61*D61*E61</f>
        <v>1.8653017028750551</v>
      </c>
      <c r="G61" s="499">
        <f t="shared" ref="G61:G63" si="3">F61*$D$27/$D$16*1000</f>
        <v>6.834456548453019E-2</v>
      </c>
      <c r="H61" s="504"/>
      <c r="I61" s="504"/>
      <c r="J61" s="181"/>
    </row>
    <row r="62" spans="1:10" ht="17.149999999999999" customHeight="1">
      <c r="A62" s="181"/>
      <c r="B62" s="419" t="s">
        <v>97</v>
      </c>
      <c r="C62" s="512">
        <f>'Input Sheet'!F298</f>
        <v>1</v>
      </c>
      <c r="D62" s="513">
        <f>'Input Sheet'!F302</f>
        <v>0.05</v>
      </c>
      <c r="E62" s="497">
        <f>IF('1.1 Summary'!$C$9="France",'Labour Data – France'!$F16,IF('1.1 Summary'!$C$9="Netherlands",'Labour Data – Netherlands'!$F16,IF('1.1 Summary'!$C$9="Portugal",'Labour Data – Portugal'!$F16,'Labour Data – Country B'!$F16)))</f>
        <v>23.232408815008824</v>
      </c>
      <c r="F62" s="497">
        <f t="shared" si="2"/>
        <v>1.1616204407504414</v>
      </c>
      <c r="G62" s="499">
        <f t="shared" si="3"/>
        <v>4.256171758095223E-2</v>
      </c>
      <c r="H62" s="504"/>
      <c r="I62" s="504"/>
      <c r="J62" s="181"/>
    </row>
    <row r="63" spans="1:10" ht="17.149999999999999" customHeight="1">
      <c r="A63" s="181"/>
      <c r="B63" s="419" t="s">
        <v>98</v>
      </c>
      <c r="C63" s="512">
        <f>'Input Sheet'!F299</f>
        <v>1</v>
      </c>
      <c r="D63" s="513">
        <f>'Input Sheet'!F303</f>
        <v>0.1</v>
      </c>
      <c r="E63" s="497">
        <f>IF('1.1 Summary'!$C$9="France",'Labour Data – France'!$F17,IF('1.1 Summary'!$C$9="Netherlands",'Labour Data – Netherlands'!$F17,IF('1.1 Summary'!$C$9="Portugal",'Labour Data – Portugal'!$F17,'Labour Data – Country B'!$F17)))</f>
        <v>22.146190143923693</v>
      </c>
      <c r="F63" s="497">
        <f t="shared" si="2"/>
        <v>2.2146190143923694</v>
      </c>
      <c r="G63" s="499">
        <f t="shared" si="3"/>
        <v>8.1143535128463604E-2</v>
      </c>
      <c r="H63" s="504"/>
      <c r="I63" s="504"/>
      <c r="J63" s="181"/>
    </row>
    <row r="64" spans="1:10" ht="17.149999999999999" customHeight="1">
      <c r="A64" s="181"/>
      <c r="B64" s="905" t="s">
        <v>228</v>
      </c>
      <c r="C64" s="906"/>
      <c r="D64" s="906"/>
      <c r="E64" s="907"/>
      <c r="F64" s="501">
        <f>SUM(F60:F63)</f>
        <v>7.4920606200138966</v>
      </c>
      <c r="G64" s="501">
        <f>SUM(G60:G63)</f>
        <v>0.27450874401142822</v>
      </c>
      <c r="H64" s="181"/>
      <c r="I64" s="181"/>
      <c r="J64" s="181"/>
    </row>
    <row r="65" spans="1:12" ht="17.149999999999999" customHeight="1">
      <c r="A65" s="514"/>
      <c r="B65" s="514"/>
      <c r="C65" s="514"/>
      <c r="D65" s="514"/>
      <c r="E65" s="514"/>
      <c r="F65" s="181"/>
      <c r="G65" s="181"/>
      <c r="H65" s="181"/>
      <c r="I65" s="181"/>
      <c r="J65" s="181"/>
      <c r="L65" s="494"/>
    </row>
    <row r="66" spans="1:12" ht="17.149999999999999" customHeight="1">
      <c r="A66" s="84" t="s">
        <v>0</v>
      </c>
      <c r="B66" s="514"/>
      <c r="C66" s="514"/>
      <c r="D66" s="514"/>
      <c r="E66" s="514"/>
      <c r="F66" s="181"/>
      <c r="G66" s="181"/>
      <c r="H66" s="181"/>
      <c r="I66" s="181"/>
      <c r="J66" s="181"/>
      <c r="L66" s="494"/>
    </row>
    <row r="67" spans="1:12" ht="17.149999999999999" customHeight="1">
      <c r="A67" s="514"/>
      <c r="B67" s="514"/>
      <c r="C67" s="514"/>
      <c r="D67" s="514"/>
      <c r="E67" s="514"/>
      <c r="F67" s="514"/>
      <c r="G67" s="514"/>
      <c r="H67" s="514"/>
      <c r="I67" s="514"/>
      <c r="J67" s="12"/>
      <c r="K67" s="424"/>
      <c r="L67" s="424"/>
    </row>
    <row r="68" spans="1:12" ht="17.149999999999999" hidden="1" customHeight="1">
      <c r="B68" s="670"/>
    </row>
    <row r="69" spans="1:12" ht="15" hidden="1" customHeight="1">
      <c r="B69" s="165"/>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sheetData>
  <mergeCells count="10">
    <mergeCell ref="B48:E48"/>
    <mergeCell ref="B50:G50"/>
    <mergeCell ref="B57:E57"/>
    <mergeCell ref="B64:E64"/>
    <mergeCell ref="C2:D2"/>
    <mergeCell ref="B30:G30"/>
    <mergeCell ref="B34:E34"/>
    <mergeCell ref="B38:E38"/>
    <mergeCell ref="B40:G40"/>
    <mergeCell ref="B44:E44"/>
  </mergeCells>
  <pageMargins left="0.7" right="0.7" top="0.75" bottom="0.75" header="0.3" footer="0.3"/>
  <pageSetup scale="50"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4841D-2DAE-41E8-BE59-87499FC373BB}">
  <sheetPr>
    <tabColor rgb="FF92D050"/>
  </sheetPr>
  <dimension ref="A1:Q588"/>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259</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677" t="s">
        <v>203</v>
      </c>
      <c r="C8" s="473">
        <v>24</v>
      </c>
      <c r="D8" s="689">
        <v>24</v>
      </c>
      <c r="E8" s="690" t="s">
        <v>153</v>
      </c>
      <c r="F8" s="181"/>
      <c r="G8" s="181"/>
      <c r="H8" s="181"/>
      <c r="I8" s="181"/>
      <c r="J8" s="466"/>
    </row>
    <row r="9" spans="1:10" ht="20.149999999999999" customHeight="1">
      <c r="A9" s="181"/>
      <c r="B9" s="677" t="s">
        <v>204</v>
      </c>
      <c r="C9" s="473">
        <f>'Assumption &amp; Analysis'!$E$15</f>
        <v>320</v>
      </c>
      <c r="D9" s="473">
        <f>'Assumption &amp; Analysis'!$E$15</f>
        <v>320</v>
      </c>
      <c r="E9" s="690" t="s">
        <v>155</v>
      </c>
      <c r="F9" s="303"/>
      <c r="G9" s="264"/>
      <c r="I9" s="264"/>
      <c r="J9" s="466"/>
    </row>
    <row r="10" spans="1:10" ht="20.149999999999999" customHeight="1">
      <c r="A10" s="181"/>
      <c r="B10" s="677" t="s">
        <v>205</v>
      </c>
      <c r="C10" s="674">
        <f>C8*C9</f>
        <v>7680</v>
      </c>
      <c r="D10" s="674">
        <f>D8*D9</f>
        <v>7680</v>
      </c>
      <c r="E10" s="674" t="s">
        <v>153</v>
      </c>
      <c r="F10" s="181"/>
      <c r="G10" s="181"/>
      <c r="I10" s="181"/>
      <c r="J10" s="466"/>
    </row>
    <row r="11" spans="1:10" s="478" customFormat="1" ht="20.149999999999999" customHeight="1">
      <c r="A11" s="475"/>
      <c r="B11" s="677" t="s">
        <v>206</v>
      </c>
      <c r="C11" s="682">
        <f>'Input Sheet'!E304</f>
        <v>1</v>
      </c>
      <c r="D11" s="682">
        <f>'Input Sheet'!F304</f>
        <v>1</v>
      </c>
      <c r="E11" s="674" t="s">
        <v>202</v>
      </c>
      <c r="F11" s="475"/>
      <c r="G11" s="475"/>
      <c r="H11" s="165"/>
      <c r="I11" s="475"/>
      <c r="J11" s="466"/>
    </row>
    <row r="12" spans="1:10" ht="20.149999999999999" customHeight="1">
      <c r="A12" s="181"/>
      <c r="B12" s="677"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674" t="s">
        <v>208</v>
      </c>
      <c r="F12" s="303"/>
      <c r="G12" s="303"/>
      <c r="I12" s="303"/>
      <c r="J12" s="466"/>
    </row>
    <row r="13" spans="1:10" ht="20.149999999999999" customHeight="1">
      <c r="A13" s="181"/>
      <c r="B13" s="677" t="s">
        <v>209</v>
      </c>
      <c r="C13" s="691">
        <f>IF('1.1 Summary'!$C$17=4,46,IF('1.1 Summary'!$C$17=6,42,IF('1.1 Summary'!$C$17=8,38,34)))</f>
        <v>42</v>
      </c>
      <c r="D13" s="691">
        <f>IF('1.1 Summary'!$C$17=4,56,IF('1.1 Summary'!$C$17=6,50,IF('1.1 Summary'!$C$17=8,46,40)))</f>
        <v>50</v>
      </c>
      <c r="E13" s="674" t="s">
        <v>260</v>
      </c>
      <c r="F13" s="303"/>
      <c r="G13" s="303"/>
      <c r="H13" s="303"/>
      <c r="I13" s="692"/>
      <c r="J13" s="466"/>
    </row>
    <row r="14" spans="1:10" ht="20.149999999999999" customHeight="1" thickBot="1">
      <c r="A14" s="181"/>
      <c r="B14" s="181"/>
      <c r="C14" s="181"/>
      <c r="D14" s="181"/>
      <c r="E14" s="181"/>
      <c r="F14" s="303"/>
      <c r="G14" s="303"/>
      <c r="H14" s="303"/>
      <c r="I14" s="692"/>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0" ht="20.149999999999999" customHeight="1">
      <c r="A17" s="181"/>
      <c r="B17" s="483" t="s">
        <v>244</v>
      </c>
      <c r="C17" s="693">
        <f>'1.1 Summary'!$C$16</f>
        <v>2</v>
      </c>
      <c r="D17" s="693">
        <f>'1.1 Summary'!$C$16</f>
        <v>2</v>
      </c>
      <c r="E17" s="470" t="s">
        <v>213</v>
      </c>
      <c r="F17" s="181"/>
      <c r="G17" s="181"/>
      <c r="H17" s="181"/>
      <c r="I17" s="181"/>
      <c r="J17" s="466"/>
    </row>
    <row r="18" spans="1:10" ht="20.149999999999999" customHeight="1">
      <c r="A18" s="181"/>
      <c r="B18" s="483" t="s">
        <v>261</v>
      </c>
      <c r="C18" s="694">
        <f>'1.1 Summary'!$C$17</f>
        <v>6</v>
      </c>
      <c r="D18" s="694">
        <f>'1.1 Summary'!$C$17</f>
        <v>6</v>
      </c>
      <c r="E18" s="470" t="str">
        <f>IF('1.1 Summary'!C15="Can","Cans/Pack","Bottles/Pack")</f>
        <v>Bottles/Pack</v>
      </c>
      <c r="F18" s="181"/>
      <c r="G18" s="181"/>
      <c r="H18" s="181"/>
      <c r="I18" s="181"/>
      <c r="J18" s="466"/>
    </row>
    <row r="19" spans="1:10" ht="20.149999999999999" customHeight="1">
      <c r="A19" s="181"/>
      <c r="B19" s="483" t="s">
        <v>262</v>
      </c>
      <c r="C19" s="470">
        <f>(C16/(C17*C18))</f>
        <v>20833.333333333332</v>
      </c>
      <c r="D19" s="470">
        <f>D16/(D17*D18)</f>
        <v>20833.333333333332</v>
      </c>
      <c r="E19" s="470" t="s">
        <v>263</v>
      </c>
      <c r="F19" s="181"/>
      <c r="G19" s="181"/>
      <c r="H19" s="181"/>
      <c r="I19" s="181"/>
      <c r="J19" s="466"/>
    </row>
    <row r="20" spans="1:10" ht="20.149999999999999" customHeight="1">
      <c r="A20" s="181"/>
      <c r="B20" s="483" t="s">
        <v>264</v>
      </c>
      <c r="C20" s="470">
        <f>C11*C13*C12</f>
        <v>40.5</v>
      </c>
      <c r="D20" s="470">
        <f>D11*D13*D12</f>
        <v>48.214285714285715</v>
      </c>
      <c r="E20" s="470" t="s">
        <v>260</v>
      </c>
      <c r="F20" s="181"/>
      <c r="G20" s="181"/>
      <c r="H20" s="181"/>
      <c r="I20" s="181"/>
      <c r="J20" s="466"/>
    </row>
    <row r="21" spans="1:10" ht="20.149999999999999" customHeight="1">
      <c r="A21" s="181"/>
      <c r="B21" s="483" t="s">
        <v>265</v>
      </c>
      <c r="C21" s="470">
        <f>C20*60</f>
        <v>2430</v>
      </c>
      <c r="D21" s="470">
        <f>D20*60</f>
        <v>2892.8571428571431</v>
      </c>
      <c r="E21" s="470" t="s">
        <v>266</v>
      </c>
      <c r="F21" s="181"/>
      <c r="G21" s="181"/>
      <c r="H21" s="181"/>
      <c r="I21" s="181"/>
      <c r="J21" s="466"/>
    </row>
    <row r="22" spans="1:10" ht="20.149999999999999" customHeight="1">
      <c r="A22" s="181"/>
      <c r="B22" s="483" t="s">
        <v>353</v>
      </c>
      <c r="C22" s="676">
        <f>'Input Sheet'!E305</f>
        <v>0.01</v>
      </c>
      <c r="D22" s="676">
        <f>'Input Sheet'!F305</f>
        <v>0.01</v>
      </c>
      <c r="E22" s="470" t="s">
        <v>208</v>
      </c>
      <c r="F22" s="181"/>
      <c r="G22" s="181"/>
      <c r="H22" s="181"/>
      <c r="I22" s="181"/>
      <c r="J22" s="466"/>
    </row>
    <row r="23" spans="1:10" ht="20.149999999999999" customHeight="1">
      <c r="A23" s="181"/>
      <c r="B23" s="481" t="s">
        <v>500</v>
      </c>
      <c r="C23" s="488">
        <f>C22*C21</f>
        <v>24.3</v>
      </c>
      <c r="D23" s="488">
        <f>D22*D21</f>
        <v>28.928571428571431</v>
      </c>
      <c r="E23" s="470" t="s">
        <v>266</v>
      </c>
      <c r="F23" s="181"/>
      <c r="G23" s="181"/>
      <c r="H23" s="181"/>
      <c r="I23" s="181"/>
      <c r="J23" s="466"/>
    </row>
    <row r="24" spans="1:10" ht="20.149999999999999" customHeight="1">
      <c r="A24" s="181"/>
      <c r="B24" s="481" t="s">
        <v>501</v>
      </c>
      <c r="C24" s="470">
        <f>C21-C23</f>
        <v>2405.6999999999998</v>
      </c>
      <c r="D24" s="470">
        <f>D21-D23</f>
        <v>2863.9285714285716</v>
      </c>
      <c r="E24" s="470" t="s">
        <v>266</v>
      </c>
      <c r="F24" s="181"/>
      <c r="G24" s="181"/>
      <c r="H24" s="181"/>
      <c r="I24" s="181"/>
      <c r="J24" s="466"/>
    </row>
    <row r="25" spans="1:10" ht="20.149999999999999" customHeight="1">
      <c r="A25" s="181"/>
      <c r="B25" s="483" t="s">
        <v>217</v>
      </c>
      <c r="C25" s="485">
        <f>IF('1.1 Summary'!$C$16=1,C19/C24,IF('1.1 Summary'!$C$16=0.5,(C19/(C24*1.15)),IF('1.1 Summary'!$C$16=0.33,(C19/(C24*1.3)),IF('1.1 Summary'!$C$16=1.5,(C19/(C24*0.85)),(C19/(C24*0.7))))))</f>
        <v>12.371411548366282</v>
      </c>
      <c r="D25" s="485">
        <f>IF('1.1 Summary'!$C$16=1,D19/D24,IF('1.1 Summary'!$C$16=0.5,(D19/(D24*1.15)),IF('1.1 Summary'!$C$16=0.33,(D19/(D24*1.3)),IF('1.1 Summary'!$C$16=1.5,(D19/(D24*0.85)),(D19/(D24*0.7))))))</f>
        <v>10.391985700627675</v>
      </c>
      <c r="E25" s="470" t="s">
        <v>153</v>
      </c>
      <c r="F25" s="181"/>
      <c r="G25" s="181"/>
      <c r="H25" s="181"/>
      <c r="I25" s="181"/>
      <c r="J25" s="466"/>
    </row>
    <row r="26" spans="1:10" ht="20.149999999999999" customHeight="1">
      <c r="A26" s="181"/>
      <c r="B26" s="469" t="s">
        <v>218</v>
      </c>
      <c r="C26" s="485">
        <f>'Appendix - Equipment'!$C$33</f>
        <v>0.5</v>
      </c>
      <c r="D26" s="485">
        <f>'Appendix - Equipment'!$C$33</f>
        <v>0.5</v>
      </c>
      <c r="E26" s="470" t="s">
        <v>219</v>
      </c>
      <c r="F26" s="181"/>
      <c r="G26" s="181"/>
      <c r="H26" s="181"/>
      <c r="I26" s="181"/>
      <c r="J26" s="466"/>
    </row>
    <row r="27" spans="1:10" ht="20.149999999999999" customHeight="1">
      <c r="A27" s="181"/>
      <c r="B27" s="483" t="s">
        <v>220</v>
      </c>
      <c r="C27" s="486">
        <f>C25/SUM(C25:C26)</f>
        <v>0.96115422165462006</v>
      </c>
      <c r="D27" s="486">
        <f>D25/SUM(D25:D26)</f>
        <v>0.95409468817323306</v>
      </c>
      <c r="E27" s="470" t="s">
        <v>208</v>
      </c>
      <c r="F27" s="181"/>
      <c r="G27" s="181"/>
      <c r="H27" s="181"/>
      <c r="I27" s="181"/>
      <c r="J27" s="466"/>
    </row>
    <row r="28" spans="1:10" ht="20.149999999999999" customHeight="1">
      <c r="A28" s="181"/>
      <c r="B28" s="483" t="s">
        <v>250</v>
      </c>
      <c r="C28" s="485">
        <f>IF('1.1 Summary'!$C$18="24*1",0,C25+C26)</f>
        <v>12.871411548366282</v>
      </c>
      <c r="D28" s="485">
        <f>IF('1.1 Summary'!$C$18="24*1",0,D25+D26)</f>
        <v>10.891985700627675</v>
      </c>
      <c r="E28" s="470" t="s">
        <v>153</v>
      </c>
      <c r="F28" s="181"/>
      <c r="G28" s="181"/>
      <c r="H28" s="181"/>
      <c r="I28" s="181"/>
      <c r="J28" s="466"/>
    </row>
    <row r="29" spans="1:10" ht="20.149999999999999" customHeight="1">
      <c r="A29" s="181"/>
      <c r="B29" s="481" t="s">
        <v>618</v>
      </c>
      <c r="C29" s="723">
        <f>C12*(1-C22)*1</f>
        <v>0.95464285714285713</v>
      </c>
      <c r="D29" s="723">
        <f>D12*(1-D22)*1</f>
        <v>0.95464285714285713</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30" customHeight="1">
      <c r="A33" s="181"/>
      <c r="B33" s="491" t="s">
        <v>223</v>
      </c>
      <c r="C33" s="491" t="s">
        <v>224</v>
      </c>
      <c r="D33" s="491" t="s">
        <v>225</v>
      </c>
      <c r="E33" s="491" t="s">
        <v>226</v>
      </c>
      <c r="F33" s="492" t="s">
        <v>86</v>
      </c>
      <c r="G33" s="493" t="s">
        <v>227</v>
      </c>
      <c r="I33" s="181"/>
      <c r="J33" s="181"/>
      <c r="L33" s="494"/>
    </row>
    <row r="34" spans="1:12" ht="17.149999999999999" customHeight="1">
      <c r="A34" s="181"/>
      <c r="B34" s="661" t="s">
        <v>135</v>
      </c>
      <c r="C34" s="665">
        <f>'Appendix - Equipment'!C25</f>
        <v>1</v>
      </c>
      <c r="D34" s="497">
        <f>IF('1.1 Summary'!$C$13="New",'Appendix - Equipment'!E24,IF('1.1 Summary'!$C$13="Old",'Appendix - Equipment'!E24*0.4,'Appendix - Equipment'!E24*0.75))</f>
        <v>52000</v>
      </c>
      <c r="E34" s="667">
        <f>'Input Sheet'!E306</f>
        <v>0.1</v>
      </c>
      <c r="F34" s="497">
        <f>C34*D34*E34/C$10</f>
        <v>0.67708333333333337</v>
      </c>
      <c r="G34" s="499">
        <f>F34*$C$28/$C$16*1000</f>
        <v>3.4860072943492013E-2</v>
      </c>
      <c r="I34" s="181"/>
      <c r="J34" s="181"/>
      <c r="L34" s="494"/>
    </row>
    <row r="35" spans="1:12" ht="17.149999999999999" customHeight="1">
      <c r="A35" s="181"/>
      <c r="B35" s="905" t="s">
        <v>228</v>
      </c>
      <c r="C35" s="906"/>
      <c r="D35" s="906"/>
      <c r="E35" s="907"/>
      <c r="F35" s="501">
        <f>SUM(F34)</f>
        <v>0.67708333333333337</v>
      </c>
      <c r="G35" s="501">
        <f>SUM(G34)</f>
        <v>3.4860072943492013E-2</v>
      </c>
      <c r="I35" s="181"/>
      <c r="J35" s="181"/>
    </row>
    <row r="36" spans="1:12" ht="17.149999999999999" customHeight="1">
      <c r="A36" s="181"/>
      <c r="B36" s="502"/>
      <c r="C36" s="503"/>
      <c r="D36" s="503"/>
      <c r="E36" s="504"/>
      <c r="F36" s="504"/>
      <c r="G36" s="504"/>
      <c r="H36" s="504"/>
      <c r="I36" s="181"/>
      <c r="J36" s="181"/>
    </row>
    <row r="37" spans="1:12" ht="30" customHeight="1">
      <c r="A37" s="181"/>
      <c r="B37" s="491" t="s">
        <v>229</v>
      </c>
      <c r="C37" s="491" t="s">
        <v>224</v>
      </c>
      <c r="D37" s="491" t="s">
        <v>225</v>
      </c>
      <c r="E37" s="491" t="s">
        <v>226</v>
      </c>
      <c r="F37" s="492" t="s">
        <v>86</v>
      </c>
      <c r="G37" s="493" t="s">
        <v>227</v>
      </c>
      <c r="H37" s="181"/>
      <c r="I37" s="181"/>
      <c r="J37" s="181"/>
    </row>
    <row r="38" spans="1:12" ht="17.149999999999999" customHeight="1">
      <c r="A38" s="181"/>
      <c r="B38" s="661" t="s">
        <v>135</v>
      </c>
      <c r="C38" s="665">
        <f>'Appendix - Equipment'!C25</f>
        <v>1</v>
      </c>
      <c r="D38" s="497">
        <f>IF('1.1 Summary'!$C$13="New",'Appendix - Equipment'!I25,IF('1.1 Summary'!$C$13="Old",'Appendix - Equipment'!I25*0.4,'Appendix - Equipment'!I25*0.75))</f>
        <v>85000</v>
      </c>
      <c r="E38" s="667">
        <f>'Input Sheet'!F306</f>
        <v>0.1</v>
      </c>
      <c r="F38" s="497">
        <f>C38*D38*E38/D$10</f>
        <v>1.1067708333333333</v>
      </c>
      <c r="G38" s="499">
        <f>F38*$D$28/$D$16*1000</f>
        <v>4.8219728362153769E-2</v>
      </c>
      <c r="H38" s="181"/>
      <c r="I38" s="181"/>
      <c r="J38" s="181"/>
    </row>
    <row r="39" spans="1:12" ht="17.149999999999999" customHeight="1">
      <c r="A39" s="181"/>
      <c r="B39" s="905" t="s">
        <v>228</v>
      </c>
      <c r="C39" s="906"/>
      <c r="D39" s="906"/>
      <c r="E39" s="907"/>
      <c r="F39" s="501">
        <f>SUM(F38)</f>
        <v>1.1067708333333333</v>
      </c>
      <c r="G39" s="501">
        <f>SUM(G38)</f>
        <v>4.8219728362153769E-2</v>
      </c>
      <c r="H39" s="181"/>
      <c r="I39" s="181"/>
      <c r="J39" s="181"/>
    </row>
    <row r="40" spans="1:12" ht="17.149999999999999" customHeight="1">
      <c r="A40" s="181"/>
      <c r="B40" s="165"/>
      <c r="H40" s="181"/>
      <c r="I40" s="181"/>
      <c r="J40" s="181"/>
    </row>
    <row r="41" spans="1:12" ht="17.149999999999999" customHeight="1" thickBot="1">
      <c r="A41" s="181"/>
      <c r="B41" s="910" t="s">
        <v>67</v>
      </c>
      <c r="C41" s="910"/>
      <c r="D41" s="910"/>
      <c r="E41" s="910"/>
      <c r="F41" s="910"/>
      <c r="G41" s="910"/>
      <c r="H41" s="181"/>
      <c r="I41" s="181"/>
      <c r="J41" s="181"/>
    </row>
    <row r="42" spans="1:12" ht="6" customHeight="1" thickTop="1">
      <c r="A42" s="181"/>
      <c r="B42" s="165"/>
      <c r="H42" s="181"/>
      <c r="I42" s="181"/>
      <c r="J42" s="181"/>
    </row>
    <row r="43" spans="1:12" ht="30" customHeight="1">
      <c r="A43" s="181"/>
      <c r="B43" s="491" t="s">
        <v>223</v>
      </c>
      <c r="C43" s="491" t="s">
        <v>230</v>
      </c>
      <c r="D43" s="491" t="s">
        <v>231</v>
      </c>
      <c r="E43" s="491" t="s">
        <v>232</v>
      </c>
      <c r="F43" s="492" t="s">
        <v>86</v>
      </c>
      <c r="G43" s="493" t="s">
        <v>233</v>
      </c>
      <c r="H43" s="181"/>
      <c r="I43" s="181"/>
      <c r="J43" s="181"/>
    </row>
    <row r="44" spans="1:12" ht="17.149999999999999" customHeight="1">
      <c r="A44" s="181"/>
      <c r="B44" s="661" t="s">
        <v>135</v>
      </c>
      <c r="C44" s="497">
        <f>IF('1.1 Summary'!$C$13="Old",(C34*(45*(1+16%))),IF('1.1 Summary'!$C$13="New",(C34*45),C34*(45*(1+8%))))</f>
        <v>45</v>
      </c>
      <c r="D44" s="668">
        <v>0</v>
      </c>
      <c r="E44" s="669">
        <v>0.15</v>
      </c>
      <c r="F44" s="499">
        <f>(C44*IF('1.1 Summary'!$C$9="France",'Assumption &amp; Analysis'!$E$70,IF('1.1 Summary'!$C$9="Netherlands",'Assumption &amp; Analysis'!$F$70,IF('1.1 Summary'!$C$9="Portugal",'Assumption &amp; Analysis'!$G$70,'Assumption &amp; Analysis'!$H$70)))+(D44*IF('1.1 Summary'!$C$9="France",'Assumption &amp; Analysis'!$E$71,IF('1.1 Summary'!$C$9="Netherlands",'Assumption &amp; Analysis'!$F$71,IF('1.1 Summary'!$C$9="Portugal",'Assumption &amp; Analysis'!$G$71,'Assumption &amp; Analysis'!$H$71))))+(1+E44))</f>
        <v>8.2522736964197385</v>
      </c>
      <c r="G44" s="499">
        <f>F44*$C$28/$C$16*1000</f>
        <v>0.4248736438255053</v>
      </c>
      <c r="H44" s="181"/>
      <c r="I44" s="181"/>
      <c r="J44" s="181"/>
    </row>
    <row r="45" spans="1:12" ht="17.149999999999999" customHeight="1">
      <c r="A45" s="181"/>
      <c r="B45" s="905" t="s">
        <v>228</v>
      </c>
      <c r="C45" s="906"/>
      <c r="D45" s="906"/>
      <c r="E45" s="907"/>
      <c r="F45" s="501">
        <f>SUM(F44)</f>
        <v>8.2522736964197385</v>
      </c>
      <c r="G45" s="501">
        <f>SUM(G44)</f>
        <v>0.4248736438255053</v>
      </c>
      <c r="H45" s="181"/>
      <c r="I45" s="181"/>
      <c r="J45" s="181"/>
    </row>
    <row r="46" spans="1:12" ht="17.149999999999999" customHeight="1">
      <c r="A46" s="181"/>
      <c r="B46" s="508"/>
      <c r="C46" s="508"/>
      <c r="D46" s="508"/>
      <c r="E46" s="508"/>
      <c r="F46" s="508"/>
      <c r="G46" s="508"/>
      <c r="H46" s="181"/>
      <c r="I46" s="181"/>
      <c r="J46" s="181"/>
    </row>
    <row r="47" spans="1:12" ht="30" customHeight="1">
      <c r="A47" s="181"/>
      <c r="B47" s="491" t="s">
        <v>229</v>
      </c>
      <c r="C47" s="491" t="s">
        <v>230</v>
      </c>
      <c r="D47" s="491" t="s">
        <v>231</v>
      </c>
      <c r="E47" s="491" t="s">
        <v>232</v>
      </c>
      <c r="F47" s="492" t="s">
        <v>86</v>
      </c>
      <c r="G47" s="493" t="s">
        <v>233</v>
      </c>
      <c r="H47" s="181"/>
      <c r="I47" s="181"/>
      <c r="J47" s="181"/>
    </row>
    <row r="48" spans="1:12" ht="17.149999999999999" customHeight="1">
      <c r="A48" s="181"/>
      <c r="B48" s="661" t="s">
        <v>135</v>
      </c>
      <c r="C48" s="497">
        <f>IF('1.1 Summary'!$C$13="Old",(C38*(48*(1+16%))),IF('1.1 Summary'!$C$13="New",(C38*48),C38*(48*(1+8%))))</f>
        <v>48</v>
      </c>
      <c r="D48" s="668">
        <v>0</v>
      </c>
      <c r="E48" s="669">
        <v>0.15</v>
      </c>
      <c r="F48" s="499">
        <f>(C48*IF('1.1 Summary'!$C$9="France",'Assumption &amp; Analysis'!$E$70,IF('1.1 Summary'!$C$9="Netherlands",'Assumption &amp; Analysis'!$F$70,IF('1.1 Summary'!$C$9="Portugal",'Assumption &amp; Analysis'!$G$70,'Assumption &amp; Analysis'!$H$70)))+(D48*IF('1.1 Summary'!$C$9="France",'Assumption &amp; Analysis'!$E$71,IF('1.1 Summary'!$C$9="Netherlands",'Assumption &amp; Analysis'!$F$71,IF('1.1 Summary'!$C$9="Portugal",'Assumption &amp; Analysis'!$G$71,'Assumption &amp; Analysis'!$H$71))))+(1+E48))</f>
        <v>8.7257586095143882</v>
      </c>
      <c r="G48" s="499">
        <f>F48*$D$28/$D$16*1000</f>
        <v>0.38016335200783818</v>
      </c>
      <c r="H48" s="181"/>
      <c r="I48" s="181"/>
      <c r="J48" s="181"/>
    </row>
    <row r="49" spans="1:10" ht="17.149999999999999" customHeight="1">
      <c r="A49" s="181"/>
      <c r="B49" s="905" t="s">
        <v>228</v>
      </c>
      <c r="C49" s="906"/>
      <c r="D49" s="906"/>
      <c r="E49" s="907"/>
      <c r="F49" s="501">
        <f>SUM(F48)</f>
        <v>8.7257586095143882</v>
      </c>
      <c r="G49" s="501">
        <f>SUM(G48)</f>
        <v>0.38016335200783818</v>
      </c>
      <c r="H49" s="181"/>
      <c r="I49" s="181"/>
      <c r="J49" s="181"/>
    </row>
    <row r="50" spans="1:10" ht="17.149999999999999" customHeight="1">
      <c r="A50" s="181"/>
      <c r="B50" s="504"/>
      <c r="C50" s="502"/>
      <c r="D50" s="502"/>
      <c r="E50" s="503"/>
      <c r="F50" s="504"/>
      <c r="G50" s="504"/>
      <c r="H50" s="504"/>
      <c r="I50" s="504"/>
      <c r="J50" s="181"/>
    </row>
    <row r="51" spans="1:10" ht="17.149999999999999" customHeight="1" thickBot="1">
      <c r="A51" s="181"/>
      <c r="B51" s="910" t="s">
        <v>69</v>
      </c>
      <c r="C51" s="910"/>
      <c r="D51" s="910"/>
      <c r="E51" s="910"/>
      <c r="F51" s="910"/>
      <c r="G51" s="910"/>
      <c r="H51" s="504"/>
      <c r="I51" s="504"/>
      <c r="J51" s="181"/>
    </row>
    <row r="52" spans="1:10" ht="6" customHeight="1" thickTop="1">
      <c r="A52" s="181"/>
      <c r="B52" s="504"/>
      <c r="C52" s="502"/>
      <c r="D52" s="502"/>
      <c r="E52" s="503"/>
      <c r="F52" s="504"/>
      <c r="G52" s="504"/>
      <c r="H52" s="504"/>
      <c r="I52" s="504"/>
      <c r="J52" s="181"/>
    </row>
    <row r="53" spans="1:10" ht="30" customHeight="1">
      <c r="A53" s="181"/>
      <c r="B53" s="491" t="s">
        <v>223</v>
      </c>
      <c r="C53" s="491" t="s">
        <v>234</v>
      </c>
      <c r="D53" s="491" t="s">
        <v>235</v>
      </c>
      <c r="E53" s="491" t="s">
        <v>236</v>
      </c>
      <c r="F53" s="492" t="s">
        <v>86</v>
      </c>
      <c r="G53" s="493" t="s">
        <v>237</v>
      </c>
      <c r="H53" s="504"/>
      <c r="I53" s="504"/>
      <c r="J53" s="181"/>
    </row>
    <row r="54" spans="1:10" ht="17.149999999999999" customHeight="1">
      <c r="A54" s="181"/>
      <c r="B54" s="419" t="s">
        <v>95</v>
      </c>
      <c r="C54" s="512">
        <f>'Input Sheet'!E307</f>
        <v>1</v>
      </c>
      <c r="D54" s="513">
        <f>'Input Sheet'!E311</f>
        <v>0.03</v>
      </c>
      <c r="E54" s="497">
        <f>IF('1.1 Summary'!$C$9="France",'Labour Data – France'!$F14,IF('1.1 Summary'!$C$9="Netherlands",'Labour Data – Netherlands'!$F14,IF('1.1 Summary'!$C$9="Portugal",'Labour Data – Portugal'!$F14,'Labour Data – Country B'!$F14)))</f>
        <v>75.01731539986767</v>
      </c>
      <c r="F54" s="497">
        <f>C54*D54*E54</f>
        <v>2.25051946199603</v>
      </c>
      <c r="G54" s="499">
        <f>F54*$C$28/$C$16*1000</f>
        <v>0.1158694487718351</v>
      </c>
      <c r="H54" s="504"/>
      <c r="I54" s="504"/>
      <c r="J54" s="181"/>
    </row>
    <row r="55" spans="1:10" ht="17.149999999999999" customHeight="1">
      <c r="A55" s="181"/>
      <c r="B55" s="419" t="s">
        <v>96</v>
      </c>
      <c r="C55" s="512">
        <f>'Input Sheet'!E308</f>
        <v>1</v>
      </c>
      <c r="D55" s="513">
        <f>'Input Sheet'!E312</f>
        <v>0.05</v>
      </c>
      <c r="E55" s="497">
        <f>IF('1.1 Summary'!$C$9="France",'Labour Data – France'!$F15,IF('1.1 Summary'!$C$9="Netherlands",'Labour Data – Netherlands'!$F15,IF('1.1 Summary'!$C$9="Portugal",'Labour Data – Portugal'!$F15,'Labour Data – Country B'!$F15)))</f>
        <v>37.306034057501101</v>
      </c>
      <c r="F55" s="497">
        <f t="shared" ref="F55:F57" si="0">C55*D55*E55</f>
        <v>1.8653017028750551</v>
      </c>
      <c r="G55" s="499">
        <f>F55*$C$28/$C$16*1000</f>
        <v>9.6036263518293113E-2</v>
      </c>
      <c r="H55" s="504"/>
      <c r="I55" s="504"/>
      <c r="J55" s="181"/>
    </row>
    <row r="56" spans="1:10" ht="17.149999999999999" customHeight="1">
      <c r="A56" s="181"/>
      <c r="B56" s="419" t="s">
        <v>97</v>
      </c>
      <c r="C56" s="512">
        <f>'Input Sheet'!E309</f>
        <v>1</v>
      </c>
      <c r="D56" s="513">
        <f>'Input Sheet'!E313</f>
        <v>0.05</v>
      </c>
      <c r="E56" s="497">
        <f>IF('1.1 Summary'!$C$9="France",'Labour Data – France'!$F16,IF('1.1 Summary'!$C$9="Netherlands",'Labour Data – Netherlands'!$F16,IF('1.1 Summary'!$C$9="Portugal",'Labour Data – Portugal'!$F16,'Labour Data – Country B'!$F16)))</f>
        <v>23.232408815008824</v>
      </c>
      <c r="F56" s="497">
        <f t="shared" si="0"/>
        <v>1.1616204407504414</v>
      </c>
      <c r="G56" s="499">
        <f>F56*$C$28/$C$16*1000</f>
        <v>5.9806779023574244E-2</v>
      </c>
      <c r="H56" s="504"/>
      <c r="I56" s="504"/>
      <c r="J56" s="181"/>
    </row>
    <row r="57" spans="1:10" ht="17.149999999999999" customHeight="1">
      <c r="A57" s="181"/>
      <c r="B57" s="419" t="s">
        <v>98</v>
      </c>
      <c r="C57" s="512">
        <f>'Input Sheet'!E310</f>
        <v>1</v>
      </c>
      <c r="D57" s="513">
        <f>'Input Sheet'!E314</f>
        <v>0.1</v>
      </c>
      <c r="E57" s="497">
        <f>IF('1.1 Summary'!$C$9="France",'Labour Data – France'!$F17,IF('1.1 Summary'!$C$9="Netherlands",'Labour Data – Netherlands'!$F17,IF('1.1 Summary'!$C$9="Portugal",'Labour Data – Portugal'!$F17,'Labour Data – Country B'!$F17)))</f>
        <v>22.146190143923693</v>
      </c>
      <c r="F57" s="497">
        <f t="shared" si="0"/>
        <v>2.2146190143923694</v>
      </c>
      <c r="G57" s="499">
        <f>F57*$C$28/$C$16*1000</f>
        <v>0.11402109102832599</v>
      </c>
      <c r="H57" s="504"/>
      <c r="I57" s="504"/>
      <c r="J57" s="181"/>
    </row>
    <row r="58" spans="1:10" ht="17.149999999999999" customHeight="1">
      <c r="A58" s="181"/>
      <c r="B58" s="905" t="s">
        <v>228</v>
      </c>
      <c r="C58" s="906"/>
      <c r="D58" s="906"/>
      <c r="E58" s="907"/>
      <c r="F58" s="501">
        <f>SUM(F54:F57)</f>
        <v>7.4920606200138966</v>
      </c>
      <c r="G58" s="501">
        <f>SUM(G54:G57)</f>
        <v>0.38573358234202842</v>
      </c>
      <c r="H58" s="504"/>
      <c r="I58" s="504"/>
      <c r="J58" s="181"/>
    </row>
    <row r="59" spans="1:10" ht="17.149999999999999" customHeight="1">
      <c r="A59" s="181"/>
      <c r="B59" s="508"/>
      <c r="C59" s="508"/>
      <c r="D59" s="508"/>
      <c r="E59" s="508"/>
      <c r="F59" s="508"/>
      <c r="G59" s="508"/>
      <c r="H59" s="504"/>
      <c r="I59" s="504"/>
      <c r="J59" s="181"/>
    </row>
    <row r="60" spans="1:10" ht="30" customHeight="1">
      <c r="A60" s="181"/>
      <c r="B60" s="491" t="s">
        <v>229</v>
      </c>
      <c r="C60" s="491" t="s">
        <v>234</v>
      </c>
      <c r="D60" s="491" t="s">
        <v>235</v>
      </c>
      <c r="E60" s="491" t="s">
        <v>236</v>
      </c>
      <c r="F60" s="492" t="s">
        <v>86</v>
      </c>
      <c r="G60" s="493" t="s">
        <v>237</v>
      </c>
      <c r="H60" s="504"/>
      <c r="I60" s="504"/>
      <c r="J60" s="181"/>
    </row>
    <row r="61" spans="1:10" ht="17.149999999999999" customHeight="1">
      <c r="A61" s="181"/>
      <c r="B61" s="419" t="s">
        <v>95</v>
      </c>
      <c r="C61" s="512">
        <f>'Input Sheet'!F307</f>
        <v>1</v>
      </c>
      <c r="D61" s="513">
        <f>'Input Sheet'!F311</f>
        <v>0.03</v>
      </c>
      <c r="E61" s="497">
        <f>IF('1.1 Summary'!$C$9="France",'Labour Data – France'!$F14,IF('1.1 Summary'!$C$9="Netherlands",'Labour Data – Netherlands'!$F14,IF('1.1 Summary'!$C$9="Portugal",'Labour Data – Portugal'!$F14,'Labour Data – Country B'!$F14)))</f>
        <v>75.01731539986767</v>
      </c>
      <c r="F61" s="497">
        <f>C61*D61*E61</f>
        <v>2.25051946199603</v>
      </c>
      <c r="G61" s="499">
        <f>F61*$D$28/$D$16*1000</f>
        <v>9.805050319618018E-2</v>
      </c>
      <c r="H61" s="504"/>
      <c r="I61" s="504"/>
      <c r="J61" s="181"/>
    </row>
    <row r="62" spans="1:10" ht="17.149999999999999" customHeight="1">
      <c r="A62" s="181"/>
      <c r="B62" s="419" t="s">
        <v>96</v>
      </c>
      <c r="C62" s="512">
        <f>'Input Sheet'!F308</f>
        <v>1</v>
      </c>
      <c r="D62" s="513">
        <f>'Input Sheet'!F312</f>
        <v>0.05</v>
      </c>
      <c r="E62" s="497">
        <f>IF('1.1 Summary'!$C$9="France",'Labour Data – France'!$F15,IF('1.1 Summary'!$C$9="Netherlands",'Labour Data – Netherlands'!$F15,IF('1.1 Summary'!$C$9="Portugal",'Labour Data – Portugal'!$F15,'Labour Data – Country B'!$F15)))</f>
        <v>37.306034057501101</v>
      </c>
      <c r="F62" s="497">
        <f t="shared" ref="F62:F64" si="1">C62*D62*E62</f>
        <v>1.8653017028750551</v>
      </c>
      <c r="G62" s="499">
        <f>F62*$D$28/$D$16*1000</f>
        <v>8.1267357900286205E-2</v>
      </c>
      <c r="H62" s="504"/>
      <c r="I62" s="504"/>
      <c r="J62" s="181"/>
    </row>
    <row r="63" spans="1:10" ht="17.149999999999999" customHeight="1">
      <c r="A63" s="181"/>
      <c r="B63" s="419" t="s">
        <v>97</v>
      </c>
      <c r="C63" s="512">
        <f>'Input Sheet'!F309</f>
        <v>1</v>
      </c>
      <c r="D63" s="513">
        <f>'Input Sheet'!F313</f>
        <v>0.05</v>
      </c>
      <c r="E63" s="497">
        <f>IF('1.1 Summary'!$C$9="France",'Labour Data – France'!$F16,IF('1.1 Summary'!$C$9="Netherlands",'Labour Data – Netherlands'!$F16,IF('1.1 Summary'!$C$9="Portugal",'Labour Data – Portugal'!$F16,'Labour Data – Country B'!$F16)))</f>
        <v>23.232408815008824</v>
      </c>
      <c r="F63" s="497">
        <f t="shared" si="1"/>
        <v>1.1616204407504414</v>
      </c>
      <c r="G63" s="499">
        <f>F63*$D$28/$D$16*1000</f>
        <v>5.0609412920842499E-2</v>
      </c>
      <c r="H63" s="504"/>
      <c r="I63" s="504"/>
      <c r="J63" s="181"/>
    </row>
    <row r="64" spans="1:10" ht="17.149999999999999" customHeight="1">
      <c r="A64" s="181"/>
      <c r="B64" s="419" t="s">
        <v>98</v>
      </c>
      <c r="C64" s="512">
        <f>'Input Sheet'!F310</f>
        <v>1</v>
      </c>
      <c r="D64" s="513">
        <f>'Input Sheet'!F314</f>
        <v>0.1</v>
      </c>
      <c r="E64" s="497">
        <f>IF('1.1 Summary'!$C$9="France",'Labour Data – France'!$F17,IF('1.1 Summary'!$C$9="Netherlands",'Labour Data – Netherlands'!$F17,IF('1.1 Summary'!$C$9="Portugal",'Labour Data – Portugal'!$F17,'Labour Data – Country B'!$F17)))</f>
        <v>22.146190143923693</v>
      </c>
      <c r="F64" s="497">
        <f t="shared" si="1"/>
        <v>2.2146190143923694</v>
      </c>
      <c r="G64" s="499">
        <f>F64*$D$28/$D$16*1000</f>
        <v>9.6486394548399371E-2</v>
      </c>
      <c r="H64" s="504"/>
      <c r="I64" s="504"/>
      <c r="J64" s="181"/>
    </row>
    <row r="65" spans="1:12" ht="17.149999999999999" customHeight="1">
      <c r="A65" s="181"/>
      <c r="B65" s="905" t="s">
        <v>228</v>
      </c>
      <c r="C65" s="906"/>
      <c r="D65" s="906"/>
      <c r="E65" s="907"/>
      <c r="F65" s="501">
        <f>SUM(F61:F64)</f>
        <v>7.4920606200138966</v>
      </c>
      <c r="G65" s="501">
        <f>SUM(G61:G64)</f>
        <v>0.32641366856570825</v>
      </c>
      <c r="H65" s="181"/>
      <c r="I65" s="181"/>
      <c r="J65" s="181"/>
    </row>
    <row r="66" spans="1:12" ht="17.149999999999999" customHeight="1">
      <c r="A66" s="514"/>
      <c r="B66" s="514"/>
      <c r="C66" s="514"/>
      <c r="D66" s="514"/>
      <c r="E66" s="514"/>
      <c r="F66" s="181"/>
      <c r="G66" s="181"/>
      <c r="H66" s="181"/>
      <c r="I66" s="181"/>
      <c r="J66" s="181"/>
      <c r="L66" s="494"/>
    </row>
    <row r="67" spans="1:12" ht="17.149999999999999" customHeight="1">
      <c r="A67" s="84" t="s">
        <v>0</v>
      </c>
      <c r="B67" s="514"/>
      <c r="C67" s="514"/>
      <c r="D67" s="514"/>
      <c r="E67" s="514"/>
      <c r="F67" s="181"/>
      <c r="G67" s="181"/>
      <c r="H67" s="181"/>
      <c r="I67" s="181"/>
      <c r="J67" s="181"/>
      <c r="L67" s="494"/>
    </row>
    <row r="68" spans="1:12" ht="17.149999999999999" customHeight="1">
      <c r="A68" s="514"/>
      <c r="B68" s="514"/>
      <c r="C68" s="514"/>
      <c r="D68" s="514"/>
      <c r="E68" s="514"/>
      <c r="F68" s="514"/>
      <c r="G68" s="514"/>
      <c r="H68" s="514"/>
      <c r="I68" s="514"/>
      <c r="J68" s="12"/>
      <c r="K68" s="424"/>
      <c r="L68" s="424"/>
    </row>
    <row r="69" spans="1:12" ht="17.149999999999999" hidden="1" customHeight="1">
      <c r="B69" s="670"/>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sheetData>
  <mergeCells count="10">
    <mergeCell ref="B49:E49"/>
    <mergeCell ref="B51:G51"/>
    <mergeCell ref="B58:E58"/>
    <mergeCell ref="B65:E65"/>
    <mergeCell ref="C2:D2"/>
    <mergeCell ref="B31:G31"/>
    <mergeCell ref="B35:E35"/>
    <mergeCell ref="B39:E39"/>
    <mergeCell ref="B41:G41"/>
    <mergeCell ref="B45:E45"/>
  </mergeCells>
  <pageMargins left="0.7" right="0.7" top="0.75" bottom="0.75" header="0.3" footer="0.3"/>
  <pageSetup scale="50"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5A27-E8B0-4E62-8467-0876B8CEE9FF}">
  <sheetPr>
    <tabColor rgb="FF92D050"/>
  </sheetPr>
  <dimension ref="A1:Q588"/>
  <sheetViews>
    <sheetView showGridLines="0" topLeftCell="A21" zoomScale="85" zoomScaleNormal="85" zoomScaleSheetLayoutView="85" zoomScalePageLayoutView="40" workbookViewId="0">
      <selection activeCell="D38" sqref="D3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259</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677" t="s">
        <v>203</v>
      </c>
      <c r="C8" s="473">
        <v>24</v>
      </c>
      <c r="D8" s="689">
        <v>24</v>
      </c>
      <c r="E8" s="690" t="s">
        <v>153</v>
      </c>
      <c r="F8" s="181"/>
      <c r="G8" s="181"/>
      <c r="H8" s="181"/>
      <c r="I8" s="181"/>
      <c r="J8" s="466"/>
    </row>
    <row r="9" spans="1:10" ht="20.149999999999999" customHeight="1">
      <c r="A9" s="181"/>
      <c r="B9" s="677" t="s">
        <v>204</v>
      </c>
      <c r="C9" s="473">
        <f>'Assumption &amp; Analysis'!$E$15</f>
        <v>320</v>
      </c>
      <c r="D9" s="473">
        <f>'Assumption &amp; Analysis'!$E$15</f>
        <v>320</v>
      </c>
      <c r="E9" s="690" t="s">
        <v>155</v>
      </c>
      <c r="F9" s="303"/>
      <c r="G9" s="264"/>
      <c r="I9" s="264"/>
      <c r="J9" s="466"/>
    </row>
    <row r="10" spans="1:10" ht="20.149999999999999" customHeight="1">
      <c r="A10" s="181"/>
      <c r="B10" s="677" t="s">
        <v>205</v>
      </c>
      <c r="C10" s="674">
        <f>C8*C9</f>
        <v>7680</v>
      </c>
      <c r="D10" s="674">
        <f>D8*D9</f>
        <v>7680</v>
      </c>
      <c r="E10" s="674" t="s">
        <v>153</v>
      </c>
      <c r="F10" s="181"/>
      <c r="G10" s="181"/>
      <c r="I10" s="181"/>
      <c r="J10" s="466"/>
    </row>
    <row r="11" spans="1:10" s="478" customFormat="1" ht="20.149999999999999" customHeight="1">
      <c r="A11" s="475"/>
      <c r="B11" s="677" t="s">
        <v>206</v>
      </c>
      <c r="C11" s="682">
        <f>'Input Sheet'!E304</f>
        <v>1</v>
      </c>
      <c r="D11" s="682">
        <f>'Input Sheet'!F304</f>
        <v>1</v>
      </c>
      <c r="E11" s="674" t="s">
        <v>202</v>
      </c>
      <c r="F11" s="475"/>
      <c r="G11" s="475"/>
      <c r="H11" s="165"/>
      <c r="I11" s="475"/>
      <c r="J11" s="466"/>
    </row>
    <row r="12" spans="1:10" ht="20.149999999999999" customHeight="1">
      <c r="A12" s="181"/>
      <c r="B12" s="677"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674" t="s">
        <v>208</v>
      </c>
      <c r="F12" s="303"/>
      <c r="G12" s="303"/>
      <c r="I12" s="303"/>
      <c r="J12" s="466"/>
    </row>
    <row r="13" spans="1:10" ht="20.149999999999999" customHeight="1">
      <c r="A13" s="181"/>
      <c r="B13" s="677" t="s">
        <v>209</v>
      </c>
      <c r="C13" s="691">
        <f>IF('1.1 Summary'!$C$17=4,46,IF('1.1 Summary'!$C$17=6,42,IF('1.1 Summary'!$C$17=8,38,34)))</f>
        <v>42</v>
      </c>
      <c r="D13" s="691">
        <f>IF('1.1 Summary'!$C$17=4,56,IF('1.1 Summary'!$C$17=6,50,IF('1.1 Summary'!$C$17=8,46,40)))</f>
        <v>50</v>
      </c>
      <c r="E13" s="674" t="s">
        <v>260</v>
      </c>
      <c r="F13" s="303"/>
      <c r="G13" s="303"/>
      <c r="H13" s="303"/>
      <c r="I13" s="692"/>
      <c r="J13" s="466"/>
    </row>
    <row r="14" spans="1:10" ht="20.149999999999999" customHeight="1" thickBot="1">
      <c r="A14" s="181"/>
      <c r="B14" s="181"/>
      <c r="C14" s="181"/>
      <c r="D14" s="181"/>
      <c r="E14" s="181"/>
      <c r="F14" s="303"/>
      <c r="G14" s="303"/>
      <c r="H14" s="303"/>
      <c r="I14" s="692"/>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0" ht="20.149999999999999" customHeight="1">
      <c r="A17" s="181"/>
      <c r="B17" s="483" t="s">
        <v>244</v>
      </c>
      <c r="C17" s="693">
        <f>'1.1 Summary'!$C$16</f>
        <v>2</v>
      </c>
      <c r="D17" s="693">
        <f>'1.1 Summary'!$C$16</f>
        <v>2</v>
      </c>
      <c r="E17" s="470" t="s">
        <v>213</v>
      </c>
      <c r="F17" s="181"/>
      <c r="G17" s="181"/>
      <c r="H17" s="181"/>
      <c r="I17" s="181"/>
      <c r="J17" s="466"/>
    </row>
    <row r="18" spans="1:10" ht="20.149999999999999" customHeight="1">
      <c r="A18" s="181"/>
      <c r="B18" s="483" t="s">
        <v>261</v>
      </c>
      <c r="C18" s="694">
        <f>'1.1 Summary'!$C$17</f>
        <v>6</v>
      </c>
      <c r="D18" s="694">
        <f>'1.1 Summary'!$C$17</f>
        <v>6</v>
      </c>
      <c r="E18" s="470" t="str">
        <f>IF('1.1 Summary'!C15="Can","Cans/Pack","Bottles/Pack")</f>
        <v>Bottles/Pack</v>
      </c>
      <c r="F18" s="181"/>
      <c r="G18" s="181"/>
      <c r="H18" s="181"/>
      <c r="I18" s="181"/>
      <c r="J18" s="466"/>
    </row>
    <row r="19" spans="1:10" ht="20.149999999999999" customHeight="1">
      <c r="A19" s="181"/>
      <c r="B19" s="483" t="s">
        <v>262</v>
      </c>
      <c r="C19" s="470">
        <f>(C16/(C17*C18))</f>
        <v>20833.333333333332</v>
      </c>
      <c r="D19" s="470">
        <f>D16/(D17*D18)</f>
        <v>20833.333333333332</v>
      </c>
      <c r="E19" s="470" t="s">
        <v>263</v>
      </c>
      <c r="F19" s="181"/>
      <c r="G19" s="181"/>
      <c r="H19" s="181"/>
      <c r="I19" s="181"/>
      <c r="J19" s="466"/>
    </row>
    <row r="20" spans="1:10" ht="20.149999999999999" customHeight="1">
      <c r="A20" s="181"/>
      <c r="B20" s="483" t="s">
        <v>264</v>
      </c>
      <c r="C20" s="470">
        <f>C11*C13*C12</f>
        <v>40.5</v>
      </c>
      <c r="D20" s="470">
        <f>D11*D13*D12</f>
        <v>48.214285714285715</v>
      </c>
      <c r="E20" s="470" t="s">
        <v>260</v>
      </c>
      <c r="F20" s="181"/>
      <c r="G20" s="181"/>
      <c r="H20" s="181"/>
      <c r="I20" s="181"/>
      <c r="J20" s="466"/>
    </row>
    <row r="21" spans="1:10" ht="20.149999999999999" customHeight="1">
      <c r="A21" s="181"/>
      <c r="B21" s="483" t="s">
        <v>265</v>
      </c>
      <c r="C21" s="470">
        <f>C20*60</f>
        <v>2430</v>
      </c>
      <c r="D21" s="470">
        <f>D20*60</f>
        <v>2892.8571428571431</v>
      </c>
      <c r="E21" s="470" t="s">
        <v>266</v>
      </c>
      <c r="F21" s="181"/>
      <c r="G21" s="181"/>
      <c r="H21" s="181"/>
      <c r="I21" s="181"/>
      <c r="J21" s="466"/>
    </row>
    <row r="22" spans="1:10" ht="20.149999999999999" customHeight="1">
      <c r="A22" s="181"/>
      <c r="B22" s="483" t="s">
        <v>353</v>
      </c>
      <c r="C22" s="676">
        <f>'Input Sheet'!E305</f>
        <v>0.01</v>
      </c>
      <c r="D22" s="676">
        <f>'Input Sheet'!F305</f>
        <v>0.01</v>
      </c>
      <c r="E22" s="470" t="s">
        <v>208</v>
      </c>
      <c r="F22" s="181"/>
      <c r="G22" s="181"/>
      <c r="H22" s="181"/>
      <c r="I22" s="181"/>
      <c r="J22" s="466"/>
    </row>
    <row r="23" spans="1:10" ht="20.149999999999999" customHeight="1">
      <c r="A23" s="181"/>
      <c r="B23" s="481" t="s">
        <v>500</v>
      </c>
      <c r="C23" s="488">
        <f>C22*C21</f>
        <v>24.3</v>
      </c>
      <c r="D23" s="488">
        <f>D22*D21</f>
        <v>28.928571428571431</v>
      </c>
      <c r="E23" s="470" t="s">
        <v>266</v>
      </c>
      <c r="F23" s="181"/>
      <c r="G23" s="181"/>
      <c r="H23" s="181"/>
      <c r="I23" s="181"/>
      <c r="J23" s="466"/>
    </row>
    <row r="24" spans="1:10" ht="20.149999999999999" customHeight="1">
      <c r="A24" s="181"/>
      <c r="B24" s="481" t="s">
        <v>501</v>
      </c>
      <c r="C24" s="470">
        <f>C21-C23</f>
        <v>2405.6999999999998</v>
      </c>
      <c r="D24" s="470">
        <f>D21-D23</f>
        <v>2863.9285714285716</v>
      </c>
      <c r="E24" s="470" t="s">
        <v>266</v>
      </c>
      <c r="F24" s="181"/>
      <c r="G24" s="181"/>
      <c r="H24" s="181"/>
      <c r="I24" s="181"/>
      <c r="J24" s="466"/>
    </row>
    <row r="25" spans="1:10" ht="20.149999999999999" customHeight="1">
      <c r="A25" s="181"/>
      <c r="B25" s="483" t="s">
        <v>217</v>
      </c>
      <c r="C25" s="485">
        <f>IF('1.1 Summary'!$C$16=1,C19/C24,IF('1.1 Summary'!$C$16=0.5,(C19/(C24*1.15)),IF('1.1 Summary'!$C$16=0.33,(C19/(C24*1.3)),IF('1.1 Summary'!$C$16=1.5,(C19/(C24*0.85)),(C19/(C24*0.7))))))</f>
        <v>12.371411548366282</v>
      </c>
      <c r="D25" s="485">
        <f>IF('1.1 Summary'!$C$16=1,D19/D24,IF('1.1 Summary'!$C$16=0.5,(D19/(D24*1.15)),IF('1.1 Summary'!$C$16=0.33,(D19/(D24*1.3)),IF('1.1 Summary'!$C$16=1.5,(D19/(D24*0.85)),(D19/(D24*0.7))))))</f>
        <v>10.391985700627675</v>
      </c>
      <c r="E25" s="470" t="s">
        <v>153</v>
      </c>
      <c r="F25" s="181"/>
      <c r="G25" s="181"/>
      <c r="H25" s="181"/>
      <c r="I25" s="181"/>
      <c r="J25" s="466"/>
    </row>
    <row r="26" spans="1:10" ht="20.149999999999999" customHeight="1">
      <c r="A26" s="181"/>
      <c r="B26" s="469" t="s">
        <v>218</v>
      </c>
      <c r="C26" s="485">
        <f>'Appendix - Equipment'!$C$33</f>
        <v>0.5</v>
      </c>
      <c r="D26" s="485">
        <f>'Appendix - Equipment'!$C$33</f>
        <v>0.5</v>
      </c>
      <c r="E26" s="470" t="s">
        <v>219</v>
      </c>
      <c r="F26" s="181"/>
      <c r="G26" s="181"/>
      <c r="H26" s="181"/>
      <c r="I26" s="181"/>
      <c r="J26" s="466"/>
    </row>
    <row r="27" spans="1:10" ht="20.149999999999999" customHeight="1">
      <c r="A27" s="181"/>
      <c r="B27" s="483" t="s">
        <v>220</v>
      </c>
      <c r="C27" s="486">
        <f>C25/SUM(C25:C26)</f>
        <v>0.96115422165462006</v>
      </c>
      <c r="D27" s="486">
        <f>D25/SUM(D25:D26)</f>
        <v>0.95409468817323306</v>
      </c>
      <c r="E27" s="470" t="s">
        <v>208</v>
      </c>
      <c r="F27" s="181"/>
      <c r="G27" s="181"/>
      <c r="H27" s="181"/>
      <c r="I27" s="181"/>
      <c r="J27" s="466"/>
    </row>
    <row r="28" spans="1:10" ht="20.149999999999999" customHeight="1">
      <c r="A28" s="181"/>
      <c r="B28" s="483" t="s">
        <v>250</v>
      </c>
      <c r="C28" s="485">
        <f>IF('1.1 Summary'!$C$18="24*1",0,C25+C26)</f>
        <v>12.871411548366282</v>
      </c>
      <c r="D28" s="485">
        <f>IF('1.1 Summary'!$C$18="24*1",0,D25+D26)</f>
        <v>10.891985700627675</v>
      </c>
      <c r="E28" s="470" t="s">
        <v>153</v>
      </c>
      <c r="F28" s="181"/>
      <c r="G28" s="181"/>
      <c r="H28" s="181"/>
      <c r="I28" s="181"/>
      <c r="J28" s="466"/>
    </row>
    <row r="29" spans="1:10" ht="20.149999999999999" customHeight="1">
      <c r="A29" s="181"/>
      <c r="B29" s="481" t="s">
        <v>618</v>
      </c>
      <c r="C29" s="723">
        <f>C12*(1-C22)*1</f>
        <v>0.95464285714285713</v>
      </c>
      <c r="D29" s="723">
        <f>D12*(1-D22)*1</f>
        <v>0.95464285714285713</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30" customHeight="1">
      <c r="A33" s="181"/>
      <c r="B33" s="491" t="s">
        <v>223</v>
      </c>
      <c r="C33" s="491" t="s">
        <v>224</v>
      </c>
      <c r="D33" s="491" t="s">
        <v>225</v>
      </c>
      <c r="E33" s="491" t="s">
        <v>226</v>
      </c>
      <c r="F33" s="492" t="s">
        <v>86</v>
      </c>
      <c r="G33" s="493" t="s">
        <v>227</v>
      </c>
      <c r="I33" s="181"/>
      <c r="J33" s="181"/>
      <c r="L33" s="494"/>
    </row>
    <row r="34" spans="1:12" ht="17.149999999999999" customHeight="1">
      <c r="A34" s="181"/>
      <c r="B34" s="661" t="s">
        <v>135</v>
      </c>
      <c r="C34" s="665">
        <f>'Appendix - Equipment'!C25</f>
        <v>1</v>
      </c>
      <c r="D34" s="761">
        <f>IF('1.2 Scenario Analysis'!H12="New",'Appendix - Equipment'!E24,IF('1.2 Scenario Analysis'!H12="Old",'Appendix - Equipment'!E24*0.4,'Appendix - Equipment'!E24*0.75))</f>
        <v>39000</v>
      </c>
      <c r="E34" s="667">
        <f>'Input Sheet'!E306</f>
        <v>0.1</v>
      </c>
      <c r="F34" s="497">
        <f>C34*D34*E34/C$10</f>
        <v>0.5078125</v>
      </c>
      <c r="G34" s="499">
        <f>F34*$C$28/$C$16*1000</f>
        <v>2.6145054707619009E-2</v>
      </c>
      <c r="I34" s="181"/>
      <c r="J34" s="181"/>
      <c r="L34" s="494"/>
    </row>
    <row r="35" spans="1:12" ht="17.149999999999999" customHeight="1">
      <c r="A35" s="181"/>
      <c r="B35" s="905" t="s">
        <v>228</v>
      </c>
      <c r="C35" s="906"/>
      <c r="D35" s="906"/>
      <c r="E35" s="907"/>
      <c r="F35" s="501">
        <f>SUM(F34)</f>
        <v>0.5078125</v>
      </c>
      <c r="G35" s="501">
        <f>SUM(G34)</f>
        <v>2.6145054707619009E-2</v>
      </c>
      <c r="I35" s="181"/>
      <c r="J35" s="181"/>
    </row>
    <row r="36" spans="1:12" ht="17.149999999999999" customHeight="1">
      <c r="A36" s="181"/>
      <c r="B36" s="502"/>
      <c r="C36" s="503"/>
      <c r="D36" s="503"/>
      <c r="E36" s="504"/>
      <c r="F36" s="504"/>
      <c r="G36" s="504"/>
      <c r="H36" s="504"/>
      <c r="I36" s="181"/>
      <c r="J36" s="181"/>
    </row>
    <row r="37" spans="1:12" ht="30" customHeight="1">
      <c r="A37" s="181"/>
      <c r="B37" s="491" t="s">
        <v>229</v>
      </c>
      <c r="C37" s="491" t="s">
        <v>224</v>
      </c>
      <c r="D37" s="491" t="s">
        <v>225</v>
      </c>
      <c r="E37" s="491" t="s">
        <v>226</v>
      </c>
      <c r="F37" s="492" t="s">
        <v>86</v>
      </c>
      <c r="G37" s="493" t="s">
        <v>227</v>
      </c>
      <c r="H37" s="181"/>
      <c r="I37" s="181"/>
      <c r="J37" s="181"/>
    </row>
    <row r="38" spans="1:12" ht="17.149999999999999" customHeight="1">
      <c r="A38" s="181"/>
      <c r="B38" s="661" t="s">
        <v>135</v>
      </c>
      <c r="C38" s="665">
        <f>'Appendix - Equipment'!C25</f>
        <v>1</v>
      </c>
      <c r="D38" s="761">
        <f>IF('1.2 Scenario Analysis'!H12="New",'Appendix - Equipment'!I25,IF('1.2 Scenario Analysis'!H12="Old",'Appendix - Equipment'!I25*0.4,'Appendix - Equipment'!I25*0.75))</f>
        <v>63750</v>
      </c>
      <c r="E38" s="667">
        <f>'Input Sheet'!F306</f>
        <v>0.1</v>
      </c>
      <c r="F38" s="497">
        <f>C38*D38*E38/D$10</f>
        <v>0.830078125</v>
      </c>
      <c r="G38" s="499">
        <f>F38*$D$28/$D$16*1000</f>
        <v>3.6164796271615327E-2</v>
      </c>
      <c r="H38" s="181"/>
      <c r="I38" s="181"/>
      <c r="J38" s="181"/>
    </row>
    <row r="39" spans="1:12" ht="17.149999999999999" customHeight="1">
      <c r="A39" s="181"/>
      <c r="B39" s="905" t="s">
        <v>228</v>
      </c>
      <c r="C39" s="906"/>
      <c r="D39" s="906"/>
      <c r="E39" s="907"/>
      <c r="F39" s="501">
        <f>SUM(F38)</f>
        <v>0.830078125</v>
      </c>
      <c r="G39" s="501">
        <f>SUM(G38)</f>
        <v>3.6164796271615327E-2</v>
      </c>
      <c r="H39" s="181"/>
      <c r="I39" s="181"/>
      <c r="J39" s="181"/>
    </row>
    <row r="40" spans="1:12" ht="17.149999999999999" customHeight="1">
      <c r="A40" s="181"/>
      <c r="B40" s="165"/>
      <c r="H40" s="181"/>
      <c r="I40" s="181"/>
      <c r="J40" s="181"/>
    </row>
    <row r="41" spans="1:12" ht="17.149999999999999" customHeight="1" thickBot="1">
      <c r="A41" s="181"/>
      <c r="B41" s="910" t="s">
        <v>67</v>
      </c>
      <c r="C41" s="910"/>
      <c r="D41" s="910"/>
      <c r="E41" s="910"/>
      <c r="F41" s="910"/>
      <c r="G41" s="910"/>
      <c r="H41" s="181"/>
      <c r="I41" s="181"/>
      <c r="J41" s="181"/>
    </row>
    <row r="42" spans="1:12" ht="6" customHeight="1" thickTop="1">
      <c r="A42" s="181"/>
      <c r="B42" s="165"/>
      <c r="H42" s="181"/>
      <c r="I42" s="181"/>
      <c r="J42" s="181"/>
    </row>
    <row r="43" spans="1:12" ht="30" customHeight="1">
      <c r="A43" s="181"/>
      <c r="B43" s="491" t="s">
        <v>223</v>
      </c>
      <c r="C43" s="491" t="s">
        <v>230</v>
      </c>
      <c r="D43" s="491" t="s">
        <v>231</v>
      </c>
      <c r="E43" s="491" t="s">
        <v>232</v>
      </c>
      <c r="F43" s="492" t="s">
        <v>86</v>
      </c>
      <c r="G43" s="493" t="s">
        <v>233</v>
      </c>
      <c r="H43" s="181"/>
      <c r="I43" s="181"/>
      <c r="J43" s="181"/>
    </row>
    <row r="44" spans="1:12" ht="17.149999999999999" customHeight="1">
      <c r="A44" s="181"/>
      <c r="B44" s="661" t="s">
        <v>135</v>
      </c>
      <c r="C44" s="761">
        <f>IF('1.2 Scenario Analysis'!H12="Old",(C34*(45*(1+16%))),IF('1.2 Scenario Analysis'!H12="New",(C34*45),C34*(45*(1+8%))))</f>
        <v>48.6</v>
      </c>
      <c r="D44" s="668">
        <v>0</v>
      </c>
      <c r="E44" s="669">
        <v>0.15</v>
      </c>
      <c r="F44" s="499">
        <f>(C44*IF('1.1 Summary'!$C$9="France",'Assumption &amp; Analysis'!$E$70,IF('1.1 Summary'!$C$9="Netherlands",'Assumption &amp; Analysis'!$F$70,IF('1.1 Summary'!$C$9="Portugal",'Assumption &amp; Analysis'!$G$70,'Assumption &amp; Analysis'!$H$70)))+(D44*IF('1.1 Summary'!$C$9="France",'Assumption &amp; Analysis'!$E$71,IF('1.1 Summary'!$C$9="Netherlands",'Assumption &amp; Analysis'!$F$71,IF('1.1 Summary'!$C$9="Portugal",'Assumption &amp; Analysis'!$G$71,'Assumption &amp; Analysis'!$H$71))))+(1+E44))</f>
        <v>8.8204555921333192</v>
      </c>
      <c r="G44" s="499">
        <f>F44*$C$28/$C$16*1000</f>
        <v>0.454126855881747</v>
      </c>
      <c r="H44" s="181"/>
      <c r="I44" s="181"/>
      <c r="J44" s="181"/>
    </row>
    <row r="45" spans="1:12" ht="17.149999999999999" customHeight="1">
      <c r="A45" s="181"/>
      <c r="B45" s="905" t="s">
        <v>228</v>
      </c>
      <c r="C45" s="906"/>
      <c r="D45" s="906"/>
      <c r="E45" s="907"/>
      <c r="F45" s="501">
        <f>SUM(F44)</f>
        <v>8.8204555921333192</v>
      </c>
      <c r="G45" s="501">
        <f>SUM(G44)</f>
        <v>0.454126855881747</v>
      </c>
      <c r="H45" s="181"/>
      <c r="I45" s="181"/>
      <c r="J45" s="181"/>
    </row>
    <row r="46" spans="1:12" ht="17.149999999999999" customHeight="1">
      <c r="A46" s="181"/>
      <c r="B46" s="508"/>
      <c r="C46" s="508"/>
      <c r="D46" s="508"/>
      <c r="E46" s="508"/>
      <c r="F46" s="508"/>
      <c r="G46" s="508"/>
      <c r="H46" s="181"/>
      <c r="I46" s="181"/>
      <c r="J46" s="181"/>
    </row>
    <row r="47" spans="1:12" ht="30" customHeight="1">
      <c r="A47" s="181"/>
      <c r="B47" s="491" t="s">
        <v>229</v>
      </c>
      <c r="C47" s="491" t="s">
        <v>230</v>
      </c>
      <c r="D47" s="491" t="s">
        <v>231</v>
      </c>
      <c r="E47" s="491" t="s">
        <v>232</v>
      </c>
      <c r="F47" s="492" t="s">
        <v>86</v>
      </c>
      <c r="G47" s="493" t="s">
        <v>233</v>
      </c>
      <c r="H47" s="181"/>
      <c r="I47" s="181"/>
      <c r="J47" s="181"/>
    </row>
    <row r="48" spans="1:12" ht="17.149999999999999" customHeight="1">
      <c r="A48" s="181"/>
      <c r="B48" s="661" t="s">
        <v>135</v>
      </c>
      <c r="C48" s="761">
        <f>IF('1.2 Scenario Analysis'!H12="Old",(C38*(48*(1+16%))),IF('1.2 Scenario Analysis'!H12="New",(C38*48),C38*(48*(1+8%))))</f>
        <v>51.84</v>
      </c>
      <c r="D48" s="668">
        <v>0</v>
      </c>
      <c r="E48" s="669">
        <v>0.15</v>
      </c>
      <c r="F48" s="499">
        <f>(C48*IF('1.1 Summary'!$C$9="France",'Assumption &amp; Analysis'!$E$70,IF('1.1 Summary'!$C$9="Netherlands",'Assumption &amp; Analysis'!$F$70,IF('1.1 Summary'!$C$9="Portugal",'Assumption &amp; Analysis'!$G$70,'Assumption &amp; Analysis'!$H$70)))+(D48*IF('1.1 Summary'!$C$9="France",'Assumption &amp; Analysis'!$E$71,IF('1.1 Summary'!$C$9="Netherlands",'Assumption &amp; Analysis'!$F$71,IF('1.1 Summary'!$C$9="Portugal",'Assumption &amp; Analysis'!$G$71,'Assumption &amp; Analysis'!$H$71))))+(1+E48))</f>
        <v>9.3318192982755406</v>
      </c>
      <c r="G48" s="499">
        <f>F48*$D$28/$D$16*1000</f>
        <v>0.40656816943063429</v>
      </c>
      <c r="H48" s="181"/>
      <c r="I48" s="181"/>
      <c r="J48" s="181"/>
    </row>
    <row r="49" spans="1:10" ht="17.149999999999999" customHeight="1">
      <c r="A49" s="181"/>
      <c r="B49" s="905" t="s">
        <v>228</v>
      </c>
      <c r="C49" s="906"/>
      <c r="D49" s="906"/>
      <c r="E49" s="907"/>
      <c r="F49" s="501">
        <f>SUM(F48)</f>
        <v>9.3318192982755406</v>
      </c>
      <c r="G49" s="501">
        <f>SUM(G48)</f>
        <v>0.40656816943063429</v>
      </c>
      <c r="H49" s="181"/>
      <c r="I49" s="181"/>
      <c r="J49" s="181"/>
    </row>
    <row r="50" spans="1:10" ht="17.149999999999999" customHeight="1">
      <c r="A50" s="181"/>
      <c r="B50" s="504"/>
      <c r="C50" s="502"/>
      <c r="D50" s="502"/>
      <c r="E50" s="503"/>
      <c r="F50" s="504"/>
      <c r="G50" s="504"/>
      <c r="H50" s="504"/>
      <c r="I50" s="504"/>
      <c r="J50" s="181"/>
    </row>
    <row r="51" spans="1:10" ht="17.149999999999999" customHeight="1" thickBot="1">
      <c r="A51" s="181"/>
      <c r="B51" s="910" t="s">
        <v>69</v>
      </c>
      <c r="C51" s="910"/>
      <c r="D51" s="910"/>
      <c r="E51" s="910"/>
      <c r="F51" s="910"/>
      <c r="G51" s="910"/>
      <c r="H51" s="504"/>
      <c r="I51" s="504"/>
      <c r="J51" s="181"/>
    </row>
    <row r="52" spans="1:10" ht="6" customHeight="1" thickTop="1">
      <c r="A52" s="181"/>
      <c r="B52" s="504"/>
      <c r="C52" s="502"/>
      <c r="D52" s="502"/>
      <c r="E52" s="503"/>
      <c r="F52" s="504"/>
      <c r="G52" s="504"/>
      <c r="H52" s="504"/>
      <c r="I52" s="504"/>
      <c r="J52" s="181"/>
    </row>
    <row r="53" spans="1:10" ht="30" customHeight="1">
      <c r="A53" s="181"/>
      <c r="B53" s="491" t="s">
        <v>223</v>
      </c>
      <c r="C53" s="491" t="s">
        <v>234</v>
      </c>
      <c r="D53" s="491" t="s">
        <v>235</v>
      </c>
      <c r="E53" s="491" t="s">
        <v>236</v>
      </c>
      <c r="F53" s="492" t="s">
        <v>86</v>
      </c>
      <c r="G53" s="493" t="s">
        <v>237</v>
      </c>
      <c r="H53" s="504"/>
      <c r="I53" s="504"/>
      <c r="J53" s="181"/>
    </row>
    <row r="54" spans="1:10" ht="17.149999999999999" customHeight="1">
      <c r="A54" s="181"/>
      <c r="B54" s="419" t="s">
        <v>95</v>
      </c>
      <c r="C54" s="512">
        <f>'Input Sheet'!E307</f>
        <v>1</v>
      </c>
      <c r="D54" s="513">
        <f>'Input Sheet'!E311</f>
        <v>0.03</v>
      </c>
      <c r="E54" s="497">
        <f>IF('1.1 Summary'!$C$9="France",'Labour Data – France'!$F14,IF('1.1 Summary'!$C$9="Netherlands",'Labour Data – Netherlands'!$F14,IF('1.1 Summary'!$C$9="Portugal",'Labour Data – Portugal'!$F14,'Labour Data – Country B'!$F14)))</f>
        <v>75.01731539986767</v>
      </c>
      <c r="F54" s="497">
        <f>C54*D54*E54</f>
        <v>2.25051946199603</v>
      </c>
      <c r="G54" s="499">
        <f>F54*$C$28/$C$16*1000</f>
        <v>0.1158694487718351</v>
      </c>
      <c r="H54" s="504"/>
      <c r="I54" s="504"/>
      <c r="J54" s="181"/>
    </row>
    <row r="55" spans="1:10" ht="17.149999999999999" customHeight="1">
      <c r="A55" s="181"/>
      <c r="B55" s="419" t="s">
        <v>96</v>
      </c>
      <c r="C55" s="512">
        <f>'Input Sheet'!E308</f>
        <v>1</v>
      </c>
      <c r="D55" s="513">
        <f>'Input Sheet'!E312</f>
        <v>0.05</v>
      </c>
      <c r="E55" s="497">
        <f>IF('1.1 Summary'!$C$9="France",'Labour Data – France'!$F15,IF('1.1 Summary'!$C$9="Netherlands",'Labour Data – Netherlands'!$F15,IF('1.1 Summary'!$C$9="Portugal",'Labour Data – Portugal'!$F15,'Labour Data – Country B'!$F15)))</f>
        <v>37.306034057501101</v>
      </c>
      <c r="F55" s="497">
        <f t="shared" ref="F55:F57" si="0">C55*D55*E55</f>
        <v>1.8653017028750551</v>
      </c>
      <c r="G55" s="499">
        <f>F55*$C$28/$C$16*1000</f>
        <v>9.6036263518293113E-2</v>
      </c>
      <c r="H55" s="504"/>
      <c r="I55" s="504"/>
      <c r="J55" s="181"/>
    </row>
    <row r="56" spans="1:10" ht="17.149999999999999" customHeight="1">
      <c r="A56" s="181"/>
      <c r="B56" s="419" t="s">
        <v>97</v>
      </c>
      <c r="C56" s="512">
        <f>'Input Sheet'!E309</f>
        <v>1</v>
      </c>
      <c r="D56" s="513">
        <f>'Input Sheet'!E313</f>
        <v>0.05</v>
      </c>
      <c r="E56" s="497">
        <f>IF('1.1 Summary'!$C$9="France",'Labour Data – France'!$F16,IF('1.1 Summary'!$C$9="Netherlands",'Labour Data – Netherlands'!$F16,IF('1.1 Summary'!$C$9="Portugal",'Labour Data – Portugal'!$F16,'Labour Data – Country B'!$F16)))</f>
        <v>23.232408815008824</v>
      </c>
      <c r="F56" s="497">
        <f t="shared" si="0"/>
        <v>1.1616204407504414</v>
      </c>
      <c r="G56" s="499">
        <f>F56*$C$28/$C$16*1000</f>
        <v>5.9806779023574244E-2</v>
      </c>
      <c r="H56" s="504"/>
      <c r="I56" s="504"/>
      <c r="J56" s="181"/>
    </row>
    <row r="57" spans="1:10" ht="17.149999999999999" customHeight="1">
      <c r="A57" s="181"/>
      <c r="B57" s="419" t="s">
        <v>98</v>
      </c>
      <c r="C57" s="512">
        <f>'Input Sheet'!E310</f>
        <v>1</v>
      </c>
      <c r="D57" s="513">
        <f>'Input Sheet'!E314</f>
        <v>0.1</v>
      </c>
      <c r="E57" s="497">
        <f>IF('1.1 Summary'!$C$9="France",'Labour Data – France'!$F17,IF('1.1 Summary'!$C$9="Netherlands",'Labour Data – Netherlands'!$F17,IF('1.1 Summary'!$C$9="Portugal",'Labour Data – Portugal'!$F17,'Labour Data – Country B'!$F17)))</f>
        <v>22.146190143923693</v>
      </c>
      <c r="F57" s="497">
        <f t="shared" si="0"/>
        <v>2.2146190143923694</v>
      </c>
      <c r="G57" s="499">
        <f>F57*$C$28/$C$16*1000</f>
        <v>0.11402109102832599</v>
      </c>
      <c r="H57" s="504"/>
      <c r="I57" s="504"/>
      <c r="J57" s="181"/>
    </row>
    <row r="58" spans="1:10" ht="17.149999999999999" customHeight="1">
      <c r="A58" s="181"/>
      <c r="B58" s="905" t="s">
        <v>228</v>
      </c>
      <c r="C58" s="906"/>
      <c r="D58" s="906"/>
      <c r="E58" s="907"/>
      <c r="F58" s="501">
        <f>SUM(F54:F57)</f>
        <v>7.4920606200138966</v>
      </c>
      <c r="G58" s="501">
        <f>SUM(G54:G57)</f>
        <v>0.38573358234202842</v>
      </c>
      <c r="H58" s="504"/>
      <c r="I58" s="504"/>
      <c r="J58" s="181"/>
    </row>
    <row r="59" spans="1:10" ht="17.149999999999999" customHeight="1">
      <c r="A59" s="181"/>
      <c r="B59" s="508"/>
      <c r="C59" s="508"/>
      <c r="D59" s="508"/>
      <c r="E59" s="508"/>
      <c r="F59" s="508"/>
      <c r="G59" s="508"/>
      <c r="H59" s="504"/>
      <c r="I59" s="504"/>
      <c r="J59" s="181"/>
    </row>
    <row r="60" spans="1:10" ht="30" customHeight="1">
      <c r="A60" s="181"/>
      <c r="B60" s="491" t="s">
        <v>229</v>
      </c>
      <c r="C60" s="491" t="s">
        <v>234</v>
      </c>
      <c r="D60" s="491" t="s">
        <v>235</v>
      </c>
      <c r="E60" s="491" t="s">
        <v>236</v>
      </c>
      <c r="F60" s="492" t="s">
        <v>86</v>
      </c>
      <c r="G60" s="493" t="s">
        <v>237</v>
      </c>
      <c r="H60" s="504"/>
      <c r="I60" s="504"/>
      <c r="J60" s="181"/>
    </row>
    <row r="61" spans="1:10" ht="17.149999999999999" customHeight="1">
      <c r="A61" s="181"/>
      <c r="B61" s="419" t="s">
        <v>95</v>
      </c>
      <c r="C61" s="512">
        <f>'Input Sheet'!F307</f>
        <v>1</v>
      </c>
      <c r="D61" s="513">
        <f>'Input Sheet'!F311</f>
        <v>0.03</v>
      </c>
      <c r="E61" s="497">
        <f>IF('1.1 Summary'!$C$9="France",'Labour Data – France'!$F14,IF('1.1 Summary'!$C$9="Netherlands",'Labour Data – Netherlands'!$F14,IF('1.1 Summary'!$C$9="Portugal",'Labour Data – Portugal'!$F14,'Labour Data – Country B'!$F14)))</f>
        <v>75.01731539986767</v>
      </c>
      <c r="F61" s="497">
        <f>C61*D61*E61</f>
        <v>2.25051946199603</v>
      </c>
      <c r="G61" s="499">
        <f>F61*$D$28/$D$16*1000</f>
        <v>9.805050319618018E-2</v>
      </c>
      <c r="H61" s="504"/>
      <c r="I61" s="504"/>
      <c r="J61" s="181"/>
    </row>
    <row r="62" spans="1:10" ht="17.149999999999999" customHeight="1">
      <c r="A62" s="181"/>
      <c r="B62" s="419" t="s">
        <v>96</v>
      </c>
      <c r="C62" s="512">
        <f>'Input Sheet'!F308</f>
        <v>1</v>
      </c>
      <c r="D62" s="513">
        <f>'Input Sheet'!F312</f>
        <v>0.05</v>
      </c>
      <c r="E62" s="497">
        <f>IF('1.1 Summary'!$C$9="France",'Labour Data – France'!$F15,IF('1.1 Summary'!$C$9="Netherlands",'Labour Data – Netherlands'!$F15,IF('1.1 Summary'!$C$9="Portugal",'Labour Data – Portugal'!$F15,'Labour Data – Country B'!$F15)))</f>
        <v>37.306034057501101</v>
      </c>
      <c r="F62" s="497">
        <f t="shared" ref="F62:F64" si="1">C62*D62*E62</f>
        <v>1.8653017028750551</v>
      </c>
      <c r="G62" s="499">
        <f>F62*$D$28/$D$16*1000</f>
        <v>8.1267357900286205E-2</v>
      </c>
      <c r="H62" s="504"/>
      <c r="I62" s="504"/>
      <c r="J62" s="181"/>
    </row>
    <row r="63" spans="1:10" ht="17.149999999999999" customHeight="1">
      <c r="A63" s="181"/>
      <c r="B63" s="419" t="s">
        <v>97</v>
      </c>
      <c r="C63" s="512">
        <f>'Input Sheet'!F309</f>
        <v>1</v>
      </c>
      <c r="D63" s="513">
        <f>'Input Sheet'!F313</f>
        <v>0.05</v>
      </c>
      <c r="E63" s="497">
        <f>IF('1.1 Summary'!$C$9="France",'Labour Data – France'!$F16,IF('1.1 Summary'!$C$9="Netherlands",'Labour Data – Netherlands'!$F16,IF('1.1 Summary'!$C$9="Portugal",'Labour Data – Portugal'!$F16,'Labour Data – Country B'!$F16)))</f>
        <v>23.232408815008824</v>
      </c>
      <c r="F63" s="497">
        <f t="shared" si="1"/>
        <v>1.1616204407504414</v>
      </c>
      <c r="G63" s="499">
        <f>F63*$D$28/$D$16*1000</f>
        <v>5.0609412920842499E-2</v>
      </c>
      <c r="H63" s="504"/>
      <c r="I63" s="504"/>
      <c r="J63" s="181"/>
    </row>
    <row r="64" spans="1:10" ht="17.149999999999999" customHeight="1">
      <c r="A64" s="181"/>
      <c r="B64" s="419" t="s">
        <v>98</v>
      </c>
      <c r="C64" s="512">
        <f>'Input Sheet'!F310</f>
        <v>1</v>
      </c>
      <c r="D64" s="513">
        <f>'Input Sheet'!F314</f>
        <v>0.1</v>
      </c>
      <c r="E64" s="497">
        <f>IF('1.1 Summary'!$C$9="France",'Labour Data – France'!$F17,IF('1.1 Summary'!$C$9="Netherlands",'Labour Data – Netherlands'!$F17,IF('1.1 Summary'!$C$9="Portugal",'Labour Data – Portugal'!$F17,'Labour Data – Country B'!$F17)))</f>
        <v>22.146190143923693</v>
      </c>
      <c r="F64" s="497">
        <f t="shared" si="1"/>
        <v>2.2146190143923694</v>
      </c>
      <c r="G64" s="499">
        <f>F64*$D$28/$D$16*1000</f>
        <v>9.6486394548399371E-2</v>
      </c>
      <c r="H64" s="504"/>
      <c r="I64" s="504"/>
      <c r="J64" s="181"/>
    </row>
    <row r="65" spans="1:12" ht="17.149999999999999" customHeight="1">
      <c r="A65" s="181"/>
      <c r="B65" s="905" t="s">
        <v>228</v>
      </c>
      <c r="C65" s="906"/>
      <c r="D65" s="906"/>
      <c r="E65" s="907"/>
      <c r="F65" s="501">
        <f>SUM(F61:F64)</f>
        <v>7.4920606200138966</v>
      </c>
      <c r="G65" s="501">
        <f>SUM(G61:G64)</f>
        <v>0.32641366856570825</v>
      </c>
      <c r="H65" s="181"/>
      <c r="I65" s="181"/>
      <c r="J65" s="181"/>
    </row>
    <row r="66" spans="1:12" ht="17.149999999999999" customHeight="1">
      <c r="A66" s="514"/>
      <c r="B66" s="514"/>
      <c r="C66" s="514"/>
      <c r="D66" s="514"/>
      <c r="E66" s="514"/>
      <c r="F66" s="181"/>
      <c r="G66" s="181"/>
      <c r="H66" s="181"/>
      <c r="I66" s="181"/>
      <c r="J66" s="181"/>
      <c r="L66" s="494"/>
    </row>
    <row r="67" spans="1:12" ht="17.149999999999999" customHeight="1">
      <c r="A67" s="84" t="s">
        <v>0</v>
      </c>
      <c r="B67" s="514"/>
      <c r="C67" s="514"/>
      <c r="D67" s="514"/>
      <c r="E67" s="514"/>
      <c r="F67" s="181"/>
      <c r="G67" s="181"/>
      <c r="H67" s="181"/>
      <c r="I67" s="181"/>
      <c r="J67" s="181"/>
      <c r="L67" s="494"/>
    </row>
    <row r="68" spans="1:12" ht="17.149999999999999" customHeight="1">
      <c r="A68" s="514"/>
      <c r="B68" s="514"/>
      <c r="C68" s="514"/>
      <c r="D68" s="514"/>
      <c r="E68" s="514"/>
      <c r="F68" s="514"/>
      <c r="G68" s="514"/>
      <c r="H68" s="514"/>
      <c r="I68" s="514"/>
      <c r="J68" s="12"/>
      <c r="K68" s="424"/>
      <c r="L68" s="424"/>
    </row>
    <row r="69" spans="1:12" ht="17.149999999999999" hidden="1" customHeight="1">
      <c r="B69" s="670"/>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sheetData>
  <mergeCells count="10">
    <mergeCell ref="B49:E49"/>
    <mergeCell ref="B51:G51"/>
    <mergeCell ref="B58:E58"/>
    <mergeCell ref="B65:E65"/>
    <mergeCell ref="C2:D2"/>
    <mergeCell ref="B31:G31"/>
    <mergeCell ref="B35:E35"/>
    <mergeCell ref="B39:E39"/>
    <mergeCell ref="B41:G41"/>
    <mergeCell ref="B45:E45"/>
  </mergeCells>
  <pageMargins left="0.7" right="0.7" top="0.75" bottom="0.75" header="0.3" footer="0.3"/>
  <pageSetup scale="50"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6BEBA-1F11-40EA-AA05-D29C505F1EA5}">
  <sheetPr>
    <tabColor rgb="FF92D050"/>
  </sheetPr>
  <dimension ref="A1:Q588"/>
  <sheetViews>
    <sheetView showGridLines="0" topLeftCell="A38" zoomScale="85" zoomScaleNormal="85" zoomScaleSheetLayoutView="85" zoomScalePageLayoutView="40" workbookViewId="0">
      <selection activeCell="C44" sqref="C44"/>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13" t="s">
        <v>198</v>
      </c>
      <c r="D2" s="914"/>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259</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677" t="s">
        <v>203</v>
      </c>
      <c r="C8" s="473">
        <v>24</v>
      </c>
      <c r="D8" s="689">
        <v>24</v>
      </c>
      <c r="E8" s="690" t="s">
        <v>153</v>
      </c>
      <c r="F8" s="181"/>
      <c r="G8" s="181"/>
      <c r="H8" s="181"/>
      <c r="I8" s="181"/>
      <c r="J8" s="466"/>
    </row>
    <row r="9" spans="1:10" ht="20.149999999999999" customHeight="1">
      <c r="A9" s="181"/>
      <c r="B9" s="677" t="s">
        <v>204</v>
      </c>
      <c r="C9" s="473">
        <f>'Assumption &amp; Analysis'!$E$15</f>
        <v>320</v>
      </c>
      <c r="D9" s="473">
        <f>'Assumption &amp; Analysis'!$E$15</f>
        <v>320</v>
      </c>
      <c r="E9" s="690" t="s">
        <v>155</v>
      </c>
      <c r="F9" s="303"/>
      <c r="G9" s="264"/>
      <c r="I9" s="264"/>
      <c r="J9" s="466"/>
    </row>
    <row r="10" spans="1:10" ht="20.149999999999999" customHeight="1">
      <c r="A10" s="181"/>
      <c r="B10" s="677" t="s">
        <v>205</v>
      </c>
      <c r="C10" s="674">
        <f>C8*C9</f>
        <v>7680</v>
      </c>
      <c r="D10" s="674">
        <f>D8*D9</f>
        <v>7680</v>
      </c>
      <c r="E10" s="674" t="s">
        <v>153</v>
      </c>
      <c r="F10" s="181"/>
      <c r="G10" s="181"/>
      <c r="I10" s="181"/>
      <c r="J10" s="466"/>
    </row>
    <row r="11" spans="1:10" s="478" customFormat="1" ht="20.149999999999999" customHeight="1">
      <c r="A11" s="475"/>
      <c r="B11" s="677" t="s">
        <v>206</v>
      </c>
      <c r="C11" s="682">
        <f>'Input Sheet'!E304</f>
        <v>1</v>
      </c>
      <c r="D11" s="682">
        <f>'Input Sheet'!F304</f>
        <v>1</v>
      </c>
      <c r="E11" s="674" t="s">
        <v>202</v>
      </c>
      <c r="F11" s="475"/>
      <c r="G11" s="475"/>
      <c r="H11" s="165"/>
      <c r="I11" s="475"/>
      <c r="J11" s="466"/>
    </row>
    <row r="12" spans="1:10" ht="20.149999999999999" customHeight="1">
      <c r="A12" s="181"/>
      <c r="B12" s="677"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674" t="s">
        <v>208</v>
      </c>
      <c r="F12" s="303"/>
      <c r="G12" s="303"/>
      <c r="I12" s="303"/>
      <c r="J12" s="466"/>
    </row>
    <row r="13" spans="1:10" ht="20.149999999999999" customHeight="1">
      <c r="A13" s="181"/>
      <c r="B13" s="677" t="s">
        <v>209</v>
      </c>
      <c r="C13" s="691">
        <f>IF('1.1 Summary'!$C$17=4,46,IF('1.1 Summary'!$C$17=6,42,IF('1.1 Summary'!$C$17=8,38,34)))</f>
        <v>42</v>
      </c>
      <c r="D13" s="691">
        <f>IF('1.1 Summary'!$C$17=4,56,IF('1.1 Summary'!$C$17=6,50,IF('1.1 Summary'!$C$17=8,46,40)))</f>
        <v>50</v>
      </c>
      <c r="E13" s="674" t="s">
        <v>260</v>
      </c>
      <c r="F13" s="303"/>
      <c r="G13" s="303"/>
      <c r="H13" s="303"/>
      <c r="I13" s="692"/>
      <c r="J13" s="466"/>
    </row>
    <row r="14" spans="1:10" ht="20.149999999999999" customHeight="1" thickBot="1">
      <c r="A14" s="181"/>
      <c r="B14" s="181"/>
      <c r="C14" s="181"/>
      <c r="D14" s="181"/>
      <c r="E14" s="181"/>
      <c r="F14" s="303"/>
      <c r="G14" s="303"/>
      <c r="H14" s="303"/>
      <c r="I14" s="692"/>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0" ht="20.149999999999999" customHeight="1">
      <c r="A17" s="181"/>
      <c r="B17" s="483" t="s">
        <v>244</v>
      </c>
      <c r="C17" s="693">
        <f>'1.1 Summary'!$C$16</f>
        <v>2</v>
      </c>
      <c r="D17" s="693">
        <f>'1.1 Summary'!$C$16</f>
        <v>2</v>
      </c>
      <c r="E17" s="470" t="s">
        <v>213</v>
      </c>
      <c r="F17" s="181"/>
      <c r="G17" s="181"/>
      <c r="H17" s="181"/>
      <c r="I17" s="181"/>
      <c r="J17" s="466"/>
    </row>
    <row r="18" spans="1:10" ht="20.149999999999999" customHeight="1">
      <c r="A18" s="181"/>
      <c r="B18" s="483" t="s">
        <v>261</v>
      </c>
      <c r="C18" s="694">
        <f>'1.1 Summary'!$C$17</f>
        <v>6</v>
      </c>
      <c r="D18" s="694">
        <f>'1.1 Summary'!$C$17</f>
        <v>6</v>
      </c>
      <c r="E18" s="470" t="str">
        <f>IF('1.1 Summary'!C15="Can","Cans/Pack","Bottles/Pack")</f>
        <v>Bottles/Pack</v>
      </c>
      <c r="F18" s="181"/>
      <c r="G18" s="181"/>
      <c r="H18" s="181"/>
      <c r="I18" s="181"/>
      <c r="J18" s="466"/>
    </row>
    <row r="19" spans="1:10" ht="20.149999999999999" customHeight="1">
      <c r="A19" s="181"/>
      <c r="B19" s="483" t="s">
        <v>262</v>
      </c>
      <c r="C19" s="470">
        <f>(C16/(C17*C18))</f>
        <v>20833.333333333332</v>
      </c>
      <c r="D19" s="470">
        <f>D16/(D17*D18)</f>
        <v>20833.333333333332</v>
      </c>
      <c r="E19" s="470" t="s">
        <v>263</v>
      </c>
      <c r="F19" s="181"/>
      <c r="G19" s="181"/>
      <c r="H19" s="181"/>
      <c r="I19" s="181"/>
      <c r="J19" s="466"/>
    </row>
    <row r="20" spans="1:10" ht="20.149999999999999" customHeight="1">
      <c r="A20" s="181"/>
      <c r="B20" s="483" t="s">
        <v>264</v>
      </c>
      <c r="C20" s="470">
        <f>C11*C13*C12</f>
        <v>40.5</v>
      </c>
      <c r="D20" s="470">
        <f>D11*D13*D12</f>
        <v>48.214285714285715</v>
      </c>
      <c r="E20" s="470" t="s">
        <v>260</v>
      </c>
      <c r="F20" s="181"/>
      <c r="G20" s="181"/>
      <c r="H20" s="181"/>
      <c r="I20" s="181"/>
      <c r="J20" s="466"/>
    </row>
    <row r="21" spans="1:10" ht="20.149999999999999" customHeight="1">
      <c r="A21" s="181"/>
      <c r="B21" s="483" t="s">
        <v>265</v>
      </c>
      <c r="C21" s="470">
        <f>C20*60</f>
        <v>2430</v>
      </c>
      <c r="D21" s="470">
        <f>D20*60</f>
        <v>2892.8571428571431</v>
      </c>
      <c r="E21" s="470" t="s">
        <v>266</v>
      </c>
      <c r="F21" s="181"/>
      <c r="G21" s="181"/>
      <c r="H21" s="181"/>
      <c r="I21" s="181"/>
      <c r="J21" s="466"/>
    </row>
    <row r="22" spans="1:10" ht="20.149999999999999" customHeight="1">
      <c r="A22" s="181"/>
      <c r="B22" s="483" t="s">
        <v>353</v>
      </c>
      <c r="C22" s="676">
        <f>'Input Sheet'!E305</f>
        <v>0.01</v>
      </c>
      <c r="D22" s="676">
        <f>'Input Sheet'!F305</f>
        <v>0.01</v>
      </c>
      <c r="E22" s="470" t="s">
        <v>208</v>
      </c>
      <c r="F22" s="181"/>
      <c r="G22" s="181"/>
      <c r="H22" s="181"/>
      <c r="I22" s="181"/>
      <c r="J22" s="466"/>
    </row>
    <row r="23" spans="1:10" ht="20.149999999999999" customHeight="1">
      <c r="A23" s="181"/>
      <c r="B23" s="481" t="s">
        <v>500</v>
      </c>
      <c r="C23" s="488">
        <f>C22*C21</f>
        <v>24.3</v>
      </c>
      <c r="D23" s="488">
        <f>D22*D21</f>
        <v>28.928571428571431</v>
      </c>
      <c r="E23" s="470" t="s">
        <v>266</v>
      </c>
      <c r="F23" s="181"/>
      <c r="G23" s="181"/>
      <c r="H23" s="181"/>
      <c r="I23" s="181"/>
      <c r="J23" s="466"/>
    </row>
    <row r="24" spans="1:10" ht="20.149999999999999" customHeight="1">
      <c r="A24" s="181"/>
      <c r="B24" s="481" t="s">
        <v>501</v>
      </c>
      <c r="C24" s="470">
        <f>C21-C23</f>
        <v>2405.6999999999998</v>
      </c>
      <c r="D24" s="470">
        <f>D21-D23</f>
        <v>2863.9285714285716</v>
      </c>
      <c r="E24" s="470" t="s">
        <v>266</v>
      </c>
      <c r="F24" s="181"/>
      <c r="G24" s="181"/>
      <c r="H24" s="181"/>
      <c r="I24" s="181"/>
      <c r="J24" s="466"/>
    </row>
    <row r="25" spans="1:10" ht="20.149999999999999" customHeight="1">
      <c r="A25" s="181"/>
      <c r="B25" s="483" t="s">
        <v>217</v>
      </c>
      <c r="C25" s="485">
        <f>IF('1.1 Summary'!$C$16=1,C19/C24,IF('1.1 Summary'!$C$16=0.5,(C19/(C24*1.15)),IF('1.1 Summary'!$C$16=0.33,(C19/(C24*1.3)),IF('1.1 Summary'!$C$16=1.5,(C19/(C24*0.85)),(C19/(C24*0.7))))))</f>
        <v>12.371411548366282</v>
      </c>
      <c r="D25" s="485">
        <f>IF('1.1 Summary'!$C$16=1,D19/D24,IF('1.1 Summary'!$C$16=0.5,(D19/(D24*1.15)),IF('1.1 Summary'!$C$16=0.33,(D19/(D24*1.3)),IF('1.1 Summary'!$C$16=1.5,(D19/(D24*0.85)),(D19/(D24*0.7))))))</f>
        <v>10.391985700627675</v>
      </c>
      <c r="E25" s="470" t="s">
        <v>153</v>
      </c>
      <c r="F25" s="181"/>
      <c r="G25" s="181"/>
      <c r="H25" s="181"/>
      <c r="I25" s="181"/>
      <c r="J25" s="466"/>
    </row>
    <row r="26" spans="1:10" ht="20.149999999999999" customHeight="1">
      <c r="A26" s="181"/>
      <c r="B26" s="469" t="s">
        <v>218</v>
      </c>
      <c r="C26" s="485">
        <f>'Appendix - Equipment'!$C$33</f>
        <v>0.5</v>
      </c>
      <c r="D26" s="485">
        <f>'Appendix - Equipment'!$C$33</f>
        <v>0.5</v>
      </c>
      <c r="E26" s="470" t="s">
        <v>219</v>
      </c>
      <c r="F26" s="181"/>
      <c r="G26" s="181"/>
      <c r="H26" s="181"/>
      <c r="I26" s="181"/>
      <c r="J26" s="466"/>
    </row>
    <row r="27" spans="1:10" ht="20.149999999999999" customHeight="1">
      <c r="A27" s="181"/>
      <c r="B27" s="483" t="s">
        <v>220</v>
      </c>
      <c r="C27" s="486">
        <f>C25/SUM(C25:C26)</f>
        <v>0.96115422165462006</v>
      </c>
      <c r="D27" s="486">
        <f>D25/SUM(D25:D26)</f>
        <v>0.95409468817323306</v>
      </c>
      <c r="E27" s="470" t="s">
        <v>208</v>
      </c>
      <c r="F27" s="181"/>
      <c r="G27" s="181"/>
      <c r="H27" s="181"/>
      <c r="I27" s="181"/>
      <c r="J27" s="466"/>
    </row>
    <row r="28" spans="1:10" ht="20.149999999999999" customHeight="1">
      <c r="A28" s="181"/>
      <c r="B28" s="483" t="s">
        <v>250</v>
      </c>
      <c r="C28" s="485">
        <f>IF('1.1 Summary'!$C$18="24*1",0,C25+C26)</f>
        <v>12.871411548366282</v>
      </c>
      <c r="D28" s="485">
        <f>IF('1.1 Summary'!$C$18="24*1",0,D25+D26)</f>
        <v>10.891985700627675</v>
      </c>
      <c r="E28" s="470" t="s">
        <v>153</v>
      </c>
      <c r="F28" s="181"/>
      <c r="G28" s="181"/>
      <c r="H28" s="181"/>
      <c r="I28" s="181"/>
      <c r="J28" s="466"/>
    </row>
    <row r="29" spans="1:10" ht="20.149999999999999" customHeight="1">
      <c r="A29" s="181"/>
      <c r="B29" s="481" t="s">
        <v>618</v>
      </c>
      <c r="C29" s="723">
        <f>C12*(1-C22)*1</f>
        <v>0.95464285714285713</v>
      </c>
      <c r="D29" s="723">
        <f>D12*(1-D22)*1</f>
        <v>0.95464285714285713</v>
      </c>
      <c r="E29" s="470" t="s">
        <v>208</v>
      </c>
      <c r="F29" s="181"/>
      <c r="G29" s="181"/>
      <c r="H29" s="181"/>
      <c r="I29" s="181"/>
      <c r="J29" s="466"/>
    </row>
    <row r="30" spans="1:10" ht="20.149999999999999" customHeight="1">
      <c r="A30" s="181"/>
      <c r="B30" s="465"/>
      <c r="C30" s="181"/>
      <c r="D30" s="181"/>
      <c r="E30" s="181"/>
      <c r="F30" s="181"/>
      <c r="G30" s="181"/>
      <c r="H30" s="181"/>
      <c r="I30" s="181"/>
      <c r="J30" s="466"/>
    </row>
    <row r="31" spans="1:10" s="181" customFormat="1" ht="20.149999999999999" customHeight="1" thickBot="1">
      <c r="B31" s="910" t="s">
        <v>222</v>
      </c>
      <c r="C31" s="910"/>
      <c r="D31" s="910"/>
      <c r="E31" s="910"/>
      <c r="F31" s="910"/>
      <c r="G31" s="910"/>
      <c r="J31" s="186"/>
    </row>
    <row r="32" spans="1:10" s="181" customFormat="1" ht="6" customHeight="1" thickTop="1">
      <c r="B32" s="188"/>
      <c r="D32" s="463"/>
      <c r="J32" s="186"/>
    </row>
    <row r="33" spans="1:12" ht="30" customHeight="1">
      <c r="A33" s="181"/>
      <c r="B33" s="491" t="s">
        <v>223</v>
      </c>
      <c r="C33" s="491" t="s">
        <v>224</v>
      </c>
      <c r="D33" s="491" t="s">
        <v>225</v>
      </c>
      <c r="E33" s="491" t="s">
        <v>226</v>
      </c>
      <c r="F33" s="492" t="s">
        <v>86</v>
      </c>
      <c r="G33" s="493" t="s">
        <v>227</v>
      </c>
      <c r="I33" s="181"/>
      <c r="J33" s="181"/>
      <c r="L33" s="494"/>
    </row>
    <row r="34" spans="1:12" ht="17.149999999999999" customHeight="1">
      <c r="A34" s="181"/>
      <c r="B34" s="661" t="s">
        <v>135</v>
      </c>
      <c r="C34" s="665">
        <f>'Appendix - Equipment'!C25</f>
        <v>1</v>
      </c>
      <c r="D34" s="761">
        <f>IF('1.2 Scenario Analysis'!M12="New",'Appendix - Equipment'!E24,IF('1.2 Scenario Analysis'!M12="Old",'Appendix - Equipment'!E24*0.4,'Appendix - Equipment'!E24*0.75))</f>
        <v>39000</v>
      </c>
      <c r="E34" s="667">
        <f>'Input Sheet'!E306</f>
        <v>0.1</v>
      </c>
      <c r="F34" s="497">
        <f>C34*D34*E34/C$10</f>
        <v>0.5078125</v>
      </c>
      <c r="G34" s="499">
        <f>F34*$C$28/$C$16*1000</f>
        <v>2.6145054707619009E-2</v>
      </c>
      <c r="I34" s="181"/>
      <c r="J34" s="181"/>
      <c r="L34" s="494"/>
    </row>
    <row r="35" spans="1:12" ht="17.149999999999999" customHeight="1">
      <c r="A35" s="181"/>
      <c r="B35" s="905" t="s">
        <v>228</v>
      </c>
      <c r="C35" s="906"/>
      <c r="D35" s="906"/>
      <c r="E35" s="907"/>
      <c r="F35" s="501">
        <f>SUM(F34)</f>
        <v>0.5078125</v>
      </c>
      <c r="G35" s="501">
        <f>SUM(G34)</f>
        <v>2.6145054707619009E-2</v>
      </c>
      <c r="I35" s="181"/>
      <c r="J35" s="181"/>
    </row>
    <row r="36" spans="1:12" ht="17.149999999999999" customHeight="1">
      <c r="A36" s="181"/>
      <c r="B36" s="502"/>
      <c r="C36" s="503"/>
      <c r="D36" s="503"/>
      <c r="E36" s="504"/>
      <c r="F36" s="504"/>
      <c r="G36" s="504"/>
      <c r="H36" s="504"/>
      <c r="I36" s="181"/>
      <c r="J36" s="181"/>
    </row>
    <row r="37" spans="1:12" ht="30" customHeight="1">
      <c r="A37" s="181"/>
      <c r="B37" s="491" t="s">
        <v>229</v>
      </c>
      <c r="C37" s="491" t="s">
        <v>224</v>
      </c>
      <c r="D37" s="491" t="s">
        <v>225</v>
      </c>
      <c r="E37" s="491" t="s">
        <v>226</v>
      </c>
      <c r="F37" s="492" t="s">
        <v>86</v>
      </c>
      <c r="G37" s="493" t="s">
        <v>227</v>
      </c>
      <c r="H37" s="181"/>
      <c r="I37" s="181"/>
      <c r="J37" s="181"/>
    </row>
    <row r="38" spans="1:12" ht="17.149999999999999" customHeight="1">
      <c r="A38" s="181"/>
      <c r="B38" s="661" t="s">
        <v>135</v>
      </c>
      <c r="C38" s="665">
        <f>'Appendix - Equipment'!C25</f>
        <v>1</v>
      </c>
      <c r="D38" s="761">
        <f>IF('1.2 Scenario Analysis'!M12="New",'Appendix - Equipment'!I25,IF('1.2 Scenario Analysis'!M12="Old",'Appendix - Equipment'!I25*0.4,'Appendix - Equipment'!I25*0.75))</f>
        <v>63750</v>
      </c>
      <c r="E38" s="667">
        <f>'Input Sheet'!F306</f>
        <v>0.1</v>
      </c>
      <c r="F38" s="497">
        <f>C38*D38*E38/D$10</f>
        <v>0.830078125</v>
      </c>
      <c r="G38" s="499">
        <f>F38*$D$28/$D$16*1000</f>
        <v>3.6164796271615327E-2</v>
      </c>
      <c r="H38" s="181"/>
      <c r="I38" s="181"/>
      <c r="J38" s="181"/>
    </row>
    <row r="39" spans="1:12" ht="17.149999999999999" customHeight="1">
      <c r="A39" s="181"/>
      <c r="B39" s="905" t="s">
        <v>228</v>
      </c>
      <c r="C39" s="906"/>
      <c r="D39" s="906"/>
      <c r="E39" s="907"/>
      <c r="F39" s="501">
        <f>SUM(F38)</f>
        <v>0.830078125</v>
      </c>
      <c r="G39" s="501">
        <f>SUM(G38)</f>
        <v>3.6164796271615327E-2</v>
      </c>
      <c r="H39" s="181"/>
      <c r="I39" s="181"/>
      <c r="J39" s="181"/>
    </row>
    <row r="40" spans="1:12" ht="17.149999999999999" customHeight="1">
      <c r="A40" s="181"/>
      <c r="B40" s="165"/>
      <c r="H40" s="181"/>
      <c r="I40" s="181"/>
      <c r="J40" s="181"/>
    </row>
    <row r="41" spans="1:12" ht="17.149999999999999" customHeight="1" thickBot="1">
      <c r="A41" s="181"/>
      <c r="B41" s="910" t="s">
        <v>67</v>
      </c>
      <c r="C41" s="910"/>
      <c r="D41" s="910"/>
      <c r="E41" s="910"/>
      <c r="F41" s="910"/>
      <c r="G41" s="910"/>
      <c r="H41" s="181"/>
      <c r="I41" s="181"/>
      <c r="J41" s="181"/>
    </row>
    <row r="42" spans="1:12" ht="6" customHeight="1" thickTop="1">
      <c r="A42" s="181"/>
      <c r="B42" s="165"/>
      <c r="H42" s="181"/>
      <c r="I42" s="181"/>
      <c r="J42" s="181"/>
    </row>
    <row r="43" spans="1:12" ht="30" customHeight="1">
      <c r="A43" s="181"/>
      <c r="B43" s="491" t="s">
        <v>223</v>
      </c>
      <c r="C43" s="491" t="s">
        <v>230</v>
      </c>
      <c r="D43" s="491" t="s">
        <v>231</v>
      </c>
      <c r="E43" s="491" t="s">
        <v>232</v>
      </c>
      <c r="F43" s="492" t="s">
        <v>86</v>
      </c>
      <c r="G43" s="493" t="s">
        <v>233</v>
      </c>
      <c r="H43" s="181"/>
      <c r="I43" s="181"/>
      <c r="J43" s="181"/>
    </row>
    <row r="44" spans="1:12" ht="17.149999999999999" customHeight="1">
      <c r="A44" s="181"/>
      <c r="B44" s="661" t="s">
        <v>135</v>
      </c>
      <c r="C44" s="761">
        <f>IF('1.2 Scenario Analysis'!M12="Old",(C34*(45*(1+16%))),IF('1.2 Scenario Analysis'!M12="New",(C34*45),C34*(45*(1+8%))))</f>
        <v>48.6</v>
      </c>
      <c r="D44" s="668">
        <v>0</v>
      </c>
      <c r="E44" s="669">
        <v>0.15</v>
      </c>
      <c r="F44" s="499">
        <f>(C44*IF('1.1 Summary'!$C$9="France",'Assumption &amp; Analysis'!$E$70,IF('1.1 Summary'!$C$9="Netherlands",'Assumption &amp; Analysis'!$F$70,IF('1.1 Summary'!$C$9="Portugal",'Assumption &amp; Analysis'!$G$70,'Assumption &amp; Analysis'!$H$70)))+(D44*IF('1.1 Summary'!$C$9="France",'Assumption &amp; Analysis'!$E$71,IF('1.1 Summary'!$C$9="Netherlands",'Assumption &amp; Analysis'!$F$71,IF('1.1 Summary'!$C$9="Portugal",'Assumption &amp; Analysis'!$G$71,'Assumption &amp; Analysis'!$H$71))))+(1+E44))</f>
        <v>8.8204555921333192</v>
      </c>
      <c r="G44" s="499">
        <f>F44*$C$28/$C$16*1000</f>
        <v>0.454126855881747</v>
      </c>
      <c r="H44" s="181"/>
      <c r="I44" s="181"/>
      <c r="J44" s="181"/>
    </row>
    <row r="45" spans="1:12" ht="17.149999999999999" customHeight="1">
      <c r="A45" s="181"/>
      <c r="B45" s="905" t="s">
        <v>228</v>
      </c>
      <c r="C45" s="906"/>
      <c r="D45" s="906"/>
      <c r="E45" s="907"/>
      <c r="F45" s="501">
        <f>SUM(F44)</f>
        <v>8.8204555921333192</v>
      </c>
      <c r="G45" s="501">
        <f>SUM(G44)</f>
        <v>0.454126855881747</v>
      </c>
      <c r="H45" s="181"/>
      <c r="I45" s="181"/>
      <c r="J45" s="181"/>
    </row>
    <row r="46" spans="1:12" ht="17.149999999999999" customHeight="1">
      <c r="A46" s="181"/>
      <c r="B46" s="508"/>
      <c r="C46" s="508"/>
      <c r="D46" s="508"/>
      <c r="E46" s="508"/>
      <c r="F46" s="508"/>
      <c r="G46" s="508"/>
      <c r="H46" s="181"/>
      <c r="I46" s="181"/>
      <c r="J46" s="181"/>
    </row>
    <row r="47" spans="1:12" ht="30" customHeight="1">
      <c r="A47" s="181"/>
      <c r="B47" s="491" t="s">
        <v>229</v>
      </c>
      <c r="C47" s="491" t="s">
        <v>230</v>
      </c>
      <c r="D47" s="491" t="s">
        <v>231</v>
      </c>
      <c r="E47" s="491" t="s">
        <v>232</v>
      </c>
      <c r="F47" s="492" t="s">
        <v>86</v>
      </c>
      <c r="G47" s="493" t="s">
        <v>233</v>
      </c>
      <c r="H47" s="181"/>
      <c r="I47" s="181"/>
      <c r="J47" s="181"/>
    </row>
    <row r="48" spans="1:12" ht="17.149999999999999" customHeight="1">
      <c r="A48" s="181"/>
      <c r="B48" s="661" t="s">
        <v>135</v>
      </c>
      <c r="C48" s="761">
        <f>IF('1.2 Scenario Analysis'!M12="Old",(C38*(48*(1+16%))),IF('1.2 Scenario Analysis'!M12="New",(C38*48),C38*(48*(1+8%))))</f>
        <v>51.84</v>
      </c>
      <c r="D48" s="668">
        <v>0</v>
      </c>
      <c r="E48" s="669">
        <v>0.15</v>
      </c>
      <c r="F48" s="499">
        <f>(C48*IF('1.1 Summary'!$C$9="France",'Assumption &amp; Analysis'!$E$70,IF('1.1 Summary'!$C$9="Netherlands",'Assumption &amp; Analysis'!$F$70,IF('1.1 Summary'!$C$9="Portugal",'Assumption &amp; Analysis'!$G$70,'Assumption &amp; Analysis'!$H$70)))+(D48*IF('1.1 Summary'!$C$9="France",'Assumption &amp; Analysis'!$E$71,IF('1.1 Summary'!$C$9="Netherlands",'Assumption &amp; Analysis'!$F$71,IF('1.1 Summary'!$C$9="Portugal",'Assumption &amp; Analysis'!$G$71,'Assumption &amp; Analysis'!$H$71))))+(1+E48))</f>
        <v>9.3318192982755406</v>
      </c>
      <c r="G48" s="499">
        <f>F48*$D$28/$D$16*1000</f>
        <v>0.40656816943063429</v>
      </c>
      <c r="H48" s="181"/>
      <c r="I48" s="181"/>
      <c r="J48" s="181"/>
    </row>
    <row r="49" spans="1:10" ht="17.149999999999999" customHeight="1">
      <c r="A49" s="181"/>
      <c r="B49" s="905" t="s">
        <v>228</v>
      </c>
      <c r="C49" s="906"/>
      <c r="D49" s="906"/>
      <c r="E49" s="907"/>
      <c r="F49" s="501">
        <f>SUM(F48)</f>
        <v>9.3318192982755406</v>
      </c>
      <c r="G49" s="501">
        <f>SUM(G48)</f>
        <v>0.40656816943063429</v>
      </c>
      <c r="H49" s="181"/>
      <c r="I49" s="181"/>
      <c r="J49" s="181"/>
    </row>
    <row r="50" spans="1:10" ht="17.149999999999999" customHeight="1">
      <c r="A50" s="181"/>
      <c r="B50" s="504"/>
      <c r="C50" s="502"/>
      <c r="D50" s="502"/>
      <c r="E50" s="503"/>
      <c r="F50" s="504"/>
      <c r="G50" s="504"/>
      <c r="H50" s="504"/>
      <c r="I50" s="504"/>
      <c r="J50" s="181"/>
    </row>
    <row r="51" spans="1:10" ht="17.149999999999999" customHeight="1" thickBot="1">
      <c r="A51" s="181"/>
      <c r="B51" s="910" t="s">
        <v>69</v>
      </c>
      <c r="C51" s="910"/>
      <c r="D51" s="910"/>
      <c r="E51" s="910"/>
      <c r="F51" s="910"/>
      <c r="G51" s="910"/>
      <c r="H51" s="504"/>
      <c r="I51" s="504"/>
      <c r="J51" s="181"/>
    </row>
    <row r="52" spans="1:10" ht="6" customHeight="1" thickTop="1">
      <c r="A52" s="181"/>
      <c r="B52" s="504"/>
      <c r="C52" s="502"/>
      <c r="D52" s="502"/>
      <c r="E52" s="503"/>
      <c r="F52" s="504"/>
      <c r="G52" s="504"/>
      <c r="H52" s="504"/>
      <c r="I52" s="504"/>
      <c r="J52" s="181"/>
    </row>
    <row r="53" spans="1:10" ht="30" customHeight="1">
      <c r="A53" s="181"/>
      <c r="B53" s="491" t="s">
        <v>223</v>
      </c>
      <c r="C53" s="491" t="s">
        <v>234</v>
      </c>
      <c r="D53" s="491" t="s">
        <v>235</v>
      </c>
      <c r="E53" s="491" t="s">
        <v>236</v>
      </c>
      <c r="F53" s="492" t="s">
        <v>86</v>
      </c>
      <c r="G53" s="493" t="s">
        <v>237</v>
      </c>
      <c r="H53" s="504"/>
      <c r="I53" s="504"/>
      <c r="J53" s="181"/>
    </row>
    <row r="54" spans="1:10" ht="17.149999999999999" customHeight="1">
      <c r="A54" s="181"/>
      <c r="B54" s="419" t="s">
        <v>95</v>
      </c>
      <c r="C54" s="512">
        <f>'Input Sheet'!E307</f>
        <v>1</v>
      </c>
      <c r="D54" s="513">
        <f>'Input Sheet'!E311</f>
        <v>0.03</v>
      </c>
      <c r="E54" s="497">
        <f>IF('1.1 Summary'!$C$9="France",'Labour Data – France'!$F14,IF('1.1 Summary'!$C$9="Netherlands",'Labour Data – Netherlands'!$F14,IF('1.1 Summary'!$C$9="Portugal",'Labour Data – Portugal'!$F14,'Labour Data – Country B'!$F14)))</f>
        <v>75.01731539986767</v>
      </c>
      <c r="F54" s="497">
        <f>C54*D54*E54</f>
        <v>2.25051946199603</v>
      </c>
      <c r="G54" s="499">
        <f>F54*$C$28/$C$16*1000</f>
        <v>0.1158694487718351</v>
      </c>
      <c r="H54" s="504"/>
      <c r="I54" s="504"/>
      <c r="J54" s="181"/>
    </row>
    <row r="55" spans="1:10" ht="17.149999999999999" customHeight="1">
      <c r="A55" s="181"/>
      <c r="B55" s="419" t="s">
        <v>96</v>
      </c>
      <c r="C55" s="512">
        <f>'Input Sheet'!E308</f>
        <v>1</v>
      </c>
      <c r="D55" s="513">
        <f>'Input Sheet'!E312</f>
        <v>0.05</v>
      </c>
      <c r="E55" s="497">
        <f>IF('1.1 Summary'!$C$9="France",'Labour Data – France'!$F15,IF('1.1 Summary'!$C$9="Netherlands",'Labour Data – Netherlands'!$F15,IF('1.1 Summary'!$C$9="Portugal",'Labour Data – Portugal'!$F15,'Labour Data – Country B'!$F15)))</f>
        <v>37.306034057501101</v>
      </c>
      <c r="F55" s="497">
        <f t="shared" ref="F55:F57" si="0">C55*D55*E55</f>
        <v>1.8653017028750551</v>
      </c>
      <c r="G55" s="499">
        <f>F55*$C$28/$C$16*1000</f>
        <v>9.6036263518293113E-2</v>
      </c>
      <c r="H55" s="504"/>
      <c r="I55" s="504"/>
      <c r="J55" s="181"/>
    </row>
    <row r="56" spans="1:10" ht="17.149999999999999" customHeight="1">
      <c r="A56" s="181"/>
      <c r="B56" s="419" t="s">
        <v>97</v>
      </c>
      <c r="C56" s="512">
        <f>'Input Sheet'!E309</f>
        <v>1</v>
      </c>
      <c r="D56" s="513">
        <f>'Input Sheet'!E313</f>
        <v>0.05</v>
      </c>
      <c r="E56" s="497">
        <f>IF('1.1 Summary'!$C$9="France",'Labour Data – France'!$F16,IF('1.1 Summary'!$C$9="Netherlands",'Labour Data – Netherlands'!$F16,IF('1.1 Summary'!$C$9="Portugal",'Labour Data – Portugal'!$F16,'Labour Data – Country B'!$F16)))</f>
        <v>23.232408815008824</v>
      </c>
      <c r="F56" s="497">
        <f t="shared" si="0"/>
        <v>1.1616204407504414</v>
      </c>
      <c r="G56" s="499">
        <f>F56*$C$28/$C$16*1000</f>
        <v>5.9806779023574244E-2</v>
      </c>
      <c r="H56" s="504"/>
      <c r="I56" s="504"/>
      <c r="J56" s="181"/>
    </row>
    <row r="57" spans="1:10" ht="17.149999999999999" customHeight="1">
      <c r="A57" s="181"/>
      <c r="B57" s="419" t="s">
        <v>98</v>
      </c>
      <c r="C57" s="512">
        <f>'Input Sheet'!E310</f>
        <v>1</v>
      </c>
      <c r="D57" s="513">
        <f>'Input Sheet'!E314</f>
        <v>0.1</v>
      </c>
      <c r="E57" s="497">
        <f>IF('1.1 Summary'!$C$9="France",'Labour Data – France'!$F17,IF('1.1 Summary'!$C$9="Netherlands",'Labour Data – Netherlands'!$F17,IF('1.1 Summary'!$C$9="Portugal",'Labour Data – Portugal'!$F17,'Labour Data – Country B'!$F17)))</f>
        <v>22.146190143923693</v>
      </c>
      <c r="F57" s="497">
        <f t="shared" si="0"/>
        <v>2.2146190143923694</v>
      </c>
      <c r="G57" s="499">
        <f>F57*$C$28/$C$16*1000</f>
        <v>0.11402109102832599</v>
      </c>
      <c r="H57" s="504"/>
      <c r="I57" s="504"/>
      <c r="J57" s="181"/>
    </row>
    <row r="58" spans="1:10" ht="17.149999999999999" customHeight="1">
      <c r="A58" s="181"/>
      <c r="B58" s="905" t="s">
        <v>228</v>
      </c>
      <c r="C58" s="906"/>
      <c r="D58" s="906"/>
      <c r="E58" s="907"/>
      <c r="F58" s="501">
        <f>SUM(F54:F57)</f>
        <v>7.4920606200138966</v>
      </c>
      <c r="G58" s="501">
        <f>SUM(G54:G57)</f>
        <v>0.38573358234202842</v>
      </c>
      <c r="H58" s="504"/>
      <c r="I58" s="504"/>
      <c r="J58" s="181"/>
    </row>
    <row r="59" spans="1:10" ht="17.149999999999999" customHeight="1">
      <c r="A59" s="181"/>
      <c r="B59" s="508"/>
      <c r="C59" s="508"/>
      <c r="D59" s="508"/>
      <c r="E59" s="508"/>
      <c r="F59" s="508"/>
      <c r="G59" s="508"/>
      <c r="H59" s="504"/>
      <c r="I59" s="504"/>
      <c r="J59" s="181"/>
    </row>
    <row r="60" spans="1:10" ht="30" customHeight="1">
      <c r="A60" s="181"/>
      <c r="B60" s="491" t="s">
        <v>229</v>
      </c>
      <c r="C60" s="491" t="s">
        <v>234</v>
      </c>
      <c r="D60" s="491" t="s">
        <v>235</v>
      </c>
      <c r="E60" s="491" t="s">
        <v>236</v>
      </c>
      <c r="F60" s="492" t="s">
        <v>86</v>
      </c>
      <c r="G60" s="493" t="s">
        <v>237</v>
      </c>
      <c r="H60" s="504"/>
      <c r="I60" s="504"/>
      <c r="J60" s="181"/>
    </row>
    <row r="61" spans="1:10" ht="17.149999999999999" customHeight="1">
      <c r="A61" s="181"/>
      <c r="B61" s="419" t="s">
        <v>95</v>
      </c>
      <c r="C61" s="512">
        <f>'Input Sheet'!F307</f>
        <v>1</v>
      </c>
      <c r="D61" s="513">
        <f>'Input Sheet'!F311</f>
        <v>0.03</v>
      </c>
      <c r="E61" s="497">
        <f>IF('1.1 Summary'!$C$9="France",'Labour Data – France'!$F14,IF('1.1 Summary'!$C$9="Netherlands",'Labour Data – Netherlands'!$F14,IF('1.1 Summary'!$C$9="Portugal",'Labour Data – Portugal'!$F14,'Labour Data – Country B'!$F14)))</f>
        <v>75.01731539986767</v>
      </c>
      <c r="F61" s="497">
        <f>C61*D61*E61</f>
        <v>2.25051946199603</v>
      </c>
      <c r="G61" s="499">
        <f>F61*$D$28/$D$16*1000</f>
        <v>9.805050319618018E-2</v>
      </c>
      <c r="H61" s="504"/>
      <c r="I61" s="504"/>
      <c r="J61" s="181"/>
    </row>
    <row r="62" spans="1:10" ht="17.149999999999999" customHeight="1">
      <c r="A62" s="181"/>
      <c r="B62" s="419" t="s">
        <v>96</v>
      </c>
      <c r="C62" s="512">
        <f>'Input Sheet'!F308</f>
        <v>1</v>
      </c>
      <c r="D62" s="513">
        <f>'Input Sheet'!F312</f>
        <v>0.05</v>
      </c>
      <c r="E62" s="497">
        <f>IF('1.1 Summary'!$C$9="France",'Labour Data – France'!$F15,IF('1.1 Summary'!$C$9="Netherlands",'Labour Data – Netherlands'!$F15,IF('1.1 Summary'!$C$9="Portugal",'Labour Data – Portugal'!$F15,'Labour Data – Country B'!$F15)))</f>
        <v>37.306034057501101</v>
      </c>
      <c r="F62" s="497">
        <f t="shared" ref="F62:F64" si="1">C62*D62*E62</f>
        <v>1.8653017028750551</v>
      </c>
      <c r="G62" s="499">
        <f>F62*$D$28/$D$16*1000</f>
        <v>8.1267357900286205E-2</v>
      </c>
      <c r="H62" s="504"/>
      <c r="I62" s="504"/>
      <c r="J62" s="181"/>
    </row>
    <row r="63" spans="1:10" ht="17.149999999999999" customHeight="1">
      <c r="A63" s="181"/>
      <c r="B63" s="419" t="s">
        <v>97</v>
      </c>
      <c r="C63" s="512">
        <f>'Input Sheet'!F309</f>
        <v>1</v>
      </c>
      <c r="D63" s="513">
        <f>'Input Sheet'!F313</f>
        <v>0.05</v>
      </c>
      <c r="E63" s="497">
        <f>IF('1.1 Summary'!$C$9="France",'Labour Data – France'!$F16,IF('1.1 Summary'!$C$9="Netherlands",'Labour Data – Netherlands'!$F16,IF('1.1 Summary'!$C$9="Portugal",'Labour Data – Portugal'!$F16,'Labour Data – Country B'!$F16)))</f>
        <v>23.232408815008824</v>
      </c>
      <c r="F63" s="497">
        <f t="shared" si="1"/>
        <v>1.1616204407504414</v>
      </c>
      <c r="G63" s="499">
        <f>F63*$D$28/$D$16*1000</f>
        <v>5.0609412920842499E-2</v>
      </c>
      <c r="H63" s="504"/>
      <c r="I63" s="504"/>
      <c r="J63" s="181"/>
    </row>
    <row r="64" spans="1:10" ht="17.149999999999999" customHeight="1">
      <c r="A64" s="181"/>
      <c r="B64" s="419" t="s">
        <v>98</v>
      </c>
      <c r="C64" s="512">
        <f>'Input Sheet'!F310</f>
        <v>1</v>
      </c>
      <c r="D64" s="513">
        <f>'Input Sheet'!F314</f>
        <v>0.1</v>
      </c>
      <c r="E64" s="497">
        <f>IF('1.1 Summary'!$C$9="France",'Labour Data – France'!$F17,IF('1.1 Summary'!$C$9="Netherlands",'Labour Data – Netherlands'!$F17,IF('1.1 Summary'!$C$9="Portugal",'Labour Data – Portugal'!$F17,'Labour Data – Country B'!$F17)))</f>
        <v>22.146190143923693</v>
      </c>
      <c r="F64" s="497">
        <f t="shared" si="1"/>
        <v>2.2146190143923694</v>
      </c>
      <c r="G64" s="499">
        <f>F64*$D$28/$D$16*1000</f>
        <v>9.6486394548399371E-2</v>
      </c>
      <c r="H64" s="504"/>
      <c r="I64" s="504"/>
      <c r="J64" s="181"/>
    </row>
    <row r="65" spans="1:12" ht="17.149999999999999" customHeight="1">
      <c r="A65" s="181"/>
      <c r="B65" s="905" t="s">
        <v>228</v>
      </c>
      <c r="C65" s="906"/>
      <c r="D65" s="906"/>
      <c r="E65" s="907"/>
      <c r="F65" s="501">
        <f>SUM(F61:F64)</f>
        <v>7.4920606200138966</v>
      </c>
      <c r="G65" s="501">
        <f>SUM(G61:G64)</f>
        <v>0.32641366856570825</v>
      </c>
      <c r="H65" s="181"/>
      <c r="I65" s="181"/>
      <c r="J65" s="181"/>
    </row>
    <row r="66" spans="1:12" ht="17.149999999999999" customHeight="1">
      <c r="A66" s="514"/>
      <c r="B66" s="514"/>
      <c r="C66" s="514"/>
      <c r="D66" s="514"/>
      <c r="E66" s="514"/>
      <c r="F66" s="181"/>
      <c r="G66" s="181"/>
      <c r="H66" s="181"/>
      <c r="I66" s="181"/>
      <c r="J66" s="181"/>
      <c r="L66" s="494"/>
    </row>
    <row r="67" spans="1:12" ht="17.149999999999999" customHeight="1">
      <c r="A67" s="84" t="s">
        <v>0</v>
      </c>
      <c r="B67" s="514"/>
      <c r="C67" s="514"/>
      <c r="D67" s="514"/>
      <c r="E67" s="514"/>
      <c r="F67" s="181"/>
      <c r="G67" s="181"/>
      <c r="H67" s="181"/>
      <c r="I67" s="181"/>
      <c r="J67" s="181"/>
      <c r="L67" s="494"/>
    </row>
    <row r="68" spans="1:12" ht="17.149999999999999" customHeight="1">
      <c r="A68" s="514"/>
      <c r="B68" s="514"/>
      <c r="C68" s="514"/>
      <c r="D68" s="514"/>
      <c r="E68" s="514"/>
      <c r="F68" s="514"/>
      <c r="G68" s="514"/>
      <c r="H68" s="514"/>
      <c r="I68" s="514"/>
      <c r="J68" s="12"/>
      <c r="K68" s="424"/>
      <c r="L68" s="424"/>
    </row>
    <row r="69" spans="1:12" ht="17.149999999999999" hidden="1" customHeight="1">
      <c r="B69" s="670"/>
    </row>
    <row r="70" spans="1:12" ht="15" hidden="1" customHeight="1">
      <c r="B70" s="165"/>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sheetData>
  <mergeCells count="10">
    <mergeCell ref="B49:E49"/>
    <mergeCell ref="B51:G51"/>
    <mergeCell ref="B58:E58"/>
    <mergeCell ref="B65:E65"/>
    <mergeCell ref="C2:D2"/>
    <mergeCell ref="B31:G31"/>
    <mergeCell ref="B35:E35"/>
    <mergeCell ref="B39:E39"/>
    <mergeCell ref="B41:G41"/>
    <mergeCell ref="B45:E45"/>
  </mergeCells>
  <pageMargins left="0.7" right="0.7" top="0.75" bottom="0.75" header="0.3" footer="0.3"/>
  <pageSetup scale="50"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A2C83-4FB4-4C9C-9C1E-D712C3650FD7}">
  <sheetPr>
    <tabColor rgb="FF92D050"/>
  </sheetPr>
  <dimension ref="A1:Q589"/>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267</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677" t="s">
        <v>203</v>
      </c>
      <c r="C8" s="473">
        <v>24</v>
      </c>
      <c r="D8" s="689">
        <v>24</v>
      </c>
      <c r="E8" s="472" t="s">
        <v>153</v>
      </c>
      <c r="F8" s="181"/>
      <c r="G8" s="181"/>
      <c r="H8" s="181"/>
      <c r="I8" s="181"/>
      <c r="J8" s="466"/>
    </row>
    <row r="9" spans="1:10" ht="20.149999999999999" customHeight="1">
      <c r="A9" s="181"/>
      <c r="B9" s="677" t="s">
        <v>204</v>
      </c>
      <c r="C9" s="473">
        <f>'Assumption &amp; Analysis'!$E$15</f>
        <v>320</v>
      </c>
      <c r="D9" s="473">
        <f>'Assumption &amp; Analysis'!$E$15</f>
        <v>320</v>
      </c>
      <c r="E9" s="472" t="s">
        <v>155</v>
      </c>
      <c r="F9" s="303"/>
      <c r="G9" s="264"/>
      <c r="H9" s="264"/>
      <c r="I9" s="181"/>
      <c r="J9" s="466"/>
    </row>
    <row r="10" spans="1:10" ht="20.149999999999999" customHeight="1">
      <c r="A10" s="181"/>
      <c r="B10" s="677" t="s">
        <v>205</v>
      </c>
      <c r="C10" s="674">
        <f>C8*C9</f>
        <v>7680</v>
      </c>
      <c r="D10" s="674">
        <f>D8*D9</f>
        <v>7680</v>
      </c>
      <c r="E10" s="474" t="s">
        <v>153</v>
      </c>
      <c r="F10" s="181"/>
      <c r="G10" s="181"/>
      <c r="H10" s="181"/>
      <c r="I10" s="181"/>
      <c r="J10" s="466"/>
    </row>
    <row r="11" spans="1:10" s="478" customFormat="1" ht="20.149999999999999" customHeight="1">
      <c r="A11" s="475"/>
      <c r="B11" s="677" t="s">
        <v>206</v>
      </c>
      <c r="C11" s="682">
        <f>'Input Sheet'!E315</f>
        <v>1</v>
      </c>
      <c r="D11" s="682">
        <f>'Input Sheet'!F315</f>
        <v>1</v>
      </c>
      <c r="E11" s="474" t="s">
        <v>202</v>
      </c>
      <c r="F11" s="475"/>
      <c r="G11" s="475"/>
      <c r="H11" s="475"/>
      <c r="I11" s="475"/>
      <c r="J11" s="477"/>
    </row>
    <row r="12" spans="1:10" ht="20.149999999999999" customHeight="1">
      <c r="A12" s="181"/>
      <c r="B12" s="677"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677" t="s">
        <v>209</v>
      </c>
      <c r="C13" s="682">
        <f>'Input Sheet'!E316</f>
        <v>20</v>
      </c>
      <c r="D13" s="682">
        <f>'Input Sheet'!F316</f>
        <v>24</v>
      </c>
      <c r="E13" s="474" t="s">
        <v>268</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181"/>
      <c r="G16" s="181"/>
      <c r="H16" s="181"/>
      <c r="I16" s="181"/>
      <c r="J16" s="466"/>
    </row>
    <row r="17" spans="1:10" ht="20.149999999999999" customHeight="1">
      <c r="A17" s="181"/>
      <c r="B17" s="483" t="s">
        <v>244</v>
      </c>
      <c r="C17" s="693">
        <f>'1.1 Summary'!$C$16</f>
        <v>2</v>
      </c>
      <c r="D17" s="693">
        <f>'1.1 Summary'!$C$16</f>
        <v>2</v>
      </c>
      <c r="E17" s="470" t="s">
        <v>213</v>
      </c>
      <c r="F17" s="181"/>
      <c r="G17" s="181"/>
      <c r="H17" s="181"/>
      <c r="I17" s="181"/>
      <c r="J17" s="466"/>
    </row>
    <row r="18" spans="1:10" ht="20.149999999999999" customHeight="1">
      <c r="A18" s="181"/>
      <c r="B18" s="483" t="s">
        <v>377</v>
      </c>
      <c r="C18" s="693">
        <f>'1.1 Summary'!$C$17</f>
        <v>6</v>
      </c>
      <c r="D18" s="693">
        <f>'1.1 Summary'!$C$17</f>
        <v>6</v>
      </c>
      <c r="E18" s="470" t="str">
        <f>IF('1.1 Summary'!C15="Can","Cans/Pack","Bottles/Pack")</f>
        <v>Bottles/Pack</v>
      </c>
      <c r="F18" s="181"/>
      <c r="G18" s="181"/>
      <c r="H18" s="181"/>
      <c r="I18" s="181"/>
      <c r="J18" s="466"/>
    </row>
    <row r="19" spans="1:10" ht="20.149999999999999" customHeight="1">
      <c r="A19" s="181"/>
      <c r="B19" s="483" t="s">
        <v>378</v>
      </c>
      <c r="C19" s="693">
        <f>IF('1.1 Summary'!$C$18="4*6",6,IF('1.1 Summary'!$C$18="6*4",4,IF('1.1 Summary'!$C$18="8*3",3,IF('1.1 Summary'!$C$18="12*2",2,1))))</f>
        <v>4</v>
      </c>
      <c r="D19" s="693">
        <f>IF('1.1 Summary'!$C$18="4*6",6,IF('1.1 Summary'!$C$18="6*4",4,IF('1.1 Summary'!$C$18="8*3",3,IF('1.1 Summary'!$C$18="12*2",2,1))))</f>
        <v>4</v>
      </c>
      <c r="E19" s="470" t="s">
        <v>379</v>
      </c>
      <c r="F19" s="181"/>
      <c r="G19" s="181"/>
      <c r="H19" s="181"/>
      <c r="I19" s="181"/>
      <c r="J19" s="466"/>
    </row>
    <row r="20" spans="1:10" ht="20.149999999999999" customHeight="1">
      <c r="A20" s="181"/>
      <c r="B20" s="483" t="s">
        <v>269</v>
      </c>
      <c r="C20" s="470">
        <f>C16/(C17*C18*C19)</f>
        <v>5208.333333333333</v>
      </c>
      <c r="D20" s="470">
        <f>D16/(D17*D18*D19)</f>
        <v>5208.333333333333</v>
      </c>
      <c r="E20" s="470" t="s">
        <v>270</v>
      </c>
      <c r="F20" s="181"/>
      <c r="G20" s="181"/>
      <c r="H20" s="181"/>
      <c r="I20" s="181"/>
      <c r="J20" s="466"/>
    </row>
    <row r="21" spans="1:10" ht="20.149999999999999" customHeight="1">
      <c r="A21" s="181"/>
      <c r="B21" s="483" t="s">
        <v>271</v>
      </c>
      <c r="C21" s="470">
        <f>C11*C13*C12</f>
        <v>19.285714285714285</v>
      </c>
      <c r="D21" s="470">
        <f>D11*D13*D12</f>
        <v>23.142857142857142</v>
      </c>
      <c r="E21" s="470" t="s">
        <v>268</v>
      </c>
      <c r="F21" s="181"/>
      <c r="G21" s="181"/>
      <c r="H21" s="181"/>
      <c r="I21" s="181"/>
      <c r="J21" s="466"/>
    </row>
    <row r="22" spans="1:10" ht="20.149999999999999" customHeight="1">
      <c r="A22" s="181"/>
      <c r="B22" s="483" t="s">
        <v>272</v>
      </c>
      <c r="C22" s="470">
        <f>C21*60</f>
        <v>1157.1428571428571</v>
      </c>
      <c r="D22" s="470">
        <f>D21*60</f>
        <v>1388.5714285714284</v>
      </c>
      <c r="E22" s="470" t="s">
        <v>273</v>
      </c>
      <c r="F22" s="181"/>
      <c r="G22" s="181"/>
      <c r="H22" s="181"/>
      <c r="I22" s="181"/>
      <c r="J22" s="466"/>
    </row>
    <row r="23" spans="1:10" ht="20.149999999999999" customHeight="1">
      <c r="A23" s="181"/>
      <c r="B23" s="483" t="s">
        <v>353</v>
      </c>
      <c r="C23" s="676">
        <f>'Input Sheet'!E317</f>
        <v>0.01</v>
      </c>
      <c r="D23" s="676">
        <f>'Input Sheet'!F317</f>
        <v>0.01</v>
      </c>
      <c r="E23" s="470" t="s">
        <v>208</v>
      </c>
      <c r="F23" s="181"/>
      <c r="G23" s="181"/>
      <c r="H23" s="181"/>
      <c r="I23" s="181"/>
      <c r="J23" s="466"/>
    </row>
    <row r="24" spans="1:10" ht="20.149999999999999" customHeight="1">
      <c r="A24" s="181"/>
      <c r="B24" s="481" t="s">
        <v>502</v>
      </c>
      <c r="C24" s="488">
        <f>C23*C22</f>
        <v>11.571428571428571</v>
      </c>
      <c r="D24" s="488">
        <f>D23*D22</f>
        <v>13.885714285714284</v>
      </c>
      <c r="E24" s="470" t="s">
        <v>273</v>
      </c>
      <c r="F24" s="181"/>
      <c r="G24" s="181"/>
      <c r="H24" s="181"/>
      <c r="I24" s="181"/>
      <c r="J24" s="466"/>
    </row>
    <row r="25" spans="1:10" ht="20.149999999999999" customHeight="1">
      <c r="A25" s="181"/>
      <c r="B25" s="481" t="s">
        <v>503</v>
      </c>
      <c r="C25" s="470">
        <f>C22-C24</f>
        <v>1145.5714285714284</v>
      </c>
      <c r="D25" s="470">
        <f>D22-D24</f>
        <v>1374.6857142857141</v>
      </c>
      <c r="E25" s="470" t="s">
        <v>273</v>
      </c>
      <c r="F25" s="181"/>
      <c r="G25" s="181"/>
      <c r="H25" s="181"/>
      <c r="I25" s="181"/>
      <c r="J25" s="466"/>
    </row>
    <row r="26" spans="1:10" ht="20.149999999999999" customHeight="1">
      <c r="A26" s="181"/>
      <c r="B26" s="483" t="s">
        <v>217</v>
      </c>
      <c r="C26" s="485">
        <f>C20/C25</f>
        <v>4.546493744024608</v>
      </c>
      <c r="D26" s="485">
        <f>D20/D25</f>
        <v>3.788744786687174</v>
      </c>
      <c r="E26" s="470" t="s">
        <v>153</v>
      </c>
      <c r="F26" s="181"/>
      <c r="G26" s="181"/>
      <c r="H26" s="181"/>
      <c r="I26" s="181"/>
      <c r="J26" s="466"/>
    </row>
    <row r="27" spans="1:10" ht="20.149999999999999" customHeight="1">
      <c r="A27" s="181"/>
      <c r="B27" s="469" t="s">
        <v>218</v>
      </c>
      <c r="C27" s="485">
        <f>'Appendix - Equipment'!$C$33</f>
        <v>0.5</v>
      </c>
      <c r="D27" s="485">
        <f>'Appendix - Equipment'!$C$33</f>
        <v>0.5</v>
      </c>
      <c r="E27" s="470" t="s">
        <v>219</v>
      </c>
      <c r="F27" s="181"/>
      <c r="G27" s="181"/>
      <c r="H27" s="181"/>
      <c r="I27" s="181"/>
      <c r="J27" s="466"/>
    </row>
    <row r="28" spans="1:10" ht="20.149999999999999" customHeight="1">
      <c r="A28" s="181"/>
      <c r="B28" s="483" t="s">
        <v>220</v>
      </c>
      <c r="C28" s="486">
        <f>C26/SUM(C26:C27)</f>
        <v>0.90092130787003666</v>
      </c>
      <c r="D28" s="486">
        <f>D26/SUM(D26:D27)</f>
        <v>0.88341577201048072</v>
      </c>
      <c r="E28" s="470" t="s">
        <v>208</v>
      </c>
      <c r="F28" s="181"/>
      <c r="G28" s="181"/>
      <c r="H28" s="181"/>
      <c r="I28" s="181"/>
      <c r="J28" s="466"/>
    </row>
    <row r="29" spans="1:10" ht="20.149999999999999" customHeight="1">
      <c r="A29" s="181"/>
      <c r="B29" s="483" t="s">
        <v>250</v>
      </c>
      <c r="C29" s="485">
        <f>C26+C27</f>
        <v>5.046493744024608</v>
      </c>
      <c r="D29" s="485">
        <f>D26+D27</f>
        <v>4.2887447866871735</v>
      </c>
      <c r="E29" s="470" t="s">
        <v>153</v>
      </c>
      <c r="F29" s="181"/>
      <c r="G29" s="181"/>
      <c r="H29" s="181"/>
      <c r="I29" s="181"/>
      <c r="J29" s="466"/>
    </row>
    <row r="30" spans="1:10" ht="20.149999999999999" customHeight="1">
      <c r="A30" s="181"/>
      <c r="B30" s="481" t="s">
        <v>618</v>
      </c>
      <c r="C30" s="723">
        <f>C12*(1-C23)*1</f>
        <v>0.95464285714285713</v>
      </c>
      <c r="D30" s="723">
        <f>D12*(1-D23)*1</f>
        <v>0.95464285714285713</v>
      </c>
      <c r="E30" s="470" t="s">
        <v>208</v>
      </c>
      <c r="F30" s="181"/>
      <c r="G30" s="181"/>
      <c r="H30" s="181"/>
      <c r="I30" s="181"/>
      <c r="J30" s="466"/>
    </row>
    <row r="31" spans="1:10" ht="20.149999999999999" customHeight="1">
      <c r="A31" s="181"/>
      <c r="B31" s="465"/>
      <c r="C31" s="181"/>
      <c r="D31" s="181"/>
      <c r="E31" s="181"/>
      <c r="F31" s="181"/>
      <c r="G31" s="181"/>
      <c r="H31" s="181"/>
      <c r="I31" s="181"/>
      <c r="J31" s="466"/>
    </row>
    <row r="32" spans="1:10" s="181" customFormat="1" ht="20.149999999999999" customHeight="1" thickBot="1">
      <c r="B32" s="910" t="s">
        <v>222</v>
      </c>
      <c r="C32" s="910"/>
      <c r="D32" s="910"/>
      <c r="E32" s="910"/>
      <c r="F32" s="910"/>
      <c r="G32" s="910"/>
      <c r="J32" s="186"/>
    </row>
    <row r="33" spans="1:12" s="181" customFormat="1" ht="6" customHeight="1" thickTop="1">
      <c r="B33" s="188"/>
      <c r="D33" s="463"/>
      <c r="J33" s="186"/>
    </row>
    <row r="34" spans="1:12" ht="30" customHeight="1">
      <c r="A34" s="181"/>
      <c r="B34" s="491" t="s">
        <v>223</v>
      </c>
      <c r="C34" s="491" t="s">
        <v>224</v>
      </c>
      <c r="D34" s="491" t="s">
        <v>225</v>
      </c>
      <c r="E34" s="491" t="s">
        <v>226</v>
      </c>
      <c r="F34" s="492" t="s">
        <v>86</v>
      </c>
      <c r="G34" s="493" t="s">
        <v>227</v>
      </c>
      <c r="I34" s="181"/>
      <c r="J34" s="181"/>
      <c r="L34" s="494"/>
    </row>
    <row r="35" spans="1:12" ht="17.149999999999999" customHeight="1">
      <c r="A35" s="181"/>
      <c r="B35" s="661" t="s">
        <v>135</v>
      </c>
      <c r="C35" s="665">
        <f>'Appendix - Equipment'!C25</f>
        <v>1</v>
      </c>
      <c r="D35" s="497">
        <f>IF('1.1 Summary'!$C$13="New",'Appendix - Equipment'!E24,IF('1.1 Summary'!$C$13="Old",'Appendix - Equipment'!E24*0.4,'Appendix - Equipment'!E24*0.75))</f>
        <v>52000</v>
      </c>
      <c r="E35" s="667">
        <f>'Input Sheet'!E318</f>
        <v>0.1</v>
      </c>
      <c r="F35" s="497">
        <f>C35*D35*E35/C$10</f>
        <v>0.67708333333333337</v>
      </c>
      <c r="G35" s="499">
        <f>F35*$C$29/$C$16*1000</f>
        <v>1.3667587223399981E-2</v>
      </c>
      <c r="I35" s="181"/>
      <c r="J35" s="181"/>
      <c r="L35" s="494"/>
    </row>
    <row r="36" spans="1:12" ht="17.149999999999999" customHeight="1">
      <c r="A36" s="181"/>
      <c r="B36" s="905" t="s">
        <v>228</v>
      </c>
      <c r="C36" s="906"/>
      <c r="D36" s="906"/>
      <c r="E36" s="907"/>
      <c r="F36" s="501">
        <f>SUM(F35)</f>
        <v>0.67708333333333337</v>
      </c>
      <c r="G36" s="501">
        <f>SUM(G35)</f>
        <v>1.3667587223399981E-2</v>
      </c>
      <c r="I36" s="181"/>
      <c r="J36" s="181"/>
    </row>
    <row r="37" spans="1:12" ht="17.149999999999999" customHeight="1">
      <c r="A37" s="181"/>
      <c r="B37" s="502"/>
      <c r="C37" s="503"/>
      <c r="D37" s="503"/>
      <c r="E37" s="504"/>
      <c r="F37" s="504"/>
      <c r="G37" s="504"/>
      <c r="H37" s="504"/>
      <c r="I37" s="181"/>
      <c r="J37" s="181"/>
    </row>
    <row r="38" spans="1:12" ht="30" customHeight="1">
      <c r="A38" s="181"/>
      <c r="B38" s="491" t="s">
        <v>229</v>
      </c>
      <c r="C38" s="491" t="s">
        <v>224</v>
      </c>
      <c r="D38" s="491" t="s">
        <v>225</v>
      </c>
      <c r="E38" s="491" t="s">
        <v>226</v>
      </c>
      <c r="F38" s="492" t="s">
        <v>86</v>
      </c>
      <c r="G38" s="493" t="s">
        <v>227</v>
      </c>
      <c r="H38" s="181"/>
      <c r="I38" s="181"/>
      <c r="J38" s="181"/>
    </row>
    <row r="39" spans="1:12" ht="17.149999999999999" customHeight="1">
      <c r="A39" s="181"/>
      <c r="B39" s="661" t="s">
        <v>135</v>
      </c>
      <c r="C39" s="665">
        <f>'Appendix - Equipment'!C25</f>
        <v>1</v>
      </c>
      <c r="D39" s="497">
        <f>IF('1.1 Summary'!$C$13="New",'Appendix - Equipment'!I24,IF('1.1 Summary'!$C$13="Old",'Appendix - Equipment'!I24*0.4,'Appendix - Equipment'!I24*0.75))</f>
        <v>60000</v>
      </c>
      <c r="E39" s="667">
        <f>'Input Sheet'!F318</f>
        <v>0.1</v>
      </c>
      <c r="F39" s="497">
        <f>C39*D39*E39/D$10</f>
        <v>0.78125</v>
      </c>
      <c r="G39" s="499">
        <f>F39*$D$29/$D$16*1000</f>
        <v>1.3402327458397416E-2</v>
      </c>
      <c r="H39" s="181"/>
      <c r="I39" s="181"/>
      <c r="J39" s="181"/>
    </row>
    <row r="40" spans="1:12" ht="17.149999999999999" customHeight="1">
      <c r="A40" s="181"/>
      <c r="B40" s="905" t="s">
        <v>228</v>
      </c>
      <c r="C40" s="906"/>
      <c r="D40" s="906"/>
      <c r="E40" s="907"/>
      <c r="F40" s="501">
        <f>SUM(F39)</f>
        <v>0.78125</v>
      </c>
      <c r="G40" s="501">
        <f>SUM(G39)</f>
        <v>1.3402327458397416E-2</v>
      </c>
      <c r="H40" s="181"/>
      <c r="I40" s="181"/>
      <c r="J40" s="181"/>
    </row>
    <row r="41" spans="1:12" ht="17.149999999999999" customHeight="1">
      <c r="A41" s="181"/>
      <c r="B41" s="165"/>
      <c r="H41" s="181"/>
      <c r="I41" s="181"/>
      <c r="J41" s="181"/>
    </row>
    <row r="42" spans="1:12" ht="17.149999999999999" customHeight="1" thickBot="1">
      <c r="A42" s="181"/>
      <c r="B42" s="910" t="s">
        <v>67</v>
      </c>
      <c r="C42" s="910"/>
      <c r="D42" s="910"/>
      <c r="E42" s="910"/>
      <c r="F42" s="910"/>
      <c r="G42" s="910"/>
      <c r="H42" s="181"/>
      <c r="I42" s="181"/>
      <c r="J42" s="181"/>
    </row>
    <row r="43" spans="1:12" ht="6" customHeight="1" thickTop="1">
      <c r="A43" s="181"/>
      <c r="B43" s="165"/>
      <c r="H43" s="181"/>
      <c r="I43" s="181"/>
      <c r="J43" s="181"/>
    </row>
    <row r="44" spans="1:12" ht="30" customHeight="1">
      <c r="A44" s="181"/>
      <c r="B44" s="491" t="s">
        <v>223</v>
      </c>
      <c r="C44" s="491" t="s">
        <v>230</v>
      </c>
      <c r="D44" s="491" t="s">
        <v>231</v>
      </c>
      <c r="E44" s="491" t="s">
        <v>232</v>
      </c>
      <c r="F44" s="492" t="s">
        <v>86</v>
      </c>
      <c r="G44" s="493" t="s">
        <v>233</v>
      </c>
      <c r="H44" s="181"/>
      <c r="I44" s="181"/>
      <c r="J44" s="181"/>
    </row>
    <row r="45" spans="1:12" ht="17.149999999999999" customHeight="1">
      <c r="A45" s="181"/>
      <c r="B45" s="661" t="s">
        <v>135</v>
      </c>
      <c r="C45" s="496">
        <f>IF('1.1 Summary'!$C$13="Old",(C35*(75*(1+16%))),IF('1.1 Summary'!$C$13="New",(C35*75),C35*(75*(1+8%))))</f>
        <v>75</v>
      </c>
      <c r="D45" s="668">
        <v>0</v>
      </c>
      <c r="E45" s="669">
        <v>0.15</v>
      </c>
      <c r="F45" s="499">
        <f>(C45*IF('1.1 Summary'!$C$9="France",'Assumption &amp; Analysis'!$E$70,IF('1.1 Summary'!$C$9="Netherlands",'Assumption &amp; Analysis'!$F$70,IF('1.1 Summary'!$C$9="Portugal",'Assumption &amp; Analysis'!$G$70,'Assumption &amp; Analysis'!$H$70)))+(D45*IF('1.1 Summary'!$C$9="France",'Assumption &amp; Analysis'!$E$71,IF('1.1 Summary'!$C$9="Netherlands",'Assumption &amp; Analysis'!$F$71,IF('1.1 Summary'!$C$9="Portugal",'Assumption &amp; Analysis'!$G$71,'Assumption &amp; Analysis'!$H$71))))+(1+E45))</f>
        <v>12.987122827366234</v>
      </c>
      <c r="G45" s="499">
        <f>F45*$C$29/$C$16*1000</f>
        <v>0.2621577364047315</v>
      </c>
      <c r="H45" s="181"/>
      <c r="I45" s="181"/>
      <c r="J45" s="181"/>
    </row>
    <row r="46" spans="1:12" ht="17.149999999999999" customHeight="1">
      <c r="A46" s="181"/>
      <c r="B46" s="905" t="s">
        <v>228</v>
      </c>
      <c r="C46" s="906"/>
      <c r="D46" s="906"/>
      <c r="E46" s="907"/>
      <c r="F46" s="501">
        <f>SUM(F45)</f>
        <v>12.987122827366234</v>
      </c>
      <c r="G46" s="501">
        <f>SUM(G45)</f>
        <v>0.2621577364047315</v>
      </c>
      <c r="H46" s="181"/>
      <c r="I46" s="181"/>
      <c r="J46" s="181"/>
    </row>
    <row r="47" spans="1:12" ht="17.149999999999999" customHeight="1">
      <c r="A47" s="181"/>
      <c r="B47" s="508"/>
      <c r="C47" s="508"/>
      <c r="D47" s="508"/>
      <c r="E47" s="508"/>
      <c r="F47" s="508"/>
      <c r="G47" s="508"/>
      <c r="H47" s="181"/>
      <c r="I47" s="181"/>
      <c r="J47" s="181"/>
    </row>
    <row r="48" spans="1:12" ht="30" customHeight="1">
      <c r="A48" s="181"/>
      <c r="B48" s="491" t="s">
        <v>229</v>
      </c>
      <c r="C48" s="491" t="s">
        <v>230</v>
      </c>
      <c r="D48" s="491" t="s">
        <v>231</v>
      </c>
      <c r="E48" s="491" t="s">
        <v>232</v>
      </c>
      <c r="F48" s="492" t="s">
        <v>86</v>
      </c>
      <c r="G48" s="493" t="s">
        <v>233</v>
      </c>
      <c r="H48" s="181"/>
      <c r="I48" s="181"/>
      <c r="J48" s="181"/>
    </row>
    <row r="49" spans="1:10" ht="17.149999999999999" customHeight="1">
      <c r="A49" s="181"/>
      <c r="B49" s="661" t="s">
        <v>135</v>
      </c>
      <c r="C49" s="496">
        <f>IF('1.1 Summary'!$C$13="Old",(C39*(79*(1+16%))),IF('1.1 Summary'!$C$13="New",(C39*79),C39*(79*(1+8%))))</f>
        <v>79</v>
      </c>
      <c r="D49" s="668">
        <v>0</v>
      </c>
      <c r="E49" s="669">
        <v>0.15</v>
      </c>
      <c r="F49" s="499">
        <f>(C49*IF('1.1 Summary'!$C$9="France",'Assumption &amp; Analysis'!$E$70,IF('1.1 Summary'!$C$9="Netherlands",'Assumption &amp; Analysis'!$F$70,IF('1.1 Summary'!$C$9="Portugal",'Assumption &amp; Analysis'!$G$70,'Assumption &amp; Analysis'!$H$70)))+(D49*IF('1.1 Summary'!$C$9="France",'Assumption &amp; Analysis'!$E$71,IF('1.1 Summary'!$C$9="Netherlands",'Assumption &amp; Analysis'!$F$71,IF('1.1 Summary'!$C$9="Portugal",'Assumption &amp; Analysis'!$G$71,'Assumption &amp; Analysis'!$H$71))))+(1+E49))</f>
        <v>13.618436044825765</v>
      </c>
      <c r="G49" s="499">
        <f>F49*$D$29/$D$16*1000</f>
        <v>0.23362398636031678</v>
      </c>
      <c r="H49" s="181"/>
      <c r="I49" s="181"/>
      <c r="J49" s="181"/>
    </row>
    <row r="50" spans="1:10" ht="17.149999999999999" customHeight="1">
      <c r="A50" s="181"/>
      <c r="B50" s="905" t="s">
        <v>228</v>
      </c>
      <c r="C50" s="906"/>
      <c r="D50" s="906"/>
      <c r="E50" s="907"/>
      <c r="F50" s="501">
        <f>SUM(F49:F49)</f>
        <v>13.618436044825765</v>
      </c>
      <c r="G50" s="501">
        <f>SUM(G49:G49)</f>
        <v>0.23362398636031678</v>
      </c>
      <c r="H50" s="181"/>
      <c r="I50" s="181"/>
      <c r="J50" s="181"/>
    </row>
    <row r="51" spans="1:10" ht="17.149999999999999" customHeight="1">
      <c r="A51" s="181"/>
      <c r="B51" s="504"/>
      <c r="C51" s="502"/>
      <c r="D51" s="502"/>
      <c r="E51" s="503"/>
      <c r="F51" s="504"/>
      <c r="G51" s="504"/>
      <c r="H51" s="504"/>
      <c r="I51" s="504"/>
      <c r="J51" s="181"/>
    </row>
    <row r="52" spans="1:10" ht="17.149999999999999" customHeight="1" thickBot="1">
      <c r="A52" s="181"/>
      <c r="B52" s="910" t="s">
        <v>69</v>
      </c>
      <c r="C52" s="910"/>
      <c r="D52" s="910"/>
      <c r="E52" s="910"/>
      <c r="F52" s="910"/>
      <c r="G52" s="910"/>
      <c r="H52" s="504"/>
      <c r="I52" s="504"/>
      <c r="J52" s="181"/>
    </row>
    <row r="53" spans="1:10" ht="6" customHeight="1" thickTop="1">
      <c r="A53" s="181"/>
      <c r="B53" s="504"/>
      <c r="C53" s="502"/>
      <c r="D53" s="502"/>
      <c r="E53" s="503"/>
      <c r="F53" s="504"/>
      <c r="G53" s="504"/>
      <c r="H53" s="504"/>
      <c r="I53" s="504"/>
      <c r="J53" s="181"/>
    </row>
    <row r="54" spans="1:10" ht="30" customHeight="1">
      <c r="A54" s="181"/>
      <c r="B54" s="491" t="s">
        <v>223</v>
      </c>
      <c r="C54" s="491" t="s">
        <v>234</v>
      </c>
      <c r="D54" s="491" t="s">
        <v>235</v>
      </c>
      <c r="E54" s="491" t="s">
        <v>236</v>
      </c>
      <c r="F54" s="492" t="s">
        <v>86</v>
      </c>
      <c r="G54" s="493" t="s">
        <v>237</v>
      </c>
      <c r="H54" s="504"/>
      <c r="I54" s="504"/>
      <c r="J54" s="181"/>
    </row>
    <row r="55" spans="1:10" ht="17.149999999999999" customHeight="1">
      <c r="A55" s="181"/>
      <c r="B55" s="419" t="s">
        <v>95</v>
      </c>
      <c r="C55" s="512">
        <f>'Input Sheet'!E319</f>
        <v>1</v>
      </c>
      <c r="D55" s="513">
        <f>'Input Sheet'!E323</f>
        <v>0.03</v>
      </c>
      <c r="E55" s="497">
        <f>IF('1.1 Summary'!$C$9="France",'Labour Data – France'!$F14,IF('1.1 Summary'!$C$9="Netherlands",'Labour Data – Netherlands'!$F14,IF('1.1 Summary'!$C$9="Portugal",'Labour Data – Portugal'!$F14,'Labour Data – Country B'!$F14)))</f>
        <v>75.01731539986767</v>
      </c>
      <c r="F55" s="497">
        <f>C55*D55*E55</f>
        <v>2.25051946199603</v>
      </c>
      <c r="G55" s="499">
        <f>F55*$C$29/$C$16*1000</f>
        <v>4.542892954307437E-2</v>
      </c>
      <c r="H55" s="504"/>
      <c r="I55" s="504"/>
      <c r="J55" s="181"/>
    </row>
    <row r="56" spans="1:10" ht="17.149999999999999" customHeight="1">
      <c r="A56" s="181"/>
      <c r="B56" s="419" t="s">
        <v>96</v>
      </c>
      <c r="C56" s="512">
        <f>'Input Sheet'!E320</f>
        <v>1</v>
      </c>
      <c r="D56" s="513">
        <f>'Input Sheet'!E324</f>
        <v>0.05</v>
      </c>
      <c r="E56" s="497">
        <f>IF('1.1 Summary'!$C$9="France",'Labour Data – France'!$F15,IF('1.1 Summary'!$C$9="Netherlands",'Labour Data – Netherlands'!$F15,IF('1.1 Summary'!$C$9="Portugal",'Labour Data – Portugal'!$F15,'Labour Data – Country B'!$F15)))</f>
        <v>37.306034057501101</v>
      </c>
      <c r="F56" s="497">
        <f t="shared" ref="F56:F58" si="0">C56*D56*E56</f>
        <v>1.8653017028750551</v>
      </c>
      <c r="G56" s="499">
        <f>F56*$C$29/$C$16*1000</f>
        <v>3.7652933497109652E-2</v>
      </c>
      <c r="H56" s="504"/>
      <c r="I56" s="504"/>
      <c r="J56" s="181"/>
    </row>
    <row r="57" spans="1:10" ht="17.149999999999999" customHeight="1">
      <c r="A57" s="181"/>
      <c r="B57" s="419" t="s">
        <v>97</v>
      </c>
      <c r="C57" s="512">
        <f>'Input Sheet'!E321</f>
        <v>1</v>
      </c>
      <c r="D57" s="513">
        <f>'Input Sheet'!E325</f>
        <v>0.05</v>
      </c>
      <c r="E57" s="497">
        <f>IF('1.1 Summary'!$C$9="France",'Labour Data – France'!$F16,IF('1.1 Summary'!$C$9="Netherlands",'Labour Data – Netherlands'!$F16,IF('1.1 Summary'!$C$9="Portugal",'Labour Data – Portugal'!$F16,'Labour Data – Country B'!$F16)))</f>
        <v>23.232408815008824</v>
      </c>
      <c r="F57" s="497">
        <f t="shared" si="0"/>
        <v>1.1616204407504414</v>
      </c>
      <c r="G57" s="499">
        <f>F57*$C$29/$C$16*1000</f>
        <v>2.3448441148712841E-2</v>
      </c>
      <c r="H57" s="504"/>
      <c r="I57" s="504"/>
      <c r="J57" s="181"/>
    </row>
    <row r="58" spans="1:10" ht="17.149999999999999" customHeight="1">
      <c r="A58" s="181"/>
      <c r="B58" s="419" t="s">
        <v>98</v>
      </c>
      <c r="C58" s="512">
        <f>'Input Sheet'!E322</f>
        <v>1</v>
      </c>
      <c r="D58" s="513">
        <f>'Input Sheet'!E326</f>
        <v>0.1</v>
      </c>
      <c r="E58" s="497">
        <f>IF('1.1 Summary'!$C$9="France",'Labour Data – France'!$F17,IF('1.1 Summary'!$C$9="Netherlands",'Labour Data – Netherlands'!$F17,IF('1.1 Summary'!$C$9="Portugal",'Labour Data – Portugal'!$F17,'Labour Data – Country B'!$F17)))</f>
        <v>22.146190143923693</v>
      </c>
      <c r="F58" s="497">
        <f t="shared" si="0"/>
        <v>2.2146190143923694</v>
      </c>
      <c r="G58" s="499">
        <f>F58*$C$29/$C$16*1000</f>
        <v>4.4704244006116139E-2</v>
      </c>
      <c r="H58" s="504"/>
      <c r="I58" s="504"/>
      <c r="J58" s="181"/>
    </row>
    <row r="59" spans="1:10" ht="17.149999999999999" customHeight="1">
      <c r="A59" s="181"/>
      <c r="B59" s="905" t="s">
        <v>228</v>
      </c>
      <c r="C59" s="906"/>
      <c r="D59" s="906"/>
      <c r="E59" s="907"/>
      <c r="F59" s="501">
        <f>SUM(F55:F58)</f>
        <v>7.4920606200138966</v>
      </c>
      <c r="G59" s="501">
        <f>SUM(G55:G58)</f>
        <v>0.151234548195013</v>
      </c>
      <c r="H59" s="504"/>
      <c r="I59" s="504"/>
      <c r="J59" s="181"/>
    </row>
    <row r="60" spans="1:10" ht="17.149999999999999" customHeight="1">
      <c r="A60" s="181"/>
      <c r="B60" s="508"/>
      <c r="C60" s="508"/>
      <c r="D60" s="508"/>
      <c r="E60" s="508"/>
      <c r="F60" s="508"/>
      <c r="G60" s="508"/>
      <c r="H60" s="504"/>
      <c r="I60" s="504"/>
      <c r="J60" s="181"/>
    </row>
    <row r="61" spans="1:10" ht="30" customHeight="1">
      <c r="A61" s="181"/>
      <c r="B61" s="491" t="s">
        <v>229</v>
      </c>
      <c r="C61" s="491" t="s">
        <v>234</v>
      </c>
      <c r="D61" s="491" t="s">
        <v>235</v>
      </c>
      <c r="E61" s="491" t="s">
        <v>236</v>
      </c>
      <c r="F61" s="492" t="s">
        <v>86</v>
      </c>
      <c r="G61" s="493" t="s">
        <v>237</v>
      </c>
      <c r="H61" s="504"/>
      <c r="I61" s="504"/>
      <c r="J61" s="181"/>
    </row>
    <row r="62" spans="1:10" ht="17.149999999999999" customHeight="1">
      <c r="A62" s="181"/>
      <c r="B62" s="419" t="s">
        <v>95</v>
      </c>
      <c r="C62" s="512">
        <f>'Input Sheet'!F319</f>
        <v>1</v>
      </c>
      <c r="D62" s="513">
        <f>'Input Sheet'!F323</f>
        <v>0.03</v>
      </c>
      <c r="E62" s="497">
        <f>IF('1.1 Summary'!$C$9="France",'Labour Data – France'!$F14,IF('1.1 Summary'!$C$9="Netherlands",'Labour Data – Netherlands'!$F14,IF('1.1 Summary'!$C$9="Portugal",'Labour Data – Portugal'!$F14,'Labour Data – Country B'!$F14)))</f>
        <v>75.01731539986767</v>
      </c>
      <c r="F62" s="497">
        <f>C62*D62*E62</f>
        <v>2.25051946199603</v>
      </c>
      <c r="G62" s="499">
        <f>F62*$D$29/$D$16*1000</f>
        <v>3.8607614439893988E-2</v>
      </c>
      <c r="H62" s="504"/>
      <c r="I62" s="504"/>
      <c r="J62" s="181"/>
    </row>
    <row r="63" spans="1:10" ht="17.149999999999999" customHeight="1">
      <c r="A63" s="181"/>
      <c r="B63" s="419" t="s">
        <v>96</v>
      </c>
      <c r="C63" s="512">
        <f>'Input Sheet'!F320</f>
        <v>1</v>
      </c>
      <c r="D63" s="513">
        <f>'Input Sheet'!F324</f>
        <v>0.05</v>
      </c>
      <c r="E63" s="497">
        <f>IF('1.1 Summary'!$C$9="France",'Labour Data – France'!$F15,IF('1.1 Summary'!$C$9="Netherlands",'Labour Data – Netherlands'!$F15,IF('1.1 Summary'!$C$9="Portugal",'Labour Data – Portugal'!$F15,'Labour Data – Country B'!$F15)))</f>
        <v>37.306034057501101</v>
      </c>
      <c r="F63" s="497">
        <f t="shared" ref="F63:F65" si="1">C63*D63*E63</f>
        <v>1.8653017028750551</v>
      </c>
      <c r="G63" s="499">
        <f>F63*$D$29/$D$16*1000</f>
        <v>3.1999211815216401E-2</v>
      </c>
      <c r="H63" s="504"/>
      <c r="I63" s="504"/>
      <c r="J63" s="181"/>
    </row>
    <row r="64" spans="1:10" ht="17.149999999999999" customHeight="1">
      <c r="A64" s="181"/>
      <c r="B64" s="419" t="s">
        <v>97</v>
      </c>
      <c r="C64" s="512">
        <f>'Input Sheet'!F321</f>
        <v>1</v>
      </c>
      <c r="D64" s="513">
        <f>'Input Sheet'!F325</f>
        <v>0.05</v>
      </c>
      <c r="E64" s="497">
        <f>IF('1.1 Summary'!$C$9="France",'Labour Data – France'!$F16,IF('1.1 Summary'!$C$9="Netherlands",'Labour Data – Netherlands'!$F16,IF('1.1 Summary'!$C$9="Portugal",'Labour Data – Portugal'!$F16,'Labour Data – Country B'!$F16)))</f>
        <v>23.232408815008824</v>
      </c>
      <c r="F64" s="497">
        <f t="shared" si="1"/>
        <v>1.1616204407504414</v>
      </c>
      <c r="G64" s="499">
        <f>F64*$D$29/$D$16*1000</f>
        <v>1.9927574437510847E-2</v>
      </c>
      <c r="H64" s="504"/>
      <c r="I64" s="504"/>
      <c r="J64" s="181"/>
    </row>
    <row r="65" spans="1:12" ht="17.149999999999999" customHeight="1">
      <c r="A65" s="181"/>
      <c r="B65" s="419" t="s">
        <v>98</v>
      </c>
      <c r="C65" s="512">
        <f>'Input Sheet'!F322</f>
        <v>1</v>
      </c>
      <c r="D65" s="513">
        <f>'Input Sheet'!F326</f>
        <v>0.1</v>
      </c>
      <c r="E65" s="497">
        <f>IF('1.1 Summary'!$C$9="France",'Labour Data – France'!$F17,IF('1.1 Summary'!$C$9="Netherlands",'Labour Data – Netherlands'!$F17,IF('1.1 Summary'!$C$9="Portugal",'Labour Data – Portugal'!$F17,'Labour Data – Country B'!$F17)))</f>
        <v>22.146190143923693</v>
      </c>
      <c r="F65" s="497">
        <f t="shared" si="1"/>
        <v>2.2146190143923694</v>
      </c>
      <c r="G65" s="499">
        <f>F65*$D$29/$D$16*1000</f>
        <v>3.799174300989424E-2</v>
      </c>
      <c r="H65" s="504"/>
      <c r="I65" s="504"/>
      <c r="J65" s="181"/>
    </row>
    <row r="66" spans="1:12" ht="17.149999999999999" customHeight="1">
      <c r="A66" s="181"/>
      <c r="B66" s="905" t="s">
        <v>228</v>
      </c>
      <c r="C66" s="906"/>
      <c r="D66" s="906"/>
      <c r="E66" s="907"/>
      <c r="F66" s="501">
        <f>SUM(F62:F65)</f>
        <v>7.4920606200138966</v>
      </c>
      <c r="G66" s="501">
        <f>SUM(G62:G65)</f>
        <v>0.12852614370251547</v>
      </c>
      <c r="H66" s="181"/>
      <c r="I66" s="181"/>
      <c r="J66" s="181"/>
    </row>
    <row r="67" spans="1:12" ht="17.149999999999999" customHeight="1">
      <c r="A67" s="514"/>
      <c r="B67" s="514"/>
      <c r="C67" s="514"/>
      <c r="D67" s="514"/>
      <c r="E67" s="514"/>
      <c r="F67" s="181"/>
      <c r="G67" s="181"/>
      <c r="H67" s="181"/>
      <c r="I67" s="181"/>
      <c r="J67" s="181"/>
      <c r="L67" s="494"/>
    </row>
    <row r="68" spans="1:12" ht="17.149999999999999" customHeight="1">
      <c r="A68" s="84" t="s">
        <v>0</v>
      </c>
      <c r="B68" s="514"/>
      <c r="C68" s="514"/>
      <c r="D68" s="514"/>
      <c r="E68" s="514"/>
      <c r="F68" s="181"/>
      <c r="G68" s="181"/>
      <c r="H68" s="181"/>
      <c r="I68" s="181"/>
      <c r="J68" s="181"/>
      <c r="L68" s="494"/>
    </row>
    <row r="69" spans="1:12" ht="17.149999999999999" customHeight="1">
      <c r="A69" s="514"/>
      <c r="B69" s="514"/>
      <c r="C69" s="514"/>
      <c r="D69" s="514"/>
      <c r="E69" s="514"/>
      <c r="F69" s="514"/>
      <c r="G69" s="514"/>
      <c r="H69" s="514"/>
      <c r="I69" s="514"/>
      <c r="J69" s="12"/>
      <c r="K69" s="424"/>
      <c r="L69" s="424"/>
    </row>
    <row r="70" spans="1:12" ht="17.149999999999999" hidden="1" customHeight="1">
      <c r="B70" s="670"/>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sheetData>
  <mergeCells count="10">
    <mergeCell ref="B50:E50"/>
    <mergeCell ref="B52:G52"/>
    <mergeCell ref="B59:E59"/>
    <mergeCell ref="B66:E66"/>
    <mergeCell ref="C2:D2"/>
    <mergeCell ref="B32:G32"/>
    <mergeCell ref="B36:E36"/>
    <mergeCell ref="B40:E40"/>
    <mergeCell ref="B42:G42"/>
    <mergeCell ref="B46:E46"/>
  </mergeCells>
  <pageMargins left="0.7" right="0.7" top="0.75" bottom="0.75" header="0.3" footer="0.3"/>
  <pageSetup scale="50"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D5085-771A-4AB4-BC8C-4232BE18C4C5}">
  <sheetPr>
    <tabColor rgb="FF92D050"/>
  </sheetPr>
  <dimension ref="A1:Q589"/>
  <sheetViews>
    <sheetView showGridLines="0" topLeftCell="A27" zoomScale="85" zoomScaleNormal="85" zoomScaleSheetLayoutView="85" zoomScalePageLayoutView="40" workbookViewId="0">
      <selection activeCell="B50" sqref="B50:E50"/>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267</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677" t="s">
        <v>203</v>
      </c>
      <c r="C8" s="473">
        <v>24</v>
      </c>
      <c r="D8" s="689">
        <v>24</v>
      </c>
      <c r="E8" s="472" t="s">
        <v>153</v>
      </c>
      <c r="F8" s="181"/>
      <c r="G8" s="181"/>
      <c r="H8" s="181"/>
      <c r="I8" s="181"/>
      <c r="J8" s="466"/>
    </row>
    <row r="9" spans="1:10" ht="20.149999999999999" customHeight="1">
      <c r="A9" s="181"/>
      <c r="B9" s="677" t="s">
        <v>204</v>
      </c>
      <c r="C9" s="473">
        <f>'Assumption &amp; Analysis'!$E$15</f>
        <v>320</v>
      </c>
      <c r="D9" s="473">
        <f>'Assumption &amp; Analysis'!$E$15</f>
        <v>320</v>
      </c>
      <c r="E9" s="472" t="s">
        <v>155</v>
      </c>
      <c r="F9" s="303"/>
      <c r="G9" s="264"/>
      <c r="H9" s="264"/>
      <c r="I9" s="181"/>
      <c r="J9" s="466"/>
    </row>
    <row r="10" spans="1:10" ht="20.149999999999999" customHeight="1">
      <c r="A10" s="181"/>
      <c r="B10" s="677" t="s">
        <v>205</v>
      </c>
      <c r="C10" s="674">
        <f>C8*C9</f>
        <v>7680</v>
      </c>
      <c r="D10" s="674">
        <f>D8*D9</f>
        <v>7680</v>
      </c>
      <c r="E10" s="474" t="s">
        <v>153</v>
      </c>
      <c r="F10" s="181"/>
      <c r="G10" s="181"/>
      <c r="H10" s="181"/>
      <c r="I10" s="181"/>
      <c r="J10" s="466"/>
    </row>
    <row r="11" spans="1:10" s="478" customFormat="1" ht="20.149999999999999" customHeight="1">
      <c r="A11" s="475"/>
      <c r="B11" s="677" t="s">
        <v>206</v>
      </c>
      <c r="C11" s="682">
        <f>'Input Sheet'!E315</f>
        <v>1</v>
      </c>
      <c r="D11" s="682">
        <f>'Input Sheet'!F315</f>
        <v>1</v>
      </c>
      <c r="E11" s="474" t="s">
        <v>202</v>
      </c>
      <c r="F11" s="475"/>
      <c r="G11" s="475"/>
      <c r="H11" s="475"/>
      <c r="I11" s="475"/>
      <c r="J11" s="477"/>
    </row>
    <row r="12" spans="1:10" ht="20.149999999999999" customHeight="1">
      <c r="A12" s="181"/>
      <c r="B12" s="677"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677" t="s">
        <v>209</v>
      </c>
      <c r="C13" s="682">
        <f>'Input Sheet'!E316</f>
        <v>20</v>
      </c>
      <c r="D13" s="682">
        <f>'Input Sheet'!F316</f>
        <v>24</v>
      </c>
      <c r="E13" s="474" t="s">
        <v>268</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181"/>
      <c r="G16" s="181"/>
      <c r="H16" s="181"/>
      <c r="I16" s="181"/>
      <c r="J16" s="466"/>
    </row>
    <row r="17" spans="1:10" ht="20.149999999999999" customHeight="1">
      <c r="A17" s="181"/>
      <c r="B17" s="483" t="s">
        <v>244</v>
      </c>
      <c r="C17" s="693">
        <f>'1.1 Summary'!$C$16</f>
        <v>2</v>
      </c>
      <c r="D17" s="693">
        <f>'1.1 Summary'!$C$16</f>
        <v>2</v>
      </c>
      <c r="E17" s="470" t="s">
        <v>213</v>
      </c>
      <c r="F17" s="181"/>
      <c r="G17" s="181"/>
      <c r="H17" s="181"/>
      <c r="I17" s="181"/>
      <c r="J17" s="466"/>
    </row>
    <row r="18" spans="1:10" ht="20.149999999999999" customHeight="1">
      <c r="A18" s="181"/>
      <c r="B18" s="483" t="s">
        <v>377</v>
      </c>
      <c r="C18" s="693">
        <f>'1.1 Summary'!$C$17</f>
        <v>6</v>
      </c>
      <c r="D18" s="693">
        <f>'1.1 Summary'!$C$17</f>
        <v>6</v>
      </c>
      <c r="E18" s="470" t="str">
        <f>IF('1.1 Summary'!C15="Can","Cans/Pack","Bottles/Pack")</f>
        <v>Bottles/Pack</v>
      </c>
      <c r="F18" s="181"/>
      <c r="G18" s="181"/>
      <c r="H18" s="181"/>
      <c r="I18" s="181"/>
      <c r="J18" s="466"/>
    </row>
    <row r="19" spans="1:10" ht="20.149999999999999" customHeight="1">
      <c r="A19" s="181"/>
      <c r="B19" s="483" t="s">
        <v>378</v>
      </c>
      <c r="C19" s="693">
        <f>IF('1.1 Summary'!$C$18="4*6",6,IF('1.1 Summary'!$C$18="6*4",4,IF('1.1 Summary'!$C$18="8*3",3,IF('1.1 Summary'!$C$18="12*2",2,1))))</f>
        <v>4</v>
      </c>
      <c r="D19" s="693">
        <f>IF('1.1 Summary'!$C$18="4*6",6,IF('1.1 Summary'!$C$18="6*4",4,IF('1.1 Summary'!$C$18="8*3",3,IF('1.1 Summary'!$C$18="12*2",2,1))))</f>
        <v>4</v>
      </c>
      <c r="E19" s="470" t="s">
        <v>379</v>
      </c>
      <c r="F19" s="181"/>
      <c r="G19" s="181"/>
      <c r="H19" s="181"/>
      <c r="I19" s="181"/>
      <c r="J19" s="466"/>
    </row>
    <row r="20" spans="1:10" ht="20.149999999999999" customHeight="1">
      <c r="A20" s="181"/>
      <c r="B20" s="483" t="s">
        <v>269</v>
      </c>
      <c r="C20" s="470">
        <f>C16/(C17*C18*C19)</f>
        <v>5208.333333333333</v>
      </c>
      <c r="D20" s="470">
        <f>D16/(D17*D18*D19)</f>
        <v>5208.333333333333</v>
      </c>
      <c r="E20" s="470" t="s">
        <v>270</v>
      </c>
      <c r="F20" s="181"/>
      <c r="G20" s="181"/>
      <c r="H20" s="181"/>
      <c r="I20" s="181"/>
      <c r="J20" s="466"/>
    </row>
    <row r="21" spans="1:10" ht="20.149999999999999" customHeight="1">
      <c r="A21" s="181"/>
      <c r="B21" s="483" t="s">
        <v>271</v>
      </c>
      <c r="C21" s="470">
        <f>C11*C13*C12</f>
        <v>19.285714285714285</v>
      </c>
      <c r="D21" s="470">
        <f>D11*D13*D12</f>
        <v>23.142857142857142</v>
      </c>
      <c r="E21" s="470" t="s">
        <v>268</v>
      </c>
      <c r="F21" s="181"/>
      <c r="G21" s="181"/>
      <c r="H21" s="181"/>
      <c r="I21" s="181"/>
      <c r="J21" s="466"/>
    </row>
    <row r="22" spans="1:10" ht="20.149999999999999" customHeight="1">
      <c r="A22" s="181"/>
      <c r="B22" s="483" t="s">
        <v>272</v>
      </c>
      <c r="C22" s="470">
        <f>C21*60</f>
        <v>1157.1428571428571</v>
      </c>
      <c r="D22" s="470">
        <f>D21*60</f>
        <v>1388.5714285714284</v>
      </c>
      <c r="E22" s="470" t="s">
        <v>273</v>
      </c>
      <c r="F22" s="181"/>
      <c r="G22" s="181"/>
      <c r="H22" s="181"/>
      <c r="I22" s="181"/>
      <c r="J22" s="466"/>
    </row>
    <row r="23" spans="1:10" ht="20.149999999999999" customHeight="1">
      <c r="A23" s="181"/>
      <c r="B23" s="483" t="s">
        <v>353</v>
      </c>
      <c r="C23" s="676">
        <f>'Input Sheet'!E317</f>
        <v>0.01</v>
      </c>
      <c r="D23" s="676">
        <f>'Input Sheet'!F317</f>
        <v>0.01</v>
      </c>
      <c r="E23" s="470" t="s">
        <v>208</v>
      </c>
      <c r="F23" s="181"/>
      <c r="G23" s="181"/>
      <c r="H23" s="181"/>
      <c r="I23" s="181"/>
      <c r="J23" s="466"/>
    </row>
    <row r="24" spans="1:10" ht="20.149999999999999" customHeight="1">
      <c r="A24" s="181"/>
      <c r="B24" s="481" t="s">
        <v>502</v>
      </c>
      <c r="C24" s="488">
        <f>C23*C22</f>
        <v>11.571428571428571</v>
      </c>
      <c r="D24" s="488">
        <f>D23*D22</f>
        <v>13.885714285714284</v>
      </c>
      <c r="E24" s="470" t="s">
        <v>273</v>
      </c>
      <c r="F24" s="181"/>
      <c r="G24" s="181"/>
      <c r="H24" s="181"/>
      <c r="I24" s="181"/>
      <c r="J24" s="466"/>
    </row>
    <row r="25" spans="1:10" ht="20.149999999999999" customHeight="1">
      <c r="A25" s="181"/>
      <c r="B25" s="481" t="s">
        <v>503</v>
      </c>
      <c r="C25" s="470">
        <f>C22-C24</f>
        <v>1145.5714285714284</v>
      </c>
      <c r="D25" s="470">
        <f>D22-D24</f>
        <v>1374.6857142857141</v>
      </c>
      <c r="E25" s="470" t="s">
        <v>273</v>
      </c>
      <c r="F25" s="181"/>
      <c r="G25" s="181"/>
      <c r="H25" s="181"/>
      <c r="I25" s="181"/>
      <c r="J25" s="466"/>
    </row>
    <row r="26" spans="1:10" ht="20.149999999999999" customHeight="1">
      <c r="A26" s="181"/>
      <c r="B26" s="483" t="s">
        <v>217</v>
      </c>
      <c r="C26" s="485">
        <f>C20/C25</f>
        <v>4.546493744024608</v>
      </c>
      <c r="D26" s="485">
        <f>D20/D25</f>
        <v>3.788744786687174</v>
      </c>
      <c r="E26" s="470" t="s">
        <v>153</v>
      </c>
      <c r="F26" s="181"/>
      <c r="G26" s="181"/>
      <c r="H26" s="181"/>
      <c r="I26" s="181"/>
      <c r="J26" s="466"/>
    </row>
    <row r="27" spans="1:10" ht="20.149999999999999" customHeight="1">
      <c r="A27" s="181"/>
      <c r="B27" s="469" t="s">
        <v>218</v>
      </c>
      <c r="C27" s="485">
        <f>'Appendix - Equipment'!$C$33</f>
        <v>0.5</v>
      </c>
      <c r="D27" s="485">
        <f>'Appendix - Equipment'!$C$33</f>
        <v>0.5</v>
      </c>
      <c r="E27" s="470" t="s">
        <v>219</v>
      </c>
      <c r="F27" s="181"/>
      <c r="G27" s="181"/>
      <c r="H27" s="181"/>
      <c r="I27" s="181"/>
      <c r="J27" s="466"/>
    </row>
    <row r="28" spans="1:10" ht="20.149999999999999" customHeight="1">
      <c r="A28" s="181"/>
      <c r="B28" s="483" t="s">
        <v>220</v>
      </c>
      <c r="C28" s="486">
        <f>C26/SUM(C26:C27)</f>
        <v>0.90092130787003666</v>
      </c>
      <c r="D28" s="486">
        <f>D26/SUM(D26:D27)</f>
        <v>0.88341577201048072</v>
      </c>
      <c r="E28" s="470" t="s">
        <v>208</v>
      </c>
      <c r="F28" s="181"/>
      <c r="G28" s="181"/>
      <c r="H28" s="181"/>
      <c r="I28" s="181"/>
      <c r="J28" s="466"/>
    </row>
    <row r="29" spans="1:10" ht="20.149999999999999" customHeight="1">
      <c r="A29" s="181"/>
      <c r="B29" s="483" t="s">
        <v>250</v>
      </c>
      <c r="C29" s="485">
        <f>C26+C27</f>
        <v>5.046493744024608</v>
      </c>
      <c r="D29" s="485">
        <f>D26+D27</f>
        <v>4.2887447866871735</v>
      </c>
      <c r="E29" s="470" t="s">
        <v>153</v>
      </c>
      <c r="F29" s="181"/>
      <c r="G29" s="181"/>
      <c r="H29" s="181"/>
      <c r="I29" s="181"/>
      <c r="J29" s="466"/>
    </row>
    <row r="30" spans="1:10" ht="20.149999999999999" customHeight="1">
      <c r="A30" s="181"/>
      <c r="B30" s="481" t="s">
        <v>618</v>
      </c>
      <c r="C30" s="723">
        <f>C12*(1-C23)*1</f>
        <v>0.95464285714285713</v>
      </c>
      <c r="D30" s="723">
        <f>D12*(1-D23)*1</f>
        <v>0.95464285714285713</v>
      </c>
      <c r="E30" s="470" t="s">
        <v>208</v>
      </c>
      <c r="F30" s="181"/>
      <c r="G30" s="181"/>
      <c r="H30" s="181"/>
      <c r="I30" s="181"/>
      <c r="J30" s="466"/>
    </row>
    <row r="31" spans="1:10" ht="20.149999999999999" customHeight="1">
      <c r="A31" s="181"/>
      <c r="B31" s="465"/>
      <c r="C31" s="181"/>
      <c r="D31" s="181"/>
      <c r="E31" s="181"/>
      <c r="F31" s="181"/>
      <c r="G31" s="181"/>
      <c r="H31" s="181"/>
      <c r="I31" s="181"/>
      <c r="J31" s="466"/>
    </row>
    <row r="32" spans="1:10" s="181" customFormat="1" ht="20.149999999999999" customHeight="1" thickBot="1">
      <c r="B32" s="910" t="s">
        <v>222</v>
      </c>
      <c r="C32" s="910"/>
      <c r="D32" s="910"/>
      <c r="E32" s="910"/>
      <c r="F32" s="910"/>
      <c r="G32" s="910"/>
      <c r="J32" s="186"/>
    </row>
    <row r="33" spans="1:12" s="181" customFormat="1" ht="6" customHeight="1" thickTop="1">
      <c r="B33" s="188"/>
      <c r="D33" s="463"/>
      <c r="J33" s="186"/>
    </row>
    <row r="34" spans="1:12" ht="30" customHeight="1">
      <c r="A34" s="181"/>
      <c r="B34" s="491" t="s">
        <v>223</v>
      </c>
      <c r="C34" s="491" t="s">
        <v>224</v>
      </c>
      <c r="D34" s="491" t="s">
        <v>225</v>
      </c>
      <c r="E34" s="491" t="s">
        <v>226</v>
      </c>
      <c r="F34" s="492" t="s">
        <v>86</v>
      </c>
      <c r="G34" s="493" t="s">
        <v>227</v>
      </c>
      <c r="I34" s="181"/>
      <c r="J34" s="181"/>
      <c r="L34" s="494"/>
    </row>
    <row r="35" spans="1:12" ht="17.149999999999999" customHeight="1">
      <c r="A35" s="181"/>
      <c r="B35" s="661" t="s">
        <v>135</v>
      </c>
      <c r="C35" s="665">
        <f>'Appendix - Equipment'!C25</f>
        <v>1</v>
      </c>
      <c r="D35" s="761">
        <f>IF('1.2 Scenario Analysis'!H12="New",'Appendix - Equipment'!E24,IF('1.2 Scenario Analysis'!H12="Old",'Appendix - Equipment'!E24*0.4,'Appendix - Equipment'!E24*0.75))</f>
        <v>39000</v>
      </c>
      <c r="E35" s="667">
        <f>'Input Sheet'!E318</f>
        <v>0.1</v>
      </c>
      <c r="F35" s="497">
        <f>C35*D35*E35/C$10</f>
        <v>0.5078125</v>
      </c>
      <c r="G35" s="499">
        <f>F35*$C$29/$C$16*1000</f>
        <v>1.0250690417549984E-2</v>
      </c>
      <c r="I35" s="181"/>
      <c r="J35" s="181"/>
      <c r="L35" s="494"/>
    </row>
    <row r="36" spans="1:12" ht="17.149999999999999" customHeight="1">
      <c r="A36" s="181"/>
      <c r="B36" s="905" t="s">
        <v>228</v>
      </c>
      <c r="C36" s="906"/>
      <c r="D36" s="906"/>
      <c r="E36" s="907"/>
      <c r="F36" s="501">
        <f>SUM(F35)</f>
        <v>0.5078125</v>
      </c>
      <c r="G36" s="501">
        <f>SUM(G35)</f>
        <v>1.0250690417549984E-2</v>
      </c>
      <c r="I36" s="181"/>
      <c r="J36" s="181"/>
    </row>
    <row r="37" spans="1:12" ht="17.149999999999999" customHeight="1">
      <c r="A37" s="181"/>
      <c r="B37" s="502"/>
      <c r="C37" s="503"/>
      <c r="D37" s="503"/>
      <c r="E37" s="504"/>
      <c r="F37" s="504"/>
      <c r="G37" s="504"/>
      <c r="H37" s="504"/>
      <c r="I37" s="181"/>
      <c r="J37" s="181"/>
    </row>
    <row r="38" spans="1:12" ht="30" customHeight="1">
      <c r="A38" s="181"/>
      <c r="B38" s="491" t="s">
        <v>229</v>
      </c>
      <c r="C38" s="491" t="s">
        <v>224</v>
      </c>
      <c r="D38" s="491" t="s">
        <v>225</v>
      </c>
      <c r="E38" s="491" t="s">
        <v>226</v>
      </c>
      <c r="F38" s="492" t="s">
        <v>86</v>
      </c>
      <c r="G38" s="493" t="s">
        <v>227</v>
      </c>
      <c r="H38" s="181"/>
      <c r="I38" s="181"/>
      <c r="J38" s="181"/>
    </row>
    <row r="39" spans="1:12" ht="17.149999999999999" customHeight="1">
      <c r="A39" s="181"/>
      <c r="B39" s="661" t="s">
        <v>135</v>
      </c>
      <c r="C39" s="665">
        <f>'Appendix - Equipment'!C25</f>
        <v>1</v>
      </c>
      <c r="D39" s="761">
        <f>IF('1.2 Scenario Analysis'!H12="New",'Appendix - Equipment'!I24,IF('1.2 Scenario Analysis'!H12="Old",'Appendix - Equipment'!I24*0.4,'Appendix - Equipment'!I24*0.75))</f>
        <v>45000</v>
      </c>
      <c r="E39" s="667">
        <f>'Input Sheet'!F318</f>
        <v>0.1</v>
      </c>
      <c r="F39" s="497">
        <f>C39*D39*E39/D$10</f>
        <v>0.5859375</v>
      </c>
      <c r="G39" s="499">
        <f>F39*$D$29/$D$16*1000</f>
        <v>1.0051745593798064E-2</v>
      </c>
      <c r="H39" s="181"/>
      <c r="I39" s="181"/>
      <c r="J39" s="181"/>
    </row>
    <row r="40" spans="1:12" ht="17.149999999999999" customHeight="1">
      <c r="A40" s="181"/>
      <c r="B40" s="905" t="s">
        <v>228</v>
      </c>
      <c r="C40" s="906"/>
      <c r="D40" s="906"/>
      <c r="E40" s="907"/>
      <c r="F40" s="501">
        <f>SUM(F39)</f>
        <v>0.5859375</v>
      </c>
      <c r="G40" s="501">
        <f>SUM(G39)</f>
        <v>1.0051745593798064E-2</v>
      </c>
      <c r="H40" s="181"/>
      <c r="I40" s="181"/>
      <c r="J40" s="181"/>
    </row>
    <row r="41" spans="1:12" ht="17.149999999999999" customHeight="1">
      <c r="A41" s="181"/>
      <c r="B41" s="165"/>
      <c r="H41" s="181"/>
      <c r="I41" s="181"/>
      <c r="J41" s="181"/>
    </row>
    <row r="42" spans="1:12" ht="17.149999999999999" customHeight="1" thickBot="1">
      <c r="A42" s="181"/>
      <c r="B42" s="910" t="s">
        <v>67</v>
      </c>
      <c r="C42" s="910"/>
      <c r="D42" s="910"/>
      <c r="E42" s="910"/>
      <c r="F42" s="910"/>
      <c r="G42" s="910"/>
      <c r="H42" s="181"/>
      <c r="I42" s="181"/>
      <c r="J42" s="181"/>
    </row>
    <row r="43" spans="1:12" ht="6" customHeight="1" thickTop="1">
      <c r="A43" s="181"/>
      <c r="B43" s="165"/>
      <c r="H43" s="181"/>
      <c r="I43" s="181"/>
      <c r="J43" s="181"/>
    </row>
    <row r="44" spans="1:12" ht="30" customHeight="1">
      <c r="A44" s="181"/>
      <c r="B44" s="491" t="s">
        <v>223</v>
      </c>
      <c r="C44" s="491" t="s">
        <v>230</v>
      </c>
      <c r="D44" s="491" t="s">
        <v>231</v>
      </c>
      <c r="E44" s="491" t="s">
        <v>232</v>
      </c>
      <c r="F44" s="492" t="s">
        <v>86</v>
      </c>
      <c r="G44" s="493" t="s">
        <v>233</v>
      </c>
      <c r="H44" s="181"/>
      <c r="I44" s="181"/>
      <c r="J44" s="181"/>
    </row>
    <row r="45" spans="1:12" ht="17.149999999999999" customHeight="1">
      <c r="A45" s="181"/>
      <c r="B45" s="661" t="s">
        <v>135</v>
      </c>
      <c r="C45" s="762">
        <f>IF('1.2 Scenario Analysis'!H12="Old",(C35*(75*(1+16%))),IF('1.2 Scenario Analysis'!H12="New",(C35*75),C35*(75*(1+8%))))</f>
        <v>81</v>
      </c>
      <c r="D45" s="668">
        <v>0</v>
      </c>
      <c r="E45" s="669">
        <v>0.15</v>
      </c>
      <c r="F45" s="499">
        <f>(C45*IF('1.1 Summary'!$C$9="France",'Assumption &amp; Analysis'!$E$70,IF('1.1 Summary'!$C$9="Netherlands",'Assumption &amp; Analysis'!$F$70,IF('1.1 Summary'!$C$9="Portugal",'Assumption &amp; Analysis'!$G$70,'Assumption &amp; Analysis'!$H$70)))+(D45*IF('1.1 Summary'!$C$9="France",'Assumption &amp; Analysis'!$E$71,IF('1.1 Summary'!$C$9="Netherlands",'Assumption &amp; Analysis'!$F$71,IF('1.1 Summary'!$C$9="Portugal",'Assumption &amp; Analysis'!$G$71,'Assumption &amp; Analysis'!$H$71))))+(1+E45))</f>
        <v>13.934092653555531</v>
      </c>
      <c r="G45" s="499">
        <f>F45*$C$29/$C$16*1000</f>
        <v>0.281273245619309</v>
      </c>
      <c r="H45" s="181"/>
      <c r="I45" s="181"/>
      <c r="J45" s="181"/>
    </row>
    <row r="46" spans="1:12" ht="17.149999999999999" customHeight="1">
      <c r="A46" s="181"/>
      <c r="B46" s="905" t="s">
        <v>228</v>
      </c>
      <c r="C46" s="906"/>
      <c r="D46" s="906"/>
      <c r="E46" s="907"/>
      <c r="F46" s="501">
        <f>SUM(F45)</f>
        <v>13.934092653555531</v>
      </c>
      <c r="G46" s="501">
        <f>SUM(G45)</f>
        <v>0.281273245619309</v>
      </c>
      <c r="H46" s="181"/>
      <c r="I46" s="181"/>
      <c r="J46" s="181"/>
    </row>
    <row r="47" spans="1:12" ht="17.149999999999999" customHeight="1">
      <c r="A47" s="181"/>
      <c r="B47" s="508"/>
      <c r="C47" s="508"/>
      <c r="D47" s="508"/>
      <c r="E47" s="508"/>
      <c r="F47" s="508"/>
      <c r="G47" s="508"/>
      <c r="H47" s="181"/>
      <c r="I47" s="181"/>
      <c r="J47" s="181"/>
    </row>
    <row r="48" spans="1:12" ht="30" customHeight="1">
      <c r="A48" s="181"/>
      <c r="B48" s="491" t="s">
        <v>229</v>
      </c>
      <c r="C48" s="491" t="s">
        <v>230</v>
      </c>
      <c r="D48" s="491" t="s">
        <v>231</v>
      </c>
      <c r="E48" s="491" t="s">
        <v>232</v>
      </c>
      <c r="F48" s="492" t="s">
        <v>86</v>
      </c>
      <c r="G48" s="493" t="s">
        <v>233</v>
      </c>
      <c r="H48" s="181"/>
      <c r="I48" s="181"/>
      <c r="J48" s="181"/>
    </row>
    <row r="49" spans="1:10" ht="17.149999999999999" customHeight="1">
      <c r="A49" s="181"/>
      <c r="B49" s="661" t="s">
        <v>135</v>
      </c>
      <c r="C49" s="762">
        <f>IF('1.2 Scenario Analysis'!H12="Old",(C39*(79*(1+16%))),IF('1.2 Scenario Analysis'!H12="New",(C39*79),C39*(79*(1+8%))))</f>
        <v>85.320000000000007</v>
      </c>
      <c r="D49" s="668">
        <v>0</v>
      </c>
      <c r="E49" s="669">
        <v>0.15</v>
      </c>
      <c r="F49" s="499">
        <f>(C49*IF('1.1 Summary'!$C$9="France",'Assumption &amp; Analysis'!$E$70,IF('1.1 Summary'!$C$9="Netherlands",'Assumption &amp; Analysis'!$F$70,IF('1.1 Summary'!$C$9="Portugal",'Assumption &amp; Analysis'!$G$70,'Assumption &amp; Analysis'!$H$70)))+(D49*IF('1.1 Summary'!$C$9="France",'Assumption &amp; Analysis'!$E$71,IF('1.1 Summary'!$C$9="Netherlands",'Assumption &amp; Analysis'!$F$71,IF('1.1 Summary'!$C$9="Portugal",'Assumption &amp; Analysis'!$G$71,'Assumption &amp; Analysis'!$H$71))))+(1+E49))</f>
        <v>14.615910928411827</v>
      </c>
      <c r="G49" s="499">
        <f>F49*$D$29/$D$16*1000</f>
        <v>0.25073564718764124</v>
      </c>
      <c r="H49" s="181"/>
      <c r="I49" s="181"/>
      <c r="J49" s="181"/>
    </row>
    <row r="50" spans="1:10" ht="17.149999999999999" customHeight="1">
      <c r="A50" s="181"/>
      <c r="B50" s="905" t="s">
        <v>228</v>
      </c>
      <c r="C50" s="906"/>
      <c r="D50" s="906"/>
      <c r="E50" s="907"/>
      <c r="F50" s="501">
        <f>SUM(F49:F49)</f>
        <v>14.615910928411827</v>
      </c>
      <c r="G50" s="501">
        <f>SUM(G49:G49)</f>
        <v>0.25073564718764124</v>
      </c>
      <c r="H50" s="181"/>
      <c r="I50" s="181"/>
      <c r="J50" s="181"/>
    </row>
    <row r="51" spans="1:10" ht="17.149999999999999" customHeight="1">
      <c r="A51" s="181"/>
      <c r="B51" s="504"/>
      <c r="C51" s="502"/>
      <c r="D51" s="502"/>
      <c r="E51" s="503"/>
      <c r="F51" s="504"/>
      <c r="G51" s="504"/>
      <c r="H51" s="504"/>
      <c r="I51" s="504"/>
      <c r="J51" s="181"/>
    </row>
    <row r="52" spans="1:10" ht="17.149999999999999" customHeight="1" thickBot="1">
      <c r="A52" s="181"/>
      <c r="B52" s="910" t="s">
        <v>69</v>
      </c>
      <c r="C52" s="910"/>
      <c r="D52" s="910"/>
      <c r="E52" s="910"/>
      <c r="F52" s="910"/>
      <c r="G52" s="910"/>
      <c r="H52" s="504"/>
      <c r="I52" s="504"/>
      <c r="J52" s="181"/>
    </row>
    <row r="53" spans="1:10" ht="6" customHeight="1" thickTop="1">
      <c r="A53" s="181"/>
      <c r="B53" s="504"/>
      <c r="C53" s="502"/>
      <c r="D53" s="502"/>
      <c r="E53" s="503"/>
      <c r="F53" s="504"/>
      <c r="G53" s="504"/>
      <c r="H53" s="504"/>
      <c r="I53" s="504"/>
      <c r="J53" s="181"/>
    </row>
    <row r="54" spans="1:10" ht="30" customHeight="1">
      <c r="A54" s="181"/>
      <c r="B54" s="491" t="s">
        <v>223</v>
      </c>
      <c r="C54" s="491" t="s">
        <v>234</v>
      </c>
      <c r="D54" s="491" t="s">
        <v>235</v>
      </c>
      <c r="E54" s="491" t="s">
        <v>236</v>
      </c>
      <c r="F54" s="492" t="s">
        <v>86</v>
      </c>
      <c r="G54" s="493" t="s">
        <v>237</v>
      </c>
      <c r="H54" s="504"/>
      <c r="I54" s="504"/>
      <c r="J54" s="181"/>
    </row>
    <row r="55" spans="1:10" ht="17.149999999999999" customHeight="1">
      <c r="A55" s="181"/>
      <c r="B55" s="419" t="s">
        <v>95</v>
      </c>
      <c r="C55" s="512">
        <f>'Input Sheet'!E319</f>
        <v>1</v>
      </c>
      <c r="D55" s="513">
        <f>'Input Sheet'!E323</f>
        <v>0.03</v>
      </c>
      <c r="E55" s="497">
        <f>IF('1.1 Summary'!$C$9="France",'Labour Data – France'!$F14,IF('1.1 Summary'!$C$9="Netherlands",'Labour Data – Netherlands'!$F14,IF('1.1 Summary'!$C$9="Portugal",'Labour Data – Portugal'!$F14,'Labour Data – Country B'!$F14)))</f>
        <v>75.01731539986767</v>
      </c>
      <c r="F55" s="497">
        <f>C55*D55*E55</f>
        <v>2.25051946199603</v>
      </c>
      <c r="G55" s="499">
        <f>F55*$C$29/$C$16*1000</f>
        <v>4.542892954307437E-2</v>
      </c>
      <c r="H55" s="504"/>
      <c r="I55" s="504"/>
      <c r="J55" s="181"/>
    </row>
    <row r="56" spans="1:10" ht="17.149999999999999" customHeight="1">
      <c r="A56" s="181"/>
      <c r="B56" s="419" t="s">
        <v>96</v>
      </c>
      <c r="C56" s="512">
        <f>'Input Sheet'!E320</f>
        <v>1</v>
      </c>
      <c r="D56" s="513">
        <f>'Input Sheet'!E324</f>
        <v>0.05</v>
      </c>
      <c r="E56" s="497">
        <f>IF('1.1 Summary'!$C$9="France",'Labour Data – France'!$F15,IF('1.1 Summary'!$C$9="Netherlands",'Labour Data – Netherlands'!$F15,IF('1.1 Summary'!$C$9="Portugal",'Labour Data – Portugal'!$F15,'Labour Data – Country B'!$F15)))</f>
        <v>37.306034057501101</v>
      </c>
      <c r="F56" s="497">
        <f t="shared" ref="F56:F58" si="0">C56*D56*E56</f>
        <v>1.8653017028750551</v>
      </c>
      <c r="G56" s="499">
        <f>F56*$C$29/$C$16*1000</f>
        <v>3.7652933497109652E-2</v>
      </c>
      <c r="H56" s="504"/>
      <c r="I56" s="504"/>
      <c r="J56" s="181"/>
    </row>
    <row r="57" spans="1:10" ht="17.149999999999999" customHeight="1">
      <c r="A57" s="181"/>
      <c r="B57" s="419" t="s">
        <v>97</v>
      </c>
      <c r="C57" s="512">
        <f>'Input Sheet'!E321</f>
        <v>1</v>
      </c>
      <c r="D57" s="513">
        <f>'Input Sheet'!E325</f>
        <v>0.05</v>
      </c>
      <c r="E57" s="497">
        <f>IF('1.1 Summary'!$C$9="France",'Labour Data – France'!$F16,IF('1.1 Summary'!$C$9="Netherlands",'Labour Data – Netherlands'!$F16,IF('1.1 Summary'!$C$9="Portugal",'Labour Data – Portugal'!$F16,'Labour Data – Country B'!$F16)))</f>
        <v>23.232408815008824</v>
      </c>
      <c r="F57" s="497">
        <f t="shared" si="0"/>
        <v>1.1616204407504414</v>
      </c>
      <c r="G57" s="499">
        <f>F57*$C$29/$C$16*1000</f>
        <v>2.3448441148712841E-2</v>
      </c>
      <c r="H57" s="504"/>
      <c r="I57" s="504"/>
      <c r="J57" s="181"/>
    </row>
    <row r="58" spans="1:10" ht="17.149999999999999" customHeight="1">
      <c r="A58" s="181"/>
      <c r="B58" s="419" t="s">
        <v>98</v>
      </c>
      <c r="C58" s="512">
        <f>'Input Sheet'!E322</f>
        <v>1</v>
      </c>
      <c r="D58" s="513">
        <f>'Input Sheet'!E326</f>
        <v>0.1</v>
      </c>
      <c r="E58" s="497">
        <f>IF('1.1 Summary'!$C$9="France",'Labour Data – France'!$F17,IF('1.1 Summary'!$C$9="Netherlands",'Labour Data – Netherlands'!$F17,IF('1.1 Summary'!$C$9="Portugal",'Labour Data – Portugal'!$F17,'Labour Data – Country B'!$F17)))</f>
        <v>22.146190143923693</v>
      </c>
      <c r="F58" s="497">
        <f t="shared" si="0"/>
        <v>2.2146190143923694</v>
      </c>
      <c r="G58" s="499">
        <f>F58*$C$29/$C$16*1000</f>
        <v>4.4704244006116139E-2</v>
      </c>
      <c r="H58" s="504"/>
      <c r="I58" s="504"/>
      <c r="J58" s="181"/>
    </row>
    <row r="59" spans="1:10" ht="17.149999999999999" customHeight="1">
      <c r="A59" s="181"/>
      <c r="B59" s="905" t="s">
        <v>228</v>
      </c>
      <c r="C59" s="906"/>
      <c r="D59" s="906"/>
      <c r="E59" s="907"/>
      <c r="F59" s="501">
        <f>SUM(F55:F58)</f>
        <v>7.4920606200138966</v>
      </c>
      <c r="G59" s="501">
        <f>SUM(G55:G58)</f>
        <v>0.151234548195013</v>
      </c>
      <c r="H59" s="504"/>
      <c r="I59" s="504"/>
      <c r="J59" s="181"/>
    </row>
    <row r="60" spans="1:10" ht="17.149999999999999" customHeight="1">
      <c r="A60" s="181"/>
      <c r="B60" s="508"/>
      <c r="C60" s="508"/>
      <c r="D60" s="508"/>
      <c r="E60" s="508"/>
      <c r="F60" s="508"/>
      <c r="G60" s="508"/>
      <c r="H60" s="504"/>
      <c r="I60" s="504"/>
      <c r="J60" s="181"/>
    </row>
    <row r="61" spans="1:10" ht="30" customHeight="1">
      <c r="A61" s="181"/>
      <c r="B61" s="491" t="s">
        <v>229</v>
      </c>
      <c r="C61" s="491" t="s">
        <v>234</v>
      </c>
      <c r="D61" s="491" t="s">
        <v>235</v>
      </c>
      <c r="E61" s="491" t="s">
        <v>236</v>
      </c>
      <c r="F61" s="492" t="s">
        <v>86</v>
      </c>
      <c r="G61" s="493" t="s">
        <v>237</v>
      </c>
      <c r="H61" s="504"/>
      <c r="I61" s="504"/>
      <c r="J61" s="181"/>
    </row>
    <row r="62" spans="1:10" ht="17.149999999999999" customHeight="1">
      <c r="A62" s="181"/>
      <c r="B62" s="419" t="s">
        <v>95</v>
      </c>
      <c r="C62" s="512">
        <f>'Input Sheet'!F319</f>
        <v>1</v>
      </c>
      <c r="D62" s="513">
        <f>'Input Sheet'!F323</f>
        <v>0.03</v>
      </c>
      <c r="E62" s="497">
        <f>IF('1.1 Summary'!$C$9="France",'Labour Data – France'!$F14,IF('1.1 Summary'!$C$9="Netherlands",'Labour Data – Netherlands'!$F14,IF('1.1 Summary'!$C$9="Portugal",'Labour Data – Portugal'!$F14,'Labour Data – Country B'!$F14)))</f>
        <v>75.01731539986767</v>
      </c>
      <c r="F62" s="497">
        <f>C62*D62*E62</f>
        <v>2.25051946199603</v>
      </c>
      <c r="G62" s="499">
        <f>F62*$D$29/$D$16*1000</f>
        <v>3.8607614439893988E-2</v>
      </c>
      <c r="H62" s="504"/>
      <c r="I62" s="504"/>
      <c r="J62" s="181"/>
    </row>
    <row r="63" spans="1:10" ht="17.149999999999999" customHeight="1">
      <c r="A63" s="181"/>
      <c r="B63" s="419" t="s">
        <v>96</v>
      </c>
      <c r="C63" s="512">
        <f>'Input Sheet'!F320</f>
        <v>1</v>
      </c>
      <c r="D63" s="513">
        <f>'Input Sheet'!F324</f>
        <v>0.05</v>
      </c>
      <c r="E63" s="497">
        <f>IF('1.1 Summary'!$C$9="France",'Labour Data – France'!$F15,IF('1.1 Summary'!$C$9="Netherlands",'Labour Data – Netherlands'!$F15,IF('1.1 Summary'!$C$9="Portugal",'Labour Data – Portugal'!$F15,'Labour Data – Country B'!$F15)))</f>
        <v>37.306034057501101</v>
      </c>
      <c r="F63" s="497">
        <f t="shared" ref="F63:F65" si="1">C63*D63*E63</f>
        <v>1.8653017028750551</v>
      </c>
      <c r="G63" s="499">
        <f>F63*$D$29/$D$16*1000</f>
        <v>3.1999211815216401E-2</v>
      </c>
      <c r="H63" s="504"/>
      <c r="I63" s="504"/>
      <c r="J63" s="181"/>
    </row>
    <row r="64" spans="1:10" ht="17.149999999999999" customHeight="1">
      <c r="A64" s="181"/>
      <c r="B64" s="419" t="s">
        <v>97</v>
      </c>
      <c r="C64" s="512">
        <f>'Input Sheet'!F321</f>
        <v>1</v>
      </c>
      <c r="D64" s="513">
        <f>'Input Sheet'!F325</f>
        <v>0.05</v>
      </c>
      <c r="E64" s="497">
        <f>IF('1.1 Summary'!$C$9="France",'Labour Data – France'!$F16,IF('1.1 Summary'!$C$9="Netherlands",'Labour Data – Netherlands'!$F16,IF('1.1 Summary'!$C$9="Portugal",'Labour Data – Portugal'!$F16,'Labour Data – Country B'!$F16)))</f>
        <v>23.232408815008824</v>
      </c>
      <c r="F64" s="497">
        <f t="shared" si="1"/>
        <v>1.1616204407504414</v>
      </c>
      <c r="G64" s="499">
        <f>F64*$D$29/$D$16*1000</f>
        <v>1.9927574437510847E-2</v>
      </c>
      <c r="H64" s="504"/>
      <c r="I64" s="504"/>
      <c r="J64" s="181"/>
    </row>
    <row r="65" spans="1:12" ht="17.149999999999999" customHeight="1">
      <c r="A65" s="181"/>
      <c r="B65" s="419" t="s">
        <v>98</v>
      </c>
      <c r="C65" s="512">
        <f>'Input Sheet'!F322</f>
        <v>1</v>
      </c>
      <c r="D65" s="513">
        <f>'Input Sheet'!F326</f>
        <v>0.1</v>
      </c>
      <c r="E65" s="497">
        <f>IF('1.1 Summary'!$C$9="France",'Labour Data – France'!$F17,IF('1.1 Summary'!$C$9="Netherlands",'Labour Data – Netherlands'!$F17,IF('1.1 Summary'!$C$9="Portugal",'Labour Data – Portugal'!$F17,'Labour Data – Country B'!$F17)))</f>
        <v>22.146190143923693</v>
      </c>
      <c r="F65" s="497">
        <f t="shared" si="1"/>
        <v>2.2146190143923694</v>
      </c>
      <c r="G65" s="499">
        <f>F65*$D$29/$D$16*1000</f>
        <v>3.799174300989424E-2</v>
      </c>
      <c r="H65" s="504"/>
      <c r="I65" s="504"/>
      <c r="J65" s="181"/>
    </row>
    <row r="66" spans="1:12" ht="17.149999999999999" customHeight="1">
      <c r="A66" s="181"/>
      <c r="B66" s="905" t="s">
        <v>228</v>
      </c>
      <c r="C66" s="906"/>
      <c r="D66" s="906"/>
      <c r="E66" s="907"/>
      <c r="F66" s="501">
        <f>SUM(F62:F65)</f>
        <v>7.4920606200138966</v>
      </c>
      <c r="G66" s="501">
        <f>SUM(G62:G65)</f>
        <v>0.12852614370251547</v>
      </c>
      <c r="H66" s="181"/>
      <c r="I66" s="181"/>
      <c r="J66" s="181"/>
    </row>
    <row r="67" spans="1:12" ht="17.149999999999999" customHeight="1">
      <c r="A67" s="514"/>
      <c r="B67" s="514"/>
      <c r="C67" s="514"/>
      <c r="D67" s="514"/>
      <c r="E67" s="514"/>
      <c r="F67" s="181"/>
      <c r="G67" s="181"/>
      <c r="H67" s="181"/>
      <c r="I67" s="181"/>
      <c r="J67" s="181"/>
      <c r="L67" s="494"/>
    </row>
    <row r="68" spans="1:12" ht="17.149999999999999" customHeight="1">
      <c r="A68" s="84" t="s">
        <v>0</v>
      </c>
      <c r="B68" s="514"/>
      <c r="C68" s="514"/>
      <c r="D68" s="514"/>
      <c r="E68" s="514"/>
      <c r="F68" s="181"/>
      <c r="G68" s="181"/>
      <c r="H68" s="181"/>
      <c r="I68" s="181"/>
      <c r="J68" s="181"/>
      <c r="L68" s="494"/>
    </row>
    <row r="69" spans="1:12" ht="17.149999999999999" customHeight="1">
      <c r="A69" s="514"/>
      <c r="B69" s="514"/>
      <c r="C69" s="514"/>
      <c r="D69" s="514"/>
      <c r="E69" s="514"/>
      <c r="F69" s="514"/>
      <c r="G69" s="514"/>
      <c r="H69" s="514"/>
      <c r="I69" s="514"/>
      <c r="J69" s="12"/>
      <c r="K69" s="424"/>
      <c r="L69" s="424"/>
    </row>
    <row r="70" spans="1:12" ht="17.149999999999999" hidden="1" customHeight="1">
      <c r="B70" s="670"/>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sheetData>
  <mergeCells count="10">
    <mergeCell ref="B50:E50"/>
    <mergeCell ref="B52:G52"/>
    <mergeCell ref="B59:E59"/>
    <mergeCell ref="B66:E66"/>
    <mergeCell ref="C2:D2"/>
    <mergeCell ref="B32:G32"/>
    <mergeCell ref="B36:E36"/>
    <mergeCell ref="B40:E40"/>
    <mergeCell ref="B42:G42"/>
    <mergeCell ref="B46:E46"/>
  </mergeCells>
  <pageMargins left="0.7" right="0.7" top="0.75" bottom="0.75" header="0.3" footer="0.3"/>
  <pageSetup scale="50"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032FB-A027-4E15-BA91-44DF36FDA851}">
  <sheetPr>
    <tabColor rgb="FF92D050"/>
  </sheetPr>
  <dimension ref="A1:Q589"/>
  <sheetViews>
    <sheetView showGridLines="0" topLeftCell="A37" zoomScale="85" zoomScaleNormal="85" zoomScaleSheetLayoutView="85" zoomScalePageLayoutView="40" workbookViewId="0">
      <selection activeCell="D39" sqref="D39"/>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30.25" style="165" customWidth="1"/>
    <col min="7" max="7" width="32.83203125" style="165" bestFit="1" customWidth="1"/>
    <col min="8" max="9" width="22.58203125" style="165" customWidth="1"/>
    <col min="10" max="10" width="7.58203125" style="165" customWidth="1"/>
    <col min="11" max="11" width="18.75" style="165" hidden="1" customWidth="1"/>
    <col min="12" max="12" width="6.75" style="165" hidden="1" customWidth="1"/>
    <col min="13" max="17" width="6.58203125" style="165" hidden="1" customWidth="1"/>
    <col min="18" max="16384" width="8" style="165" hidden="1"/>
  </cols>
  <sheetData>
    <row r="1" spans="1:10" ht="15" customHeight="1">
      <c r="A1" s="181"/>
      <c r="B1" s="463"/>
      <c r="E1" s="181"/>
      <c r="F1" s="181"/>
      <c r="G1" s="181"/>
      <c r="H1" s="181"/>
      <c r="I1" s="181"/>
      <c r="J1" s="464"/>
    </row>
    <row r="2" spans="1:10" ht="14">
      <c r="A2" s="181"/>
      <c r="B2" s="465"/>
      <c r="C2" s="908" t="s">
        <v>198</v>
      </c>
      <c r="D2" s="909"/>
      <c r="E2" s="181"/>
      <c r="F2" s="181"/>
      <c r="G2" s="181"/>
      <c r="H2" s="181"/>
      <c r="I2" s="181"/>
      <c r="J2" s="466"/>
    </row>
    <row r="3" spans="1:10" ht="20.149999999999999" customHeight="1">
      <c r="A3" s="181"/>
      <c r="B3" s="465"/>
      <c r="C3" s="181"/>
      <c r="D3" s="181"/>
      <c r="E3" s="181"/>
      <c r="F3" s="181"/>
      <c r="G3" s="181"/>
      <c r="H3" s="181"/>
      <c r="I3" s="181"/>
      <c r="J3" s="466"/>
    </row>
    <row r="4" spans="1:10" ht="20.149999999999999" customHeight="1">
      <c r="A4" s="181"/>
      <c r="B4" s="465"/>
      <c r="C4" s="181"/>
      <c r="D4" s="181"/>
      <c r="E4" s="181"/>
      <c r="F4" s="181"/>
      <c r="G4" s="181"/>
      <c r="H4" s="181"/>
      <c r="I4" s="181"/>
      <c r="J4" s="466"/>
    </row>
    <row r="5" spans="1:10" ht="20.149999999999999" customHeight="1" thickBot="1">
      <c r="A5" s="181"/>
      <c r="B5" s="404" t="s">
        <v>267</v>
      </c>
      <c r="C5" s="465"/>
      <c r="D5" s="465"/>
      <c r="E5" s="465"/>
      <c r="F5" s="181"/>
      <c r="G5" s="181"/>
      <c r="H5" s="181"/>
      <c r="I5" s="181"/>
      <c r="J5" s="466"/>
    </row>
    <row r="6" spans="1:10" ht="6" customHeight="1" thickTop="1" thickBot="1">
      <c r="A6" s="181"/>
      <c r="B6" s="465"/>
      <c r="C6" s="465"/>
      <c r="D6" s="465"/>
      <c r="E6" s="465"/>
      <c r="F6" s="181"/>
      <c r="G6" s="468"/>
      <c r="H6" s="181"/>
      <c r="I6" s="181"/>
      <c r="J6" s="466"/>
    </row>
    <row r="7" spans="1:10" ht="20.149999999999999" customHeight="1">
      <c r="A7" s="181"/>
      <c r="B7" s="467" t="s">
        <v>158</v>
      </c>
      <c r="C7" s="467" t="s">
        <v>200</v>
      </c>
      <c r="D7" s="467" t="s">
        <v>201</v>
      </c>
      <c r="E7" s="467" t="s">
        <v>202</v>
      </c>
      <c r="F7" s="181"/>
      <c r="G7" s="181"/>
      <c r="H7" s="181"/>
      <c r="I7" s="181"/>
      <c r="J7" s="466"/>
    </row>
    <row r="8" spans="1:10" ht="20.149999999999999" customHeight="1">
      <c r="A8" s="181"/>
      <c r="B8" s="677" t="s">
        <v>203</v>
      </c>
      <c r="C8" s="473">
        <v>24</v>
      </c>
      <c r="D8" s="689">
        <v>24</v>
      </c>
      <c r="E8" s="472" t="s">
        <v>153</v>
      </c>
      <c r="F8" s="181"/>
      <c r="G8" s="181"/>
      <c r="H8" s="181"/>
      <c r="I8" s="181"/>
      <c r="J8" s="466"/>
    </row>
    <row r="9" spans="1:10" ht="20.149999999999999" customHeight="1">
      <c r="A9" s="181"/>
      <c r="B9" s="677" t="s">
        <v>204</v>
      </c>
      <c r="C9" s="473">
        <f>'Assumption &amp; Analysis'!$E$15</f>
        <v>320</v>
      </c>
      <c r="D9" s="473">
        <f>'Assumption &amp; Analysis'!$E$15</f>
        <v>320</v>
      </c>
      <c r="E9" s="472" t="s">
        <v>155</v>
      </c>
      <c r="F9" s="303"/>
      <c r="G9" s="264"/>
      <c r="H9" s="264"/>
      <c r="I9" s="181"/>
      <c r="J9" s="466"/>
    </row>
    <row r="10" spans="1:10" ht="20.149999999999999" customHeight="1">
      <c r="A10" s="181"/>
      <c r="B10" s="677" t="s">
        <v>205</v>
      </c>
      <c r="C10" s="674">
        <f>C8*C9</f>
        <v>7680</v>
      </c>
      <c r="D10" s="674">
        <f>D8*D9</f>
        <v>7680</v>
      </c>
      <c r="E10" s="474" t="s">
        <v>153</v>
      </c>
      <c r="F10" s="181"/>
      <c r="G10" s="181"/>
      <c r="H10" s="181"/>
      <c r="I10" s="181"/>
      <c r="J10" s="466"/>
    </row>
    <row r="11" spans="1:10" s="478" customFormat="1" ht="20.149999999999999" customHeight="1">
      <c r="A11" s="475"/>
      <c r="B11" s="677" t="s">
        <v>206</v>
      </c>
      <c r="C11" s="682">
        <f>'Input Sheet'!E315</f>
        <v>1</v>
      </c>
      <c r="D11" s="682">
        <f>'Input Sheet'!F315</f>
        <v>1</v>
      </c>
      <c r="E11" s="474" t="s">
        <v>202</v>
      </c>
      <c r="F11" s="475"/>
      <c r="G11" s="475"/>
      <c r="H11" s="475"/>
      <c r="I11" s="475"/>
      <c r="J11" s="477"/>
    </row>
    <row r="12" spans="1:10" ht="20.149999999999999" customHeight="1">
      <c r="A12" s="181"/>
      <c r="B12" s="677"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303"/>
      <c r="G12" s="303"/>
      <c r="H12" s="303"/>
      <c r="I12" s="181"/>
      <c r="J12" s="466"/>
    </row>
    <row r="13" spans="1:10" ht="20.149999999999999" customHeight="1">
      <c r="A13" s="181"/>
      <c r="B13" s="677" t="s">
        <v>209</v>
      </c>
      <c r="C13" s="682">
        <f>'Input Sheet'!E316</f>
        <v>20</v>
      </c>
      <c r="D13" s="682">
        <f>'Input Sheet'!F316</f>
        <v>24</v>
      </c>
      <c r="E13" s="474" t="s">
        <v>268</v>
      </c>
      <c r="F13" s="303"/>
      <c r="G13" s="303"/>
      <c r="H13" s="303"/>
      <c r="I13" s="181"/>
      <c r="J13" s="466"/>
    </row>
    <row r="14" spans="1:10" ht="20.149999999999999" customHeight="1" thickBot="1">
      <c r="A14" s="181"/>
      <c r="B14" s="181"/>
      <c r="C14" s="181"/>
      <c r="D14" s="181"/>
      <c r="E14" s="181"/>
      <c r="F14" s="303"/>
      <c r="G14" s="303"/>
      <c r="H14" s="303"/>
      <c r="I14" s="181"/>
      <c r="J14" s="466"/>
    </row>
    <row r="15" spans="1:10" ht="20.149999999999999" customHeight="1">
      <c r="A15" s="181"/>
      <c r="B15" s="467" t="s">
        <v>211</v>
      </c>
      <c r="C15" s="467" t="s">
        <v>200</v>
      </c>
      <c r="D15" s="467" t="s">
        <v>201</v>
      </c>
      <c r="E15" s="467" t="s">
        <v>202</v>
      </c>
      <c r="F15" s="181"/>
      <c r="G15" s="181"/>
      <c r="H15" s="181"/>
      <c r="I15" s="181"/>
      <c r="J15" s="466"/>
    </row>
    <row r="16" spans="1:10"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181"/>
      <c r="G16" s="181"/>
      <c r="H16" s="181"/>
      <c r="I16" s="181"/>
      <c r="J16" s="466"/>
    </row>
    <row r="17" spans="1:10" ht="20.149999999999999" customHeight="1">
      <c r="A17" s="181"/>
      <c r="B17" s="483" t="s">
        <v>244</v>
      </c>
      <c r="C17" s="693">
        <f>'1.1 Summary'!$C$16</f>
        <v>2</v>
      </c>
      <c r="D17" s="693">
        <f>'1.1 Summary'!$C$16</f>
        <v>2</v>
      </c>
      <c r="E17" s="470" t="s">
        <v>213</v>
      </c>
      <c r="F17" s="181"/>
      <c r="G17" s="181"/>
      <c r="H17" s="181"/>
      <c r="I17" s="181"/>
      <c r="J17" s="466"/>
    </row>
    <row r="18" spans="1:10" ht="20.149999999999999" customHeight="1">
      <c r="A18" s="181"/>
      <c r="B18" s="483" t="s">
        <v>377</v>
      </c>
      <c r="C18" s="693">
        <f>'1.1 Summary'!$C$17</f>
        <v>6</v>
      </c>
      <c r="D18" s="693">
        <f>'1.1 Summary'!$C$17</f>
        <v>6</v>
      </c>
      <c r="E18" s="470" t="str">
        <f>IF('1.1 Summary'!C15="Can","Cans/Pack","Bottles/Pack")</f>
        <v>Bottles/Pack</v>
      </c>
      <c r="F18" s="181"/>
      <c r="G18" s="181"/>
      <c r="H18" s="181"/>
      <c r="I18" s="181"/>
      <c r="J18" s="466"/>
    </row>
    <row r="19" spans="1:10" ht="20.149999999999999" customHeight="1">
      <c r="A19" s="181"/>
      <c r="B19" s="483" t="s">
        <v>378</v>
      </c>
      <c r="C19" s="693">
        <f>IF('1.1 Summary'!$C$18="4*6",6,IF('1.1 Summary'!$C$18="6*4",4,IF('1.1 Summary'!$C$18="8*3",3,IF('1.1 Summary'!$C$18="12*2",2,1))))</f>
        <v>4</v>
      </c>
      <c r="D19" s="693">
        <f>IF('1.1 Summary'!$C$18="4*6",6,IF('1.1 Summary'!$C$18="6*4",4,IF('1.1 Summary'!$C$18="8*3",3,IF('1.1 Summary'!$C$18="12*2",2,1))))</f>
        <v>4</v>
      </c>
      <c r="E19" s="470" t="s">
        <v>379</v>
      </c>
      <c r="F19" s="181"/>
      <c r="G19" s="181"/>
      <c r="H19" s="181"/>
      <c r="I19" s="181"/>
      <c r="J19" s="466"/>
    </row>
    <row r="20" spans="1:10" ht="20.149999999999999" customHeight="1">
      <c r="A20" s="181"/>
      <c r="B20" s="483" t="s">
        <v>269</v>
      </c>
      <c r="C20" s="470">
        <f>C16/(C17*C18*C19)</f>
        <v>5208.333333333333</v>
      </c>
      <c r="D20" s="470">
        <f>D16/(D17*D18*D19)</f>
        <v>5208.333333333333</v>
      </c>
      <c r="E20" s="470" t="s">
        <v>270</v>
      </c>
      <c r="F20" s="181"/>
      <c r="G20" s="181"/>
      <c r="H20" s="181"/>
      <c r="I20" s="181"/>
      <c r="J20" s="466"/>
    </row>
    <row r="21" spans="1:10" ht="20.149999999999999" customHeight="1">
      <c r="A21" s="181"/>
      <c r="B21" s="483" t="s">
        <v>271</v>
      </c>
      <c r="C21" s="470">
        <f>C11*C13*C12</f>
        <v>19.285714285714285</v>
      </c>
      <c r="D21" s="470">
        <f>D11*D13*D12</f>
        <v>23.142857142857142</v>
      </c>
      <c r="E21" s="470" t="s">
        <v>268</v>
      </c>
      <c r="F21" s="181"/>
      <c r="G21" s="181"/>
      <c r="H21" s="181"/>
      <c r="I21" s="181"/>
      <c r="J21" s="466"/>
    </row>
    <row r="22" spans="1:10" ht="20.149999999999999" customHeight="1">
      <c r="A22" s="181"/>
      <c r="B22" s="483" t="s">
        <v>272</v>
      </c>
      <c r="C22" s="470">
        <f>C21*60</f>
        <v>1157.1428571428571</v>
      </c>
      <c r="D22" s="470">
        <f>D21*60</f>
        <v>1388.5714285714284</v>
      </c>
      <c r="E22" s="470" t="s">
        <v>273</v>
      </c>
      <c r="F22" s="181"/>
      <c r="G22" s="181"/>
      <c r="H22" s="181"/>
      <c r="I22" s="181"/>
      <c r="J22" s="466"/>
    </row>
    <row r="23" spans="1:10" ht="20.149999999999999" customHeight="1">
      <c r="A23" s="181"/>
      <c r="B23" s="483" t="s">
        <v>353</v>
      </c>
      <c r="C23" s="676">
        <f>'Input Sheet'!E317</f>
        <v>0.01</v>
      </c>
      <c r="D23" s="676">
        <f>'Input Sheet'!F317</f>
        <v>0.01</v>
      </c>
      <c r="E23" s="470" t="s">
        <v>208</v>
      </c>
      <c r="F23" s="181"/>
      <c r="G23" s="181"/>
      <c r="H23" s="181"/>
      <c r="I23" s="181"/>
      <c r="J23" s="466"/>
    </row>
    <row r="24" spans="1:10" ht="20.149999999999999" customHeight="1">
      <c r="A24" s="181"/>
      <c r="B24" s="481" t="s">
        <v>502</v>
      </c>
      <c r="C24" s="488">
        <f>C23*C22</f>
        <v>11.571428571428571</v>
      </c>
      <c r="D24" s="488">
        <f>D23*D22</f>
        <v>13.885714285714284</v>
      </c>
      <c r="E24" s="470" t="s">
        <v>273</v>
      </c>
      <c r="F24" s="181"/>
      <c r="G24" s="181"/>
      <c r="H24" s="181"/>
      <c r="I24" s="181"/>
      <c r="J24" s="466"/>
    </row>
    <row r="25" spans="1:10" ht="20.149999999999999" customHeight="1">
      <c r="A25" s="181"/>
      <c r="B25" s="481" t="s">
        <v>503</v>
      </c>
      <c r="C25" s="470">
        <f>C22-C24</f>
        <v>1145.5714285714284</v>
      </c>
      <c r="D25" s="470">
        <f>D22-D24</f>
        <v>1374.6857142857141</v>
      </c>
      <c r="E25" s="470" t="s">
        <v>273</v>
      </c>
      <c r="F25" s="181"/>
      <c r="G25" s="181"/>
      <c r="H25" s="181"/>
      <c r="I25" s="181"/>
      <c r="J25" s="466"/>
    </row>
    <row r="26" spans="1:10" ht="20.149999999999999" customHeight="1">
      <c r="A26" s="181"/>
      <c r="B26" s="483" t="s">
        <v>217</v>
      </c>
      <c r="C26" s="485">
        <f>C20/C25</f>
        <v>4.546493744024608</v>
      </c>
      <c r="D26" s="485">
        <f>D20/D25</f>
        <v>3.788744786687174</v>
      </c>
      <c r="E26" s="470" t="s">
        <v>153</v>
      </c>
      <c r="F26" s="181"/>
      <c r="G26" s="181"/>
      <c r="H26" s="181"/>
      <c r="I26" s="181"/>
      <c r="J26" s="466"/>
    </row>
    <row r="27" spans="1:10" ht="20.149999999999999" customHeight="1">
      <c r="A27" s="181"/>
      <c r="B27" s="469" t="s">
        <v>218</v>
      </c>
      <c r="C27" s="485">
        <f>'Appendix - Equipment'!$C$33</f>
        <v>0.5</v>
      </c>
      <c r="D27" s="485">
        <f>'Appendix - Equipment'!$C$33</f>
        <v>0.5</v>
      </c>
      <c r="E27" s="470" t="s">
        <v>219</v>
      </c>
      <c r="F27" s="181"/>
      <c r="G27" s="181"/>
      <c r="H27" s="181"/>
      <c r="I27" s="181"/>
      <c r="J27" s="466"/>
    </row>
    <row r="28" spans="1:10" ht="20.149999999999999" customHeight="1">
      <c r="A28" s="181"/>
      <c r="B28" s="483" t="s">
        <v>220</v>
      </c>
      <c r="C28" s="486">
        <f>C26/SUM(C26:C27)</f>
        <v>0.90092130787003666</v>
      </c>
      <c r="D28" s="486">
        <f>D26/SUM(D26:D27)</f>
        <v>0.88341577201048072</v>
      </c>
      <c r="E28" s="470" t="s">
        <v>208</v>
      </c>
      <c r="F28" s="181"/>
      <c r="G28" s="181"/>
      <c r="H28" s="181"/>
      <c r="I28" s="181"/>
      <c r="J28" s="466"/>
    </row>
    <row r="29" spans="1:10" ht="20.149999999999999" customHeight="1">
      <c r="A29" s="181"/>
      <c r="B29" s="483" t="s">
        <v>250</v>
      </c>
      <c r="C29" s="485">
        <f>C26+C27</f>
        <v>5.046493744024608</v>
      </c>
      <c r="D29" s="485">
        <f>D26+D27</f>
        <v>4.2887447866871735</v>
      </c>
      <c r="E29" s="470" t="s">
        <v>153</v>
      </c>
      <c r="F29" s="181"/>
      <c r="G29" s="181"/>
      <c r="H29" s="181"/>
      <c r="I29" s="181"/>
      <c r="J29" s="466"/>
    </row>
    <row r="30" spans="1:10" ht="20.149999999999999" customHeight="1">
      <c r="A30" s="181"/>
      <c r="B30" s="481" t="s">
        <v>618</v>
      </c>
      <c r="C30" s="723">
        <f>C12*(1-C23)*1</f>
        <v>0.95464285714285713</v>
      </c>
      <c r="D30" s="723">
        <f>D12*(1-D23)*1</f>
        <v>0.95464285714285713</v>
      </c>
      <c r="E30" s="470" t="s">
        <v>208</v>
      </c>
      <c r="F30" s="181"/>
      <c r="G30" s="181"/>
      <c r="H30" s="181"/>
      <c r="I30" s="181"/>
      <c r="J30" s="466"/>
    </row>
    <row r="31" spans="1:10" ht="20.149999999999999" customHeight="1">
      <c r="A31" s="181"/>
      <c r="B31" s="465"/>
      <c r="C31" s="181"/>
      <c r="D31" s="181"/>
      <c r="E31" s="181"/>
      <c r="F31" s="181"/>
      <c r="G31" s="181"/>
      <c r="H31" s="181"/>
      <c r="I31" s="181"/>
      <c r="J31" s="466"/>
    </row>
    <row r="32" spans="1:10" s="181" customFormat="1" ht="20.149999999999999" customHeight="1" thickBot="1">
      <c r="B32" s="910" t="s">
        <v>222</v>
      </c>
      <c r="C32" s="910"/>
      <c r="D32" s="910"/>
      <c r="E32" s="910"/>
      <c r="F32" s="910"/>
      <c r="G32" s="910"/>
      <c r="J32" s="186"/>
    </row>
    <row r="33" spans="1:12" s="181" customFormat="1" ht="6" customHeight="1" thickTop="1">
      <c r="B33" s="188"/>
      <c r="D33" s="463"/>
      <c r="J33" s="186"/>
    </row>
    <row r="34" spans="1:12" ht="30" customHeight="1">
      <c r="A34" s="181"/>
      <c r="B34" s="491" t="s">
        <v>223</v>
      </c>
      <c r="C34" s="491" t="s">
        <v>224</v>
      </c>
      <c r="D34" s="491" t="s">
        <v>225</v>
      </c>
      <c r="E34" s="491" t="s">
        <v>226</v>
      </c>
      <c r="F34" s="492" t="s">
        <v>86</v>
      </c>
      <c r="G34" s="493" t="s">
        <v>227</v>
      </c>
      <c r="I34" s="181"/>
      <c r="J34" s="181"/>
      <c r="L34" s="494"/>
    </row>
    <row r="35" spans="1:12" ht="17.149999999999999" customHeight="1">
      <c r="A35" s="181"/>
      <c r="B35" s="661" t="s">
        <v>135</v>
      </c>
      <c r="C35" s="665">
        <f>'Appendix - Equipment'!C25</f>
        <v>1</v>
      </c>
      <c r="D35" s="761">
        <f>IF('1.2 Scenario Analysis'!M12="New",'Appendix - Equipment'!E24,IF('1.2 Scenario Analysis'!M12="Old",'Appendix - Equipment'!E24*0.4,'Appendix - Equipment'!E24*0.75))</f>
        <v>39000</v>
      </c>
      <c r="E35" s="667">
        <f>'Input Sheet'!E318</f>
        <v>0.1</v>
      </c>
      <c r="F35" s="497">
        <f>C35*D35*E35/C$10</f>
        <v>0.5078125</v>
      </c>
      <c r="G35" s="499">
        <f>F35*$C$29/$C$16*1000</f>
        <v>1.0250690417549984E-2</v>
      </c>
      <c r="I35" s="181"/>
      <c r="J35" s="181"/>
      <c r="L35" s="494"/>
    </row>
    <row r="36" spans="1:12" ht="17.149999999999999" customHeight="1">
      <c r="A36" s="181"/>
      <c r="B36" s="905" t="s">
        <v>228</v>
      </c>
      <c r="C36" s="906"/>
      <c r="D36" s="906"/>
      <c r="E36" s="907"/>
      <c r="F36" s="501">
        <f>SUM(F35)</f>
        <v>0.5078125</v>
      </c>
      <c r="G36" s="501">
        <f>SUM(G35)</f>
        <v>1.0250690417549984E-2</v>
      </c>
      <c r="I36" s="181"/>
      <c r="J36" s="181"/>
    </row>
    <row r="37" spans="1:12" ht="17.149999999999999" customHeight="1">
      <c r="A37" s="181"/>
      <c r="B37" s="502"/>
      <c r="C37" s="503"/>
      <c r="D37" s="503"/>
      <c r="E37" s="504"/>
      <c r="F37" s="504"/>
      <c r="G37" s="504"/>
      <c r="H37" s="504"/>
      <c r="I37" s="181"/>
      <c r="J37" s="181"/>
    </row>
    <row r="38" spans="1:12" ht="30" customHeight="1">
      <c r="A38" s="181"/>
      <c r="B38" s="491" t="s">
        <v>229</v>
      </c>
      <c r="C38" s="491" t="s">
        <v>224</v>
      </c>
      <c r="D38" s="491" t="s">
        <v>225</v>
      </c>
      <c r="E38" s="491" t="s">
        <v>226</v>
      </c>
      <c r="F38" s="492" t="s">
        <v>86</v>
      </c>
      <c r="G38" s="493" t="s">
        <v>227</v>
      </c>
      <c r="H38" s="181"/>
      <c r="I38" s="181"/>
      <c r="J38" s="181"/>
    </row>
    <row r="39" spans="1:12" ht="17.149999999999999" customHeight="1">
      <c r="A39" s="181"/>
      <c r="B39" s="661" t="s">
        <v>135</v>
      </c>
      <c r="C39" s="665">
        <f>'Appendix - Equipment'!C25</f>
        <v>1</v>
      </c>
      <c r="D39" s="761">
        <f>IF('1.2 Scenario Analysis'!M12="New",'Appendix - Equipment'!I24,IF('1.2 Scenario Analysis'!M12="Old",'Appendix - Equipment'!I24*0.4,'Appendix - Equipment'!I24*0.75))</f>
        <v>45000</v>
      </c>
      <c r="E39" s="667">
        <f>'Input Sheet'!F318</f>
        <v>0.1</v>
      </c>
      <c r="F39" s="497">
        <f>C39*D39*E39/D$10</f>
        <v>0.5859375</v>
      </c>
      <c r="G39" s="499">
        <f>F39*$D$29/$D$16*1000</f>
        <v>1.0051745593798064E-2</v>
      </c>
      <c r="H39" s="181"/>
      <c r="I39" s="181"/>
      <c r="J39" s="181"/>
    </row>
    <row r="40" spans="1:12" ht="17.149999999999999" customHeight="1">
      <c r="A40" s="181"/>
      <c r="B40" s="905" t="s">
        <v>228</v>
      </c>
      <c r="C40" s="906"/>
      <c r="D40" s="906"/>
      <c r="E40" s="907"/>
      <c r="F40" s="501">
        <f>SUM(F39)</f>
        <v>0.5859375</v>
      </c>
      <c r="G40" s="501">
        <f>SUM(G39)</f>
        <v>1.0051745593798064E-2</v>
      </c>
      <c r="H40" s="181"/>
      <c r="I40" s="181"/>
      <c r="J40" s="181"/>
    </row>
    <row r="41" spans="1:12" ht="17.149999999999999" customHeight="1">
      <c r="A41" s="181"/>
      <c r="B41" s="165"/>
      <c r="H41" s="181"/>
      <c r="I41" s="181"/>
      <c r="J41" s="181"/>
    </row>
    <row r="42" spans="1:12" ht="17.149999999999999" customHeight="1" thickBot="1">
      <c r="A42" s="181"/>
      <c r="B42" s="910" t="s">
        <v>67</v>
      </c>
      <c r="C42" s="910"/>
      <c r="D42" s="910"/>
      <c r="E42" s="910"/>
      <c r="F42" s="910"/>
      <c r="G42" s="910"/>
      <c r="H42" s="181"/>
      <c r="I42" s="181"/>
      <c r="J42" s="181"/>
    </row>
    <row r="43" spans="1:12" ht="6" customHeight="1" thickTop="1">
      <c r="A43" s="181"/>
      <c r="B43" s="165"/>
      <c r="H43" s="181"/>
      <c r="I43" s="181"/>
      <c r="J43" s="181"/>
    </row>
    <row r="44" spans="1:12" ht="30" customHeight="1">
      <c r="A44" s="181"/>
      <c r="B44" s="491" t="s">
        <v>223</v>
      </c>
      <c r="C44" s="491" t="s">
        <v>230</v>
      </c>
      <c r="D44" s="491" t="s">
        <v>231</v>
      </c>
      <c r="E44" s="491" t="s">
        <v>232</v>
      </c>
      <c r="F44" s="492" t="s">
        <v>86</v>
      </c>
      <c r="G44" s="493" t="s">
        <v>233</v>
      </c>
      <c r="H44" s="181"/>
      <c r="I44" s="181"/>
      <c r="J44" s="181"/>
    </row>
    <row r="45" spans="1:12" ht="17.149999999999999" customHeight="1">
      <c r="A45" s="181"/>
      <c r="B45" s="661" t="s">
        <v>135</v>
      </c>
      <c r="C45" s="762">
        <f>IF('1.2 Scenario Analysis'!M12="Old",(C35*(75*(1+16%))),IF('1.2 Scenario Analysis'!M12="New",(C35*75),C35*(75*(1+8%))))</f>
        <v>81</v>
      </c>
      <c r="D45" s="668">
        <v>0</v>
      </c>
      <c r="E45" s="669">
        <v>0.15</v>
      </c>
      <c r="F45" s="499">
        <f>(C45*IF('1.1 Summary'!$C$9="France",'Assumption &amp; Analysis'!$E$70,IF('1.1 Summary'!$C$9="Netherlands",'Assumption &amp; Analysis'!$F$70,IF('1.1 Summary'!$C$9="Portugal",'Assumption &amp; Analysis'!$G$70,'Assumption &amp; Analysis'!$H$70)))+(D45*IF('1.1 Summary'!$C$9="France",'Assumption &amp; Analysis'!$E$71,IF('1.1 Summary'!$C$9="Netherlands",'Assumption &amp; Analysis'!$F$71,IF('1.1 Summary'!$C$9="Portugal",'Assumption &amp; Analysis'!$G$71,'Assumption &amp; Analysis'!$H$71))))+(1+E45))</f>
        <v>13.934092653555531</v>
      </c>
      <c r="G45" s="499">
        <f>F45*$C$29/$C$16*1000</f>
        <v>0.281273245619309</v>
      </c>
      <c r="H45" s="181"/>
      <c r="I45" s="181"/>
      <c r="J45" s="181"/>
    </row>
    <row r="46" spans="1:12" ht="17.149999999999999" customHeight="1">
      <c r="A46" s="181"/>
      <c r="B46" s="905" t="s">
        <v>228</v>
      </c>
      <c r="C46" s="906"/>
      <c r="D46" s="906"/>
      <c r="E46" s="907"/>
      <c r="F46" s="501">
        <f>SUM(F45)</f>
        <v>13.934092653555531</v>
      </c>
      <c r="G46" s="501">
        <f>SUM(G45)</f>
        <v>0.281273245619309</v>
      </c>
      <c r="H46" s="181"/>
      <c r="I46" s="181"/>
      <c r="J46" s="181"/>
    </row>
    <row r="47" spans="1:12" ht="17.149999999999999" customHeight="1">
      <c r="A47" s="181"/>
      <c r="B47" s="508"/>
      <c r="C47" s="508"/>
      <c r="D47" s="508"/>
      <c r="E47" s="508"/>
      <c r="F47" s="508"/>
      <c r="G47" s="508"/>
      <c r="H47" s="181"/>
      <c r="I47" s="181"/>
      <c r="J47" s="181"/>
    </row>
    <row r="48" spans="1:12" ht="30" customHeight="1">
      <c r="A48" s="181"/>
      <c r="B48" s="491" t="s">
        <v>229</v>
      </c>
      <c r="C48" s="491" t="s">
        <v>230</v>
      </c>
      <c r="D48" s="491" t="s">
        <v>231</v>
      </c>
      <c r="E48" s="491" t="s">
        <v>232</v>
      </c>
      <c r="F48" s="492" t="s">
        <v>86</v>
      </c>
      <c r="G48" s="493" t="s">
        <v>233</v>
      </c>
      <c r="H48" s="181"/>
      <c r="I48" s="181"/>
      <c r="J48" s="181"/>
    </row>
    <row r="49" spans="1:10" ht="17.149999999999999" customHeight="1">
      <c r="A49" s="181"/>
      <c r="B49" s="661" t="s">
        <v>135</v>
      </c>
      <c r="C49" s="762">
        <f>IF('1.2 Scenario Analysis'!M12="Old",(C39*(79*(1+16%))),IF('1.2 Scenario Analysis'!M12="New",(C39*79),C39*(79*(1+8%))))</f>
        <v>85.320000000000007</v>
      </c>
      <c r="D49" s="668">
        <v>0</v>
      </c>
      <c r="E49" s="669">
        <v>0.15</v>
      </c>
      <c r="F49" s="499">
        <f>(C49*IF('1.1 Summary'!$C$9="France",'Assumption &amp; Analysis'!$E$70,IF('1.1 Summary'!$C$9="Netherlands",'Assumption &amp; Analysis'!$F$70,IF('1.1 Summary'!$C$9="Portugal",'Assumption &amp; Analysis'!$G$70,'Assumption &amp; Analysis'!$H$70)))+(D49*IF('1.1 Summary'!$C$9="France",'Assumption &amp; Analysis'!$E$71,IF('1.1 Summary'!$C$9="Netherlands",'Assumption &amp; Analysis'!$F$71,IF('1.1 Summary'!$C$9="Portugal",'Assumption &amp; Analysis'!$G$71,'Assumption &amp; Analysis'!$H$71))))+(1+E49))</f>
        <v>14.615910928411827</v>
      </c>
      <c r="G49" s="499">
        <f>F49*$D$29/$D$16*1000</f>
        <v>0.25073564718764124</v>
      </c>
      <c r="H49" s="181"/>
      <c r="I49" s="181"/>
      <c r="J49" s="181"/>
    </row>
    <row r="50" spans="1:10" ht="17.149999999999999" customHeight="1">
      <c r="A50" s="181"/>
      <c r="B50" s="905" t="s">
        <v>228</v>
      </c>
      <c r="C50" s="906"/>
      <c r="D50" s="906"/>
      <c r="E50" s="907"/>
      <c r="F50" s="501">
        <f>SUM(F49:F49)</f>
        <v>14.615910928411827</v>
      </c>
      <c r="G50" s="501">
        <f>SUM(G49:G49)</f>
        <v>0.25073564718764124</v>
      </c>
      <c r="H50" s="181"/>
      <c r="I50" s="181"/>
      <c r="J50" s="181"/>
    </row>
    <row r="51" spans="1:10" ht="17.149999999999999" customHeight="1">
      <c r="A51" s="181"/>
      <c r="B51" s="504"/>
      <c r="C51" s="502"/>
      <c r="D51" s="502"/>
      <c r="E51" s="503"/>
      <c r="F51" s="504"/>
      <c r="G51" s="504"/>
      <c r="H51" s="504"/>
      <c r="I51" s="504"/>
      <c r="J51" s="181"/>
    </row>
    <row r="52" spans="1:10" ht="17.149999999999999" customHeight="1" thickBot="1">
      <c r="A52" s="181"/>
      <c r="B52" s="910" t="s">
        <v>69</v>
      </c>
      <c r="C52" s="910"/>
      <c r="D52" s="910"/>
      <c r="E52" s="910"/>
      <c r="F52" s="910"/>
      <c r="G52" s="910"/>
      <c r="H52" s="504"/>
      <c r="I52" s="504"/>
      <c r="J52" s="181"/>
    </row>
    <row r="53" spans="1:10" ht="6" customHeight="1" thickTop="1">
      <c r="A53" s="181"/>
      <c r="B53" s="504"/>
      <c r="C53" s="502"/>
      <c r="D53" s="502"/>
      <c r="E53" s="503"/>
      <c r="F53" s="504"/>
      <c r="G53" s="504"/>
      <c r="H53" s="504"/>
      <c r="I53" s="504"/>
      <c r="J53" s="181"/>
    </row>
    <row r="54" spans="1:10" ht="30" customHeight="1">
      <c r="A54" s="181"/>
      <c r="B54" s="491" t="s">
        <v>223</v>
      </c>
      <c r="C54" s="491" t="s">
        <v>234</v>
      </c>
      <c r="D54" s="491" t="s">
        <v>235</v>
      </c>
      <c r="E54" s="491" t="s">
        <v>236</v>
      </c>
      <c r="F54" s="492" t="s">
        <v>86</v>
      </c>
      <c r="G54" s="493" t="s">
        <v>237</v>
      </c>
      <c r="H54" s="504"/>
      <c r="I54" s="504"/>
      <c r="J54" s="181"/>
    </row>
    <row r="55" spans="1:10" ht="17.149999999999999" customHeight="1">
      <c r="A55" s="181"/>
      <c r="B55" s="419" t="s">
        <v>95</v>
      </c>
      <c r="C55" s="512">
        <f>'Input Sheet'!E319</f>
        <v>1</v>
      </c>
      <c r="D55" s="513">
        <f>'Input Sheet'!E323</f>
        <v>0.03</v>
      </c>
      <c r="E55" s="497">
        <f>IF('1.1 Summary'!$C$9="France",'Labour Data – France'!$F14,IF('1.1 Summary'!$C$9="Netherlands",'Labour Data – Netherlands'!$F14,IF('1.1 Summary'!$C$9="Portugal",'Labour Data – Portugal'!$F14,'Labour Data – Country B'!$F14)))</f>
        <v>75.01731539986767</v>
      </c>
      <c r="F55" s="497">
        <f>C55*D55*E55</f>
        <v>2.25051946199603</v>
      </c>
      <c r="G55" s="499">
        <f>F55*$C$29/$C$16*1000</f>
        <v>4.542892954307437E-2</v>
      </c>
      <c r="H55" s="504"/>
      <c r="I55" s="504"/>
      <c r="J55" s="181"/>
    </row>
    <row r="56" spans="1:10" ht="17.149999999999999" customHeight="1">
      <c r="A56" s="181"/>
      <c r="B56" s="419" t="s">
        <v>96</v>
      </c>
      <c r="C56" s="512">
        <f>'Input Sheet'!E320</f>
        <v>1</v>
      </c>
      <c r="D56" s="513">
        <f>'Input Sheet'!E324</f>
        <v>0.05</v>
      </c>
      <c r="E56" s="497">
        <f>IF('1.1 Summary'!$C$9="France",'Labour Data – France'!$F15,IF('1.1 Summary'!$C$9="Netherlands",'Labour Data – Netherlands'!$F15,IF('1.1 Summary'!$C$9="Portugal",'Labour Data – Portugal'!$F15,'Labour Data – Country B'!$F15)))</f>
        <v>37.306034057501101</v>
      </c>
      <c r="F56" s="497">
        <f t="shared" ref="F56:F58" si="0">C56*D56*E56</f>
        <v>1.8653017028750551</v>
      </c>
      <c r="G56" s="499">
        <f>F56*$C$29/$C$16*1000</f>
        <v>3.7652933497109652E-2</v>
      </c>
      <c r="H56" s="504"/>
      <c r="I56" s="504"/>
      <c r="J56" s="181"/>
    </row>
    <row r="57" spans="1:10" ht="17.149999999999999" customHeight="1">
      <c r="A57" s="181"/>
      <c r="B57" s="419" t="s">
        <v>97</v>
      </c>
      <c r="C57" s="512">
        <f>'Input Sheet'!E321</f>
        <v>1</v>
      </c>
      <c r="D57" s="513">
        <f>'Input Sheet'!E325</f>
        <v>0.05</v>
      </c>
      <c r="E57" s="497">
        <f>IF('1.1 Summary'!$C$9="France",'Labour Data – France'!$F16,IF('1.1 Summary'!$C$9="Netherlands",'Labour Data – Netherlands'!$F16,IF('1.1 Summary'!$C$9="Portugal",'Labour Data – Portugal'!$F16,'Labour Data – Country B'!$F16)))</f>
        <v>23.232408815008824</v>
      </c>
      <c r="F57" s="497">
        <f t="shared" si="0"/>
        <v>1.1616204407504414</v>
      </c>
      <c r="G57" s="499">
        <f>F57*$C$29/$C$16*1000</f>
        <v>2.3448441148712841E-2</v>
      </c>
      <c r="H57" s="504"/>
      <c r="I57" s="504"/>
      <c r="J57" s="181"/>
    </row>
    <row r="58" spans="1:10" ht="17.149999999999999" customHeight="1">
      <c r="A58" s="181"/>
      <c r="B58" s="419" t="s">
        <v>98</v>
      </c>
      <c r="C58" s="512">
        <f>'Input Sheet'!E322</f>
        <v>1</v>
      </c>
      <c r="D58" s="513">
        <f>'Input Sheet'!E326</f>
        <v>0.1</v>
      </c>
      <c r="E58" s="497">
        <f>IF('1.1 Summary'!$C$9="France",'Labour Data – France'!$F17,IF('1.1 Summary'!$C$9="Netherlands",'Labour Data – Netherlands'!$F17,IF('1.1 Summary'!$C$9="Portugal",'Labour Data – Portugal'!$F17,'Labour Data – Country B'!$F17)))</f>
        <v>22.146190143923693</v>
      </c>
      <c r="F58" s="497">
        <f t="shared" si="0"/>
        <v>2.2146190143923694</v>
      </c>
      <c r="G58" s="499">
        <f>F58*$C$29/$C$16*1000</f>
        <v>4.4704244006116139E-2</v>
      </c>
      <c r="H58" s="504"/>
      <c r="I58" s="504"/>
      <c r="J58" s="181"/>
    </row>
    <row r="59" spans="1:10" ht="17.149999999999999" customHeight="1">
      <c r="A59" s="181"/>
      <c r="B59" s="905" t="s">
        <v>228</v>
      </c>
      <c r="C59" s="906"/>
      <c r="D59" s="906"/>
      <c r="E59" s="907"/>
      <c r="F59" s="501">
        <f>SUM(F55:F58)</f>
        <v>7.4920606200138966</v>
      </c>
      <c r="G59" s="501">
        <f>SUM(G55:G58)</f>
        <v>0.151234548195013</v>
      </c>
      <c r="H59" s="504"/>
      <c r="I59" s="504"/>
      <c r="J59" s="181"/>
    </row>
    <row r="60" spans="1:10" ht="17.149999999999999" customHeight="1">
      <c r="A60" s="181"/>
      <c r="B60" s="508"/>
      <c r="C60" s="508"/>
      <c r="D60" s="508"/>
      <c r="E60" s="508"/>
      <c r="F60" s="508"/>
      <c r="G60" s="508"/>
      <c r="H60" s="504"/>
      <c r="I60" s="504"/>
      <c r="J60" s="181"/>
    </row>
    <row r="61" spans="1:10" ht="30" customHeight="1">
      <c r="A61" s="181"/>
      <c r="B61" s="491" t="s">
        <v>229</v>
      </c>
      <c r="C61" s="491" t="s">
        <v>234</v>
      </c>
      <c r="D61" s="491" t="s">
        <v>235</v>
      </c>
      <c r="E61" s="491" t="s">
        <v>236</v>
      </c>
      <c r="F61" s="492" t="s">
        <v>86</v>
      </c>
      <c r="G61" s="493" t="s">
        <v>237</v>
      </c>
      <c r="H61" s="504"/>
      <c r="I61" s="504"/>
      <c r="J61" s="181"/>
    </row>
    <row r="62" spans="1:10" ht="17.149999999999999" customHeight="1">
      <c r="A62" s="181"/>
      <c r="B62" s="419" t="s">
        <v>95</v>
      </c>
      <c r="C62" s="512">
        <f>'Input Sheet'!F319</f>
        <v>1</v>
      </c>
      <c r="D62" s="513">
        <f>'Input Sheet'!F323</f>
        <v>0.03</v>
      </c>
      <c r="E62" s="497">
        <f>IF('1.1 Summary'!$C$9="France",'Labour Data – France'!$F14,IF('1.1 Summary'!$C$9="Netherlands",'Labour Data – Netherlands'!$F14,IF('1.1 Summary'!$C$9="Portugal",'Labour Data – Portugal'!$F14,'Labour Data – Country B'!$F14)))</f>
        <v>75.01731539986767</v>
      </c>
      <c r="F62" s="497">
        <f>C62*D62*E62</f>
        <v>2.25051946199603</v>
      </c>
      <c r="G62" s="499">
        <f>F62*$D$29/$D$16*1000</f>
        <v>3.8607614439893988E-2</v>
      </c>
      <c r="H62" s="504"/>
      <c r="I62" s="504"/>
      <c r="J62" s="181"/>
    </row>
    <row r="63" spans="1:10" ht="17.149999999999999" customHeight="1">
      <c r="A63" s="181"/>
      <c r="B63" s="419" t="s">
        <v>96</v>
      </c>
      <c r="C63" s="512">
        <f>'Input Sheet'!F320</f>
        <v>1</v>
      </c>
      <c r="D63" s="513">
        <f>'Input Sheet'!F324</f>
        <v>0.05</v>
      </c>
      <c r="E63" s="497">
        <f>IF('1.1 Summary'!$C$9="France",'Labour Data – France'!$F15,IF('1.1 Summary'!$C$9="Netherlands",'Labour Data – Netherlands'!$F15,IF('1.1 Summary'!$C$9="Portugal",'Labour Data – Portugal'!$F15,'Labour Data – Country B'!$F15)))</f>
        <v>37.306034057501101</v>
      </c>
      <c r="F63" s="497">
        <f t="shared" ref="F63:F65" si="1">C63*D63*E63</f>
        <v>1.8653017028750551</v>
      </c>
      <c r="G63" s="499">
        <f>F63*$D$29/$D$16*1000</f>
        <v>3.1999211815216401E-2</v>
      </c>
      <c r="H63" s="504"/>
      <c r="I63" s="504"/>
      <c r="J63" s="181"/>
    </row>
    <row r="64" spans="1:10" ht="17.149999999999999" customHeight="1">
      <c r="A64" s="181"/>
      <c r="B64" s="419" t="s">
        <v>97</v>
      </c>
      <c r="C64" s="512">
        <f>'Input Sheet'!F321</f>
        <v>1</v>
      </c>
      <c r="D64" s="513">
        <f>'Input Sheet'!F325</f>
        <v>0.05</v>
      </c>
      <c r="E64" s="497">
        <f>IF('1.1 Summary'!$C$9="France",'Labour Data – France'!$F16,IF('1.1 Summary'!$C$9="Netherlands",'Labour Data – Netherlands'!$F16,IF('1.1 Summary'!$C$9="Portugal",'Labour Data – Portugal'!$F16,'Labour Data – Country B'!$F16)))</f>
        <v>23.232408815008824</v>
      </c>
      <c r="F64" s="497">
        <f t="shared" si="1"/>
        <v>1.1616204407504414</v>
      </c>
      <c r="G64" s="499">
        <f>F64*$D$29/$D$16*1000</f>
        <v>1.9927574437510847E-2</v>
      </c>
      <c r="H64" s="504"/>
      <c r="I64" s="504"/>
      <c r="J64" s="181"/>
    </row>
    <row r="65" spans="1:12" ht="17.149999999999999" customHeight="1">
      <c r="A65" s="181"/>
      <c r="B65" s="419" t="s">
        <v>98</v>
      </c>
      <c r="C65" s="512">
        <f>'Input Sheet'!F322</f>
        <v>1</v>
      </c>
      <c r="D65" s="513">
        <f>'Input Sheet'!F326</f>
        <v>0.1</v>
      </c>
      <c r="E65" s="497">
        <f>IF('1.1 Summary'!$C$9="France",'Labour Data – France'!$F17,IF('1.1 Summary'!$C$9="Netherlands",'Labour Data – Netherlands'!$F17,IF('1.1 Summary'!$C$9="Portugal",'Labour Data – Portugal'!$F17,'Labour Data – Country B'!$F17)))</f>
        <v>22.146190143923693</v>
      </c>
      <c r="F65" s="497">
        <f t="shared" si="1"/>
        <v>2.2146190143923694</v>
      </c>
      <c r="G65" s="499">
        <f>F65*$D$29/$D$16*1000</f>
        <v>3.799174300989424E-2</v>
      </c>
      <c r="H65" s="504"/>
      <c r="I65" s="504"/>
      <c r="J65" s="181"/>
    </row>
    <row r="66" spans="1:12" ht="17.149999999999999" customHeight="1">
      <c r="A66" s="181"/>
      <c r="B66" s="905" t="s">
        <v>228</v>
      </c>
      <c r="C66" s="906"/>
      <c r="D66" s="906"/>
      <c r="E66" s="907"/>
      <c r="F66" s="501">
        <f>SUM(F62:F65)</f>
        <v>7.4920606200138966</v>
      </c>
      <c r="G66" s="501">
        <f>SUM(G62:G65)</f>
        <v>0.12852614370251547</v>
      </c>
      <c r="H66" s="181"/>
      <c r="I66" s="181"/>
      <c r="J66" s="181"/>
    </row>
    <row r="67" spans="1:12" ht="17.149999999999999" customHeight="1">
      <c r="A67" s="514"/>
      <c r="B67" s="514"/>
      <c r="C67" s="514"/>
      <c r="D67" s="514"/>
      <c r="E67" s="514"/>
      <c r="F67" s="181"/>
      <c r="G67" s="181"/>
      <c r="H67" s="181"/>
      <c r="I67" s="181"/>
      <c r="J67" s="181"/>
      <c r="L67" s="494"/>
    </row>
    <row r="68" spans="1:12" ht="17.149999999999999" customHeight="1">
      <c r="A68" s="84" t="s">
        <v>0</v>
      </c>
      <c r="B68" s="514"/>
      <c r="C68" s="514"/>
      <c r="D68" s="514"/>
      <c r="E68" s="514"/>
      <c r="F68" s="181"/>
      <c r="G68" s="181"/>
      <c r="H68" s="181"/>
      <c r="I68" s="181"/>
      <c r="J68" s="181"/>
      <c r="L68" s="494"/>
    </row>
    <row r="69" spans="1:12" ht="17.149999999999999" customHeight="1">
      <c r="A69" s="514"/>
      <c r="B69" s="514"/>
      <c r="C69" s="514"/>
      <c r="D69" s="514"/>
      <c r="E69" s="514"/>
      <c r="F69" s="514"/>
      <c r="G69" s="514"/>
      <c r="H69" s="514"/>
      <c r="I69" s="514"/>
      <c r="J69" s="12"/>
      <c r="K69" s="424"/>
      <c r="L69" s="424"/>
    </row>
    <row r="70" spans="1:12" ht="17.149999999999999" hidden="1" customHeight="1">
      <c r="B70" s="670"/>
    </row>
    <row r="71" spans="1:12" ht="15" hidden="1" customHeight="1">
      <c r="B71" s="165"/>
    </row>
    <row r="72" spans="1:12" ht="15" hidden="1" customHeight="1">
      <c r="B72" s="165"/>
    </row>
    <row r="73" spans="1:12" ht="15" hidden="1" customHeight="1">
      <c r="B73" s="165"/>
    </row>
    <row r="74" spans="1:12" ht="15" hidden="1" customHeight="1">
      <c r="B74" s="165"/>
    </row>
    <row r="75" spans="1:12" ht="15" hidden="1" customHeight="1">
      <c r="B75" s="165"/>
    </row>
    <row r="76" spans="1:12" ht="15" hidden="1" customHeight="1">
      <c r="B76" s="165"/>
    </row>
    <row r="77" spans="1:12" ht="15" hidden="1" customHeight="1">
      <c r="B77" s="165"/>
    </row>
    <row r="78" spans="1:12" ht="15" hidden="1" customHeight="1">
      <c r="B78" s="165"/>
    </row>
    <row r="79" spans="1:12" ht="15" hidden="1" customHeight="1">
      <c r="B79" s="165"/>
    </row>
    <row r="80" spans="1:12"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sheetData>
  <mergeCells count="10">
    <mergeCell ref="B50:E50"/>
    <mergeCell ref="B52:G52"/>
    <mergeCell ref="B59:E59"/>
    <mergeCell ref="B66:E66"/>
    <mergeCell ref="C2:D2"/>
    <mergeCell ref="B32:G32"/>
    <mergeCell ref="B36:E36"/>
    <mergeCell ref="B40:E40"/>
    <mergeCell ref="B42:G42"/>
    <mergeCell ref="B46:E46"/>
  </mergeCells>
  <pageMargins left="0.7" right="0.7" top="0.75" bottom="0.75" header="0.3" footer="0.3"/>
  <pageSetup scale="50"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5571-89D1-4F8B-8268-B0FC8EF19262}">
  <sheetPr>
    <tabColor rgb="FF92D050"/>
  </sheetPr>
  <dimension ref="A1:R591"/>
  <sheetViews>
    <sheetView showGridLines="0" zoomScale="85" zoomScaleNormal="85" zoomScaleSheetLayoutView="85" zoomScalePageLayoutView="40" workbookViewId="0"/>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16.83203125" style="165" customWidth="1"/>
    <col min="7" max="7" width="32.83203125" style="165" bestFit="1" customWidth="1"/>
    <col min="8" max="10" width="22.58203125" style="165" customWidth="1"/>
    <col min="11" max="11" width="7.58203125" style="165" customWidth="1"/>
    <col min="12" max="12" width="18.75" style="165" hidden="1" customWidth="1"/>
    <col min="13" max="13" width="6.75" style="165" hidden="1" customWidth="1"/>
    <col min="14" max="18" width="6.58203125" style="165" hidden="1" customWidth="1"/>
    <col min="19" max="16384" width="8" style="165" hidden="1"/>
  </cols>
  <sheetData>
    <row r="1" spans="1:11" ht="15" customHeight="1">
      <c r="A1" s="181"/>
      <c r="B1" s="463"/>
      <c r="E1" s="181"/>
      <c r="F1" s="181"/>
      <c r="G1" s="181"/>
      <c r="H1" s="181"/>
      <c r="I1" s="181"/>
      <c r="J1" s="181"/>
      <c r="K1" s="464"/>
    </row>
    <row r="2" spans="1:11" ht="14">
      <c r="A2" s="181"/>
      <c r="B2" s="465"/>
      <c r="C2" s="908" t="s">
        <v>198</v>
      </c>
      <c r="D2" s="909"/>
      <c r="E2" s="181"/>
      <c r="F2" s="181"/>
      <c r="G2" s="181"/>
      <c r="H2" s="181"/>
      <c r="I2" s="181"/>
      <c r="J2" s="181"/>
      <c r="K2" s="466"/>
    </row>
    <row r="3" spans="1:11" ht="20.149999999999999" customHeight="1">
      <c r="A3" s="181"/>
      <c r="B3" s="465"/>
      <c r="C3" s="181"/>
      <c r="D3" s="181"/>
      <c r="E3" s="181"/>
      <c r="F3" s="181"/>
      <c r="G3" s="181"/>
      <c r="H3" s="181"/>
      <c r="I3" s="181"/>
      <c r="J3" s="181"/>
      <c r="K3" s="466"/>
    </row>
    <row r="4" spans="1:11" ht="20.149999999999999" customHeight="1">
      <c r="A4" s="181"/>
      <c r="B4" s="465"/>
      <c r="C4" s="181"/>
      <c r="D4" s="181"/>
      <c r="E4" s="181"/>
      <c r="F4" s="181"/>
      <c r="G4" s="181"/>
      <c r="H4" s="181"/>
      <c r="I4" s="181"/>
      <c r="J4" s="181"/>
      <c r="K4" s="466"/>
    </row>
    <row r="5" spans="1:11" ht="20.149999999999999" customHeight="1" thickBot="1">
      <c r="A5" s="181"/>
      <c r="B5" s="404" t="s">
        <v>600</v>
      </c>
      <c r="C5" s="465"/>
      <c r="D5" s="465"/>
      <c r="E5" s="465"/>
      <c r="F5" s="181"/>
      <c r="G5" s="181"/>
      <c r="H5" s="181"/>
      <c r="I5" s="181"/>
      <c r="J5" s="181"/>
      <c r="K5" s="466"/>
    </row>
    <row r="6" spans="1:11" ht="6" customHeight="1" thickTop="1" thickBot="1">
      <c r="A6" s="181"/>
      <c r="B6" s="465"/>
      <c r="C6" s="465"/>
      <c r="D6" s="465"/>
      <c r="E6" s="465"/>
      <c r="F6" s="181"/>
      <c r="G6" s="468"/>
      <c r="H6" s="181"/>
      <c r="I6" s="181"/>
      <c r="J6" s="181"/>
      <c r="K6" s="466"/>
    </row>
    <row r="7" spans="1:11" ht="20.149999999999999" customHeight="1">
      <c r="A7" s="181"/>
      <c r="B7" s="467" t="s">
        <v>158</v>
      </c>
      <c r="C7" s="467" t="s">
        <v>200</v>
      </c>
      <c r="D7" s="467" t="s">
        <v>201</v>
      </c>
      <c r="E7" s="467" t="s">
        <v>202</v>
      </c>
      <c r="F7" s="181"/>
      <c r="G7" s="181"/>
      <c r="H7" s="181"/>
      <c r="I7" s="181"/>
      <c r="J7" s="181"/>
      <c r="K7" s="466"/>
    </row>
    <row r="8" spans="1:11" ht="20.149999999999999" customHeight="1">
      <c r="A8" s="181"/>
      <c r="B8" s="469" t="s">
        <v>203</v>
      </c>
      <c r="C8" s="470">
        <v>24</v>
      </c>
      <c r="D8" s="471">
        <v>24</v>
      </c>
      <c r="E8" s="472" t="s">
        <v>153</v>
      </c>
      <c r="F8" s="181"/>
      <c r="G8" s="181"/>
      <c r="H8" s="181"/>
      <c r="I8" s="181"/>
      <c r="J8" s="181"/>
      <c r="K8" s="466"/>
    </row>
    <row r="9" spans="1:11" ht="20.149999999999999" customHeight="1">
      <c r="A9" s="181"/>
      <c r="B9" s="677" t="s">
        <v>204</v>
      </c>
      <c r="C9" s="473">
        <f>'Assumption &amp; Analysis'!$E$15</f>
        <v>320</v>
      </c>
      <c r="D9" s="473">
        <f>'Assumption &amp; Analysis'!$E$15</f>
        <v>320</v>
      </c>
      <c r="E9" s="472" t="s">
        <v>155</v>
      </c>
      <c r="F9" s="303"/>
      <c r="G9" s="264"/>
      <c r="H9" s="264"/>
      <c r="I9" s="264"/>
      <c r="J9" s="181"/>
      <c r="K9" s="466"/>
    </row>
    <row r="10" spans="1:11" ht="20.149999999999999" customHeight="1">
      <c r="A10" s="181"/>
      <c r="B10" s="677" t="s">
        <v>205</v>
      </c>
      <c r="C10" s="674">
        <f>C8*C9</f>
        <v>7680</v>
      </c>
      <c r="D10" s="674">
        <f>D8*D9</f>
        <v>7680</v>
      </c>
      <c r="E10" s="474" t="s">
        <v>153</v>
      </c>
      <c r="F10" s="181"/>
      <c r="G10" s="181"/>
      <c r="H10" s="181"/>
      <c r="I10" s="181"/>
      <c r="J10" s="181"/>
      <c r="K10" s="466"/>
    </row>
    <row r="11" spans="1:11" s="478" customFormat="1" ht="20.149999999999999" customHeight="1">
      <c r="A11" s="475"/>
      <c r="B11" s="677" t="s">
        <v>206</v>
      </c>
      <c r="C11" s="682">
        <f>'Input Sheet'!E327</f>
        <v>1</v>
      </c>
      <c r="D11" s="682">
        <f>'Input Sheet'!F327</f>
        <v>1</v>
      </c>
      <c r="E11" s="474" t="s">
        <v>202</v>
      </c>
      <c r="F11" s="475"/>
      <c r="G11" s="475"/>
      <c r="H11" s="475"/>
      <c r="I11" s="475"/>
      <c r="J11" s="475"/>
      <c r="K11" s="477"/>
    </row>
    <row r="12" spans="1:11" ht="20.149999999999999" customHeight="1">
      <c r="A12" s="181"/>
      <c r="B12" s="677" t="s">
        <v>207</v>
      </c>
      <c r="C12" s="479">
        <f>IF('1.1 Summary'!$C$21="Low",(168-('Appendix - Equipment'!$C$32*'Assumption &amp; Analysis'!$E$57))/168,IF('1.1 Summary'!$C$21="Medium",(168-('Appendix - Equipment'!$C$32*'Assumption &amp; Analysis'!$E$58))/168,(168-('Appendix - Equipment'!$C$32*'Assumption &amp; Analysis'!$E$59))/168))</f>
        <v>0.9642857142857143</v>
      </c>
      <c r="D12" s="479">
        <f>IF('1.1 Summary'!$C$21="Low",(168-('Appendix - Equipment'!$C$32*'Assumption &amp; Analysis'!$E$57))/168,IF('1.1 Summary'!$C$21="Medium",(168-('Appendix - Equipment'!$C$32*'Assumption &amp; Analysis'!$E$58))/168,(168-('Appendix - Equipment'!$C$32*'Assumption &amp; Analysis'!$E$59))/168))</f>
        <v>0.9642857142857143</v>
      </c>
      <c r="E12" s="474" t="s">
        <v>208</v>
      </c>
      <c r="F12" s="475"/>
      <c r="G12" s="475"/>
      <c r="H12" s="303"/>
      <c r="I12" s="303"/>
      <c r="J12" s="181"/>
      <c r="K12" s="466"/>
    </row>
    <row r="13" spans="1:11" ht="20.149999999999999" customHeight="1">
      <c r="A13" s="181"/>
      <c r="B13" s="677" t="s">
        <v>209</v>
      </c>
      <c r="C13" s="682">
        <f>'Input Sheet'!E328</f>
        <v>45</v>
      </c>
      <c r="D13" s="682">
        <f>'Input Sheet'!F328</f>
        <v>50</v>
      </c>
      <c r="E13" s="474" t="s">
        <v>268</v>
      </c>
      <c r="F13" s="475"/>
      <c r="G13" s="475"/>
      <c r="H13" s="303"/>
      <c r="I13" s="303"/>
      <c r="J13" s="181"/>
      <c r="K13" s="466"/>
    </row>
    <row r="14" spans="1:11" ht="20.149999999999999" customHeight="1" thickBot="1">
      <c r="A14" s="181"/>
      <c r="B14" s="181"/>
      <c r="C14" s="181"/>
      <c r="D14" s="181"/>
      <c r="E14" s="181"/>
      <c r="F14" s="475"/>
      <c r="G14" s="475"/>
      <c r="H14" s="303"/>
      <c r="I14" s="303"/>
      <c r="J14" s="181"/>
      <c r="K14" s="466"/>
    </row>
    <row r="15" spans="1:11" ht="20.149999999999999" customHeight="1">
      <c r="A15" s="181"/>
      <c r="B15" s="467" t="s">
        <v>211</v>
      </c>
      <c r="C15" s="467" t="s">
        <v>200</v>
      </c>
      <c r="D15" s="467" t="s">
        <v>201</v>
      </c>
      <c r="E15" s="467" t="s">
        <v>202</v>
      </c>
      <c r="F15" s="475"/>
      <c r="G15" s="475"/>
      <c r="H15" s="181"/>
      <c r="I15" s="181"/>
      <c r="J15" s="181"/>
      <c r="K15" s="466"/>
    </row>
    <row r="16" spans="1:11" ht="20.149999999999999" customHeight="1">
      <c r="A16" s="181"/>
      <c r="B16" s="481" t="s">
        <v>212</v>
      </c>
      <c r="C16" s="470">
        <f>IF('1.1 Summary'!$C$20="Small-scale",'Assumption &amp; Analysis'!$E$49*1000,IF('1.1 Summary'!$C$20="Medium-scale",'Assumption &amp; Analysis'!$E$50*1000,'Assumption &amp; Analysis'!$E$51*1000))</f>
        <v>250000</v>
      </c>
      <c r="D16" s="470">
        <f>IF('1.1 Summary'!$C$20="Small-scale",'Assumption &amp; Analysis'!$E$49*1000,IF('1.1 Summary'!$C$20="Medium-scale",'Assumption &amp; Analysis'!$E$50*1000,'Assumption &amp; Analysis'!$E$51*1000))</f>
        <v>250000</v>
      </c>
      <c r="E16" s="470" t="s">
        <v>213</v>
      </c>
      <c r="F16" s="475"/>
      <c r="G16" s="475"/>
      <c r="H16" s="181"/>
      <c r="I16" s="181"/>
      <c r="J16" s="181"/>
      <c r="K16" s="466"/>
    </row>
    <row r="17" spans="1:11" ht="20.149999999999999" customHeight="1">
      <c r="A17" s="181"/>
      <c r="B17" s="483" t="s">
        <v>274</v>
      </c>
      <c r="C17" s="482">
        <f>'Input Sheet'!E329</f>
        <v>600</v>
      </c>
      <c r="D17" s="482">
        <f>'Input Sheet'!F329</f>
        <v>600</v>
      </c>
      <c r="E17" s="470" t="s">
        <v>213</v>
      </c>
      <c r="F17" s="475"/>
      <c r="G17" s="475"/>
      <c r="H17" s="264"/>
      <c r="I17" s="181"/>
      <c r="J17" s="181"/>
      <c r="K17" s="466"/>
    </row>
    <row r="18" spans="1:11" ht="20.149999999999999" customHeight="1">
      <c r="A18" s="181"/>
      <c r="B18" s="483" t="s">
        <v>244</v>
      </c>
      <c r="C18" s="693">
        <f>'1.1 Summary'!$C$16</f>
        <v>2</v>
      </c>
      <c r="D18" s="693">
        <f>'1.1 Summary'!$C$16</f>
        <v>2</v>
      </c>
      <c r="E18" s="470" t="s">
        <v>213</v>
      </c>
      <c r="F18" s="475"/>
      <c r="G18" s="475"/>
      <c r="H18" s="264"/>
      <c r="I18" s="181"/>
      <c r="J18" s="181"/>
      <c r="K18" s="466"/>
    </row>
    <row r="19" spans="1:11" ht="20.149999999999999" customHeight="1">
      <c r="A19" s="181"/>
      <c r="B19" s="483" t="s">
        <v>377</v>
      </c>
      <c r="C19" s="693">
        <f>'1.1 Summary'!$C$17</f>
        <v>6</v>
      </c>
      <c r="D19" s="693">
        <f>'1.1 Summary'!$C$17</f>
        <v>6</v>
      </c>
      <c r="E19" s="470" t="str">
        <f>IF('1.1 Summary'!C15="Can","Cans/Pack","Bottles/Pack")</f>
        <v>Bottles/Pack</v>
      </c>
      <c r="F19" s="475"/>
      <c r="G19" s="475"/>
      <c r="H19" s="264"/>
      <c r="I19" s="181"/>
      <c r="J19" s="181"/>
      <c r="K19" s="466"/>
    </row>
    <row r="20" spans="1:11" ht="20.149999999999999" customHeight="1">
      <c r="A20" s="181"/>
      <c r="B20" s="483" t="s">
        <v>378</v>
      </c>
      <c r="C20" s="693">
        <f>IF('1.1 Summary'!$C$18="4*6",6,IF('1.1 Summary'!$C$18="6*4",4,IF('1.1 Summary'!$C$18="8*3",3,2)))</f>
        <v>4</v>
      </c>
      <c r="D20" s="693">
        <f>IF('1.1 Summary'!$C$18="4*6",6,IF('1.1 Summary'!$C$18="6*4",4,IF('1.1 Summary'!$C$18="8*3",3,2)))</f>
        <v>4</v>
      </c>
      <c r="E20" s="470" t="s">
        <v>379</v>
      </c>
      <c r="F20" s="475"/>
      <c r="G20" s="475"/>
      <c r="H20" s="264"/>
      <c r="I20" s="181"/>
      <c r="J20" s="181"/>
      <c r="K20" s="466"/>
    </row>
    <row r="21" spans="1:11" ht="20.149999999999999" customHeight="1">
      <c r="A21" s="181"/>
      <c r="B21" s="483" t="s">
        <v>401</v>
      </c>
      <c r="C21" s="694">
        <f>(C16/C17)*(C17/(C18*C19*C20))</f>
        <v>5208.3333333333339</v>
      </c>
      <c r="D21" s="694">
        <f>(D16/D17)*(D17/(D18*D19*D20))</f>
        <v>5208.3333333333339</v>
      </c>
      <c r="E21" s="470" t="s">
        <v>270</v>
      </c>
      <c r="F21" s="475"/>
      <c r="G21" s="475"/>
      <c r="H21" s="181"/>
      <c r="I21" s="181"/>
      <c r="J21" s="181"/>
      <c r="K21" s="466"/>
    </row>
    <row r="22" spans="1:11" ht="20.149999999999999" customHeight="1">
      <c r="A22" s="181"/>
      <c r="B22" s="483" t="s">
        <v>400</v>
      </c>
      <c r="C22" s="470">
        <f>C11*C13*C12</f>
        <v>43.392857142857146</v>
      </c>
      <c r="D22" s="470">
        <f>D11*D13*D12</f>
        <v>48.214285714285715</v>
      </c>
      <c r="E22" s="470" t="s">
        <v>268</v>
      </c>
      <c r="F22" s="475"/>
      <c r="G22" s="475"/>
      <c r="H22" s="181"/>
      <c r="I22" s="181"/>
      <c r="J22" s="181"/>
      <c r="K22" s="466"/>
    </row>
    <row r="23" spans="1:11" ht="20.149999999999999" customHeight="1">
      <c r="A23" s="181"/>
      <c r="B23" s="483" t="s">
        <v>399</v>
      </c>
      <c r="C23" s="470">
        <f>C22*60</f>
        <v>2603.5714285714289</v>
      </c>
      <c r="D23" s="470">
        <f>D22*60</f>
        <v>2892.8571428571431</v>
      </c>
      <c r="E23" s="470" t="s">
        <v>273</v>
      </c>
      <c r="F23" s="181"/>
      <c r="G23" s="181"/>
      <c r="H23" s="181"/>
      <c r="I23" s="181"/>
      <c r="J23" s="181"/>
      <c r="K23" s="466"/>
    </row>
    <row r="24" spans="1:11" ht="20.149999999999999" customHeight="1">
      <c r="A24" s="181"/>
      <c r="B24" s="483" t="s">
        <v>353</v>
      </c>
      <c r="C24" s="676">
        <f>'Input Sheet'!E331</f>
        <v>0.01</v>
      </c>
      <c r="D24" s="676">
        <f>'Input Sheet'!F331</f>
        <v>0.01</v>
      </c>
      <c r="E24" s="470" t="s">
        <v>208</v>
      </c>
      <c r="F24" s="181"/>
      <c r="G24" s="181"/>
      <c r="H24" s="181"/>
      <c r="I24" s="181"/>
      <c r="J24" s="181"/>
      <c r="K24" s="466"/>
    </row>
    <row r="25" spans="1:11" ht="20.149999999999999" customHeight="1">
      <c r="A25" s="181"/>
      <c r="B25" s="481" t="s">
        <v>502</v>
      </c>
      <c r="C25" s="488">
        <f>C24*C23</f>
        <v>26.035714285714288</v>
      </c>
      <c r="D25" s="488">
        <f>D24*D23</f>
        <v>28.928571428571431</v>
      </c>
      <c r="E25" s="470" t="s">
        <v>273</v>
      </c>
      <c r="F25" s="181"/>
      <c r="G25" s="181"/>
      <c r="H25" s="181"/>
      <c r="I25" s="181"/>
      <c r="J25" s="181"/>
      <c r="K25" s="466"/>
    </row>
    <row r="26" spans="1:11" ht="20.149999999999999" customHeight="1">
      <c r="A26" s="181"/>
      <c r="B26" s="481" t="s">
        <v>503</v>
      </c>
      <c r="C26" s="470">
        <f>C23-C25</f>
        <v>2577.5357142857147</v>
      </c>
      <c r="D26" s="470">
        <f>D23-D25</f>
        <v>2863.9285714285716</v>
      </c>
      <c r="E26" s="470" t="s">
        <v>273</v>
      </c>
      <c r="F26" s="181"/>
      <c r="G26" s="181"/>
      <c r="H26" s="181"/>
      <c r="I26" s="181"/>
      <c r="J26" s="181"/>
      <c r="K26" s="466"/>
    </row>
    <row r="27" spans="1:11" ht="20.149999999999999" customHeight="1">
      <c r="A27" s="181"/>
      <c r="B27" s="483" t="s">
        <v>217</v>
      </c>
      <c r="C27" s="485">
        <f>C21/C26</f>
        <v>2.0206638862331592</v>
      </c>
      <c r="D27" s="485">
        <f>D21/D26</f>
        <v>1.8185974976098433</v>
      </c>
      <c r="E27" s="470" t="s">
        <v>153</v>
      </c>
      <c r="F27" s="181"/>
      <c r="G27" s="181"/>
      <c r="H27" s="181"/>
      <c r="I27" s="181"/>
      <c r="J27" s="181"/>
      <c r="K27" s="466"/>
    </row>
    <row r="28" spans="1:11" ht="20.149999999999999" customHeight="1">
      <c r="A28" s="181"/>
      <c r="B28" s="469" t="s">
        <v>218</v>
      </c>
      <c r="C28" s="485">
        <f>'Appendix - Equipment'!$C$33</f>
        <v>0.5</v>
      </c>
      <c r="D28" s="485">
        <f>'Appendix - Equipment'!$C$33</f>
        <v>0.5</v>
      </c>
      <c r="E28" s="470" t="s">
        <v>219</v>
      </c>
      <c r="F28" s="181"/>
      <c r="G28" s="181"/>
      <c r="H28" s="181"/>
      <c r="I28" s="181"/>
      <c r="J28" s="181"/>
      <c r="K28" s="466"/>
    </row>
    <row r="29" spans="1:11" ht="20.149999999999999" customHeight="1">
      <c r="A29" s="181"/>
      <c r="B29" s="469" t="s">
        <v>525</v>
      </c>
      <c r="C29" s="695">
        <f>('Input Sheet'!E330)*(C16/1000)</f>
        <v>1.25</v>
      </c>
      <c r="D29" s="695">
        <f>('Input Sheet'!F330)*(D16/1000)</f>
        <v>0.625</v>
      </c>
      <c r="E29" s="470" t="s">
        <v>153</v>
      </c>
      <c r="F29" s="181"/>
      <c r="G29" s="181"/>
      <c r="H29" s="181"/>
      <c r="I29" s="181"/>
      <c r="J29" s="181"/>
      <c r="K29" s="466"/>
    </row>
    <row r="30" spans="1:11" ht="20.149999999999999" customHeight="1">
      <c r="A30" s="181"/>
      <c r="B30" s="483" t="s">
        <v>220</v>
      </c>
      <c r="C30" s="486">
        <f>C27/SUM(C27:C28)</f>
        <v>0.80163955903411133</v>
      </c>
      <c r="D30" s="486">
        <f>D27/SUM(D27:D28)</f>
        <v>0.78435239384350597</v>
      </c>
      <c r="E30" s="470" t="s">
        <v>208</v>
      </c>
      <c r="F30" s="181"/>
      <c r="G30" s="181"/>
      <c r="H30" s="181"/>
      <c r="I30" s="181"/>
      <c r="J30" s="181"/>
      <c r="K30" s="466"/>
    </row>
    <row r="31" spans="1:11" ht="20.149999999999999" customHeight="1">
      <c r="A31" s="181"/>
      <c r="B31" s="483" t="s">
        <v>250</v>
      </c>
      <c r="C31" s="485">
        <f>C27+C28+C29</f>
        <v>3.7706638862331592</v>
      </c>
      <c r="D31" s="485">
        <f>D27+D28+D29</f>
        <v>2.9435974976098436</v>
      </c>
      <c r="E31" s="470" t="s">
        <v>153</v>
      </c>
      <c r="F31" s="181"/>
      <c r="G31" s="181"/>
      <c r="H31" s="181"/>
      <c r="I31" s="181"/>
      <c r="J31" s="181"/>
      <c r="K31" s="466"/>
    </row>
    <row r="32" spans="1:11" ht="20.149999999999999" customHeight="1">
      <c r="A32" s="181"/>
      <c r="B32" s="481" t="s">
        <v>618</v>
      </c>
      <c r="C32" s="723">
        <f>C12*(1-C24)*1</f>
        <v>0.95464285714285713</v>
      </c>
      <c r="D32" s="723">
        <f>D12*(1-D24)*1</f>
        <v>0.95464285714285713</v>
      </c>
      <c r="E32" s="470" t="s">
        <v>208</v>
      </c>
      <c r="F32" s="181"/>
      <c r="G32" s="181"/>
      <c r="H32" s="181"/>
      <c r="I32" s="181"/>
      <c r="J32" s="466"/>
    </row>
    <row r="33" spans="1:13" ht="20.149999999999999" customHeight="1">
      <c r="A33" s="181"/>
      <c r="B33" s="465"/>
      <c r="C33" s="181"/>
      <c r="D33" s="181"/>
      <c r="E33" s="181"/>
      <c r="F33" s="181"/>
      <c r="G33" s="181"/>
      <c r="H33" s="181"/>
      <c r="I33" s="181"/>
      <c r="J33" s="181"/>
      <c r="K33" s="466"/>
    </row>
    <row r="34" spans="1:13" s="181" customFormat="1" ht="20.149999999999999" customHeight="1" thickBot="1">
      <c r="B34" s="910" t="s">
        <v>222</v>
      </c>
      <c r="C34" s="910"/>
      <c r="D34" s="910"/>
      <c r="E34" s="910"/>
      <c r="F34" s="910"/>
      <c r="G34" s="910"/>
      <c r="K34" s="186"/>
    </row>
    <row r="35" spans="1:13" s="181" customFormat="1" ht="6" customHeight="1" thickTop="1">
      <c r="B35" s="188"/>
      <c r="D35" s="463"/>
      <c r="K35" s="186"/>
    </row>
    <row r="36" spans="1:13" ht="30" customHeight="1">
      <c r="A36" s="181"/>
      <c r="B36" s="491" t="s">
        <v>223</v>
      </c>
      <c r="C36" s="491" t="s">
        <v>224</v>
      </c>
      <c r="D36" s="491" t="s">
        <v>225</v>
      </c>
      <c r="E36" s="491" t="s">
        <v>226</v>
      </c>
      <c r="F36" s="492" t="s">
        <v>86</v>
      </c>
      <c r="G36" s="493" t="s">
        <v>227</v>
      </c>
      <c r="J36" s="181"/>
      <c r="K36" s="181"/>
      <c r="M36" s="494"/>
    </row>
    <row r="37" spans="1:13" ht="17.149999999999999" customHeight="1">
      <c r="A37" s="181"/>
      <c r="B37" s="661" t="s">
        <v>601</v>
      </c>
      <c r="C37" s="665">
        <f>'Appendix - Equipment'!C26</f>
        <v>1</v>
      </c>
      <c r="D37" s="497">
        <f>IF('1.1 Summary'!$C$13="New",'Appendix - Equipment'!E26,IF('1.1 Summary'!$C$13="Old",'Appendix - Equipment'!E26*0.4,'Appendix - Equipment'!E26*0.75))</f>
        <v>22000</v>
      </c>
      <c r="E37" s="667">
        <f>'Input Sheet'!E332</f>
        <v>0.1</v>
      </c>
      <c r="F37" s="497">
        <f>C37*D37*E37/C$10</f>
        <v>0.28645833333333331</v>
      </c>
      <c r="G37" s="499">
        <f>F37*$C$31/$C$16*1000</f>
        <v>4.3205523696421616E-3</v>
      </c>
      <c r="J37" s="181"/>
      <c r="K37" s="181"/>
      <c r="M37" s="494"/>
    </row>
    <row r="38" spans="1:13" ht="17.149999999999999" customHeight="1">
      <c r="A38" s="181"/>
      <c r="B38" s="905" t="s">
        <v>228</v>
      </c>
      <c r="C38" s="906"/>
      <c r="D38" s="906"/>
      <c r="E38" s="907"/>
      <c r="F38" s="501">
        <f>SUM(F37)</f>
        <v>0.28645833333333331</v>
      </c>
      <c r="G38" s="501">
        <f>SUM(G37)</f>
        <v>4.3205523696421616E-3</v>
      </c>
      <c r="J38" s="181"/>
      <c r="K38" s="181"/>
    </row>
    <row r="39" spans="1:13" ht="17.149999999999999" customHeight="1">
      <c r="A39" s="181"/>
      <c r="B39" s="502"/>
      <c r="C39" s="503"/>
      <c r="D39" s="503"/>
      <c r="E39" s="504"/>
      <c r="F39" s="504"/>
      <c r="G39" s="504"/>
      <c r="H39" s="504"/>
      <c r="I39" s="504"/>
      <c r="J39" s="181"/>
      <c r="K39" s="181"/>
    </row>
    <row r="40" spans="1:13" ht="30" customHeight="1">
      <c r="A40" s="181"/>
      <c r="B40" s="491" t="s">
        <v>229</v>
      </c>
      <c r="C40" s="491" t="s">
        <v>224</v>
      </c>
      <c r="D40" s="491" t="s">
        <v>225</v>
      </c>
      <c r="E40" s="491" t="s">
        <v>226</v>
      </c>
      <c r="F40" s="492" t="s">
        <v>86</v>
      </c>
      <c r="G40" s="493" t="s">
        <v>227</v>
      </c>
      <c r="H40" s="181"/>
      <c r="I40" s="181"/>
      <c r="J40" s="181"/>
      <c r="K40" s="181"/>
    </row>
    <row r="41" spans="1:13" ht="17.149999999999999" customHeight="1">
      <c r="A41" s="181"/>
      <c r="B41" s="661" t="s">
        <v>601</v>
      </c>
      <c r="C41" s="665">
        <f>'Appendix - Equipment'!C26</f>
        <v>1</v>
      </c>
      <c r="D41" s="497">
        <f>IF('1.1 Summary'!$C$13="New",'Appendix - Equipment'!I26,IF('1.1 Summary'!$C$13="Old",'Appendix - Equipment'!I26*0.4,'Appendix - Equipment'!I26*0.75))</f>
        <v>27000</v>
      </c>
      <c r="E41" s="667">
        <f>'Input Sheet'!F332</f>
        <v>0.1</v>
      </c>
      <c r="F41" s="497">
        <f>C41*D41*E41/D$10</f>
        <v>0.3515625</v>
      </c>
      <c r="G41" s="499">
        <f>F41*$D$31/$D$16*1000</f>
        <v>4.1394339810138427E-3</v>
      </c>
      <c r="H41" s="181"/>
      <c r="I41" s="181"/>
      <c r="J41" s="181"/>
      <c r="K41" s="181"/>
    </row>
    <row r="42" spans="1:13" ht="17.149999999999999" customHeight="1">
      <c r="A42" s="181"/>
      <c r="B42" s="905" t="s">
        <v>228</v>
      </c>
      <c r="C42" s="906"/>
      <c r="D42" s="906"/>
      <c r="E42" s="907"/>
      <c r="F42" s="501">
        <f>SUM(F40:F41)</f>
        <v>0.3515625</v>
      </c>
      <c r="G42" s="501">
        <f>SUM(G40:G41)</f>
        <v>4.1394339810138427E-3</v>
      </c>
      <c r="H42" s="181"/>
      <c r="I42" s="181"/>
      <c r="J42" s="181"/>
      <c r="K42" s="181"/>
    </row>
    <row r="43" spans="1:13" ht="17.149999999999999" customHeight="1">
      <c r="A43" s="181"/>
      <c r="B43" s="165"/>
      <c r="H43" s="181"/>
      <c r="I43" s="181"/>
      <c r="J43" s="181"/>
      <c r="K43" s="181"/>
    </row>
    <row r="44" spans="1:13" ht="17.149999999999999" customHeight="1" thickBot="1">
      <c r="A44" s="181"/>
      <c r="B44" s="910" t="s">
        <v>67</v>
      </c>
      <c r="C44" s="910"/>
      <c r="D44" s="910"/>
      <c r="E44" s="910"/>
      <c r="F44" s="910"/>
      <c r="G44" s="910"/>
      <c r="H44" s="181"/>
      <c r="I44" s="181"/>
      <c r="J44" s="181"/>
      <c r="K44" s="181"/>
    </row>
    <row r="45" spans="1:13" ht="6" customHeight="1" thickTop="1">
      <c r="A45" s="181"/>
      <c r="B45" s="165"/>
      <c r="H45" s="181"/>
      <c r="I45" s="181"/>
      <c r="J45" s="181"/>
      <c r="K45" s="181"/>
    </row>
    <row r="46" spans="1:13" ht="30" customHeight="1">
      <c r="A46" s="181"/>
      <c r="B46" s="491" t="s">
        <v>223</v>
      </c>
      <c r="C46" s="491" t="s">
        <v>230</v>
      </c>
      <c r="D46" s="491" t="s">
        <v>231</v>
      </c>
      <c r="E46" s="491" t="s">
        <v>232</v>
      </c>
      <c r="F46" s="492" t="s">
        <v>86</v>
      </c>
      <c r="G46" s="493" t="s">
        <v>233</v>
      </c>
      <c r="H46" s="181"/>
      <c r="I46" s="181"/>
      <c r="J46" s="181"/>
      <c r="K46" s="181"/>
    </row>
    <row r="47" spans="1:13" ht="17.149999999999999" customHeight="1">
      <c r="A47" s="181"/>
      <c r="B47" s="661" t="s">
        <v>601</v>
      </c>
      <c r="C47" s="496">
        <f>IF('1.1 Summary'!$C$13="Old",(C37*(30*(1+16%))),IF('1.1 Summary'!$C$13="New",(C37*30),C37*(30*(1+8%))))</f>
        <v>30</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5.8848491309464936</v>
      </c>
      <c r="G47" s="499">
        <f>F47*$C$31/$C$16*1000</f>
        <v>8.8759152375962144E-2</v>
      </c>
      <c r="H47" s="181"/>
      <c r="I47" s="181"/>
      <c r="J47" s="181"/>
      <c r="K47" s="181"/>
    </row>
    <row r="48" spans="1:13" ht="17.149999999999999" customHeight="1">
      <c r="A48" s="181"/>
      <c r="B48" s="905" t="s">
        <v>228</v>
      </c>
      <c r="C48" s="906"/>
      <c r="D48" s="906"/>
      <c r="E48" s="907"/>
      <c r="F48" s="501">
        <f>SUM(F47)</f>
        <v>5.8848491309464936</v>
      </c>
      <c r="G48" s="501">
        <f>SUM(G47)</f>
        <v>8.8759152375962144E-2</v>
      </c>
      <c r="H48" s="181"/>
      <c r="I48" s="181"/>
      <c r="J48" s="181"/>
      <c r="K48" s="181"/>
    </row>
    <row r="49" spans="1:11" ht="17.149999999999999" customHeight="1">
      <c r="A49" s="181"/>
      <c r="B49" s="508"/>
      <c r="C49" s="508"/>
      <c r="D49" s="508"/>
      <c r="E49" s="508"/>
      <c r="F49" s="508"/>
      <c r="G49" s="508"/>
      <c r="H49" s="181"/>
      <c r="I49" s="181"/>
      <c r="J49" s="181"/>
      <c r="K49" s="181"/>
    </row>
    <row r="50" spans="1:11" ht="30" customHeight="1">
      <c r="A50" s="181"/>
      <c r="B50" s="491" t="s">
        <v>229</v>
      </c>
      <c r="C50" s="491" t="s">
        <v>230</v>
      </c>
      <c r="D50" s="491" t="s">
        <v>231</v>
      </c>
      <c r="E50" s="491" t="s">
        <v>232</v>
      </c>
      <c r="F50" s="492" t="s">
        <v>86</v>
      </c>
      <c r="G50" s="493" t="s">
        <v>233</v>
      </c>
      <c r="H50" s="181"/>
      <c r="I50" s="181"/>
      <c r="J50" s="181"/>
      <c r="K50" s="181"/>
    </row>
    <row r="51" spans="1:11" ht="17.149999999999999" customHeight="1">
      <c r="A51" s="181"/>
      <c r="B51" s="661" t="s">
        <v>601</v>
      </c>
      <c r="C51" s="496">
        <f>IF('1.1 Summary'!$C$13="Old",(C41*(33*(1+16%))),IF('1.1 Summary'!$C$13="New",(C41*33),C41*(33*(1+8%))))</f>
        <v>33</v>
      </c>
      <c r="D51" s="668">
        <v>0</v>
      </c>
      <c r="E51" s="669">
        <v>0.15</v>
      </c>
      <c r="F51" s="499">
        <f>(C51*IF('1.1 Summary'!$C$9="France",'Assumption &amp; Analysis'!$E$70,IF('1.1 Summary'!$C$9="Netherlands",'Assumption &amp; Analysis'!$F$70,IF('1.1 Summary'!$C$9="Portugal",'Assumption &amp; Analysis'!$G$70,'Assumption &amp; Analysis'!$H$70)))+(D51*IF('1.1 Summary'!$C$9="France",'Assumption &amp; Analysis'!$E$71,IF('1.1 Summary'!$C$9="Netherlands",'Assumption &amp; Analysis'!$F$71,IF('1.1 Summary'!$C$9="Portugal",'Assumption &amp; Analysis'!$G$71,'Assumption &amp; Analysis'!$H$71))))+(1+E51))</f>
        <v>6.3583340440411416</v>
      </c>
      <c r="G51" s="499">
        <f>F51*$D$31/$D$16*1000</f>
        <v>7.4865504724027934E-2</v>
      </c>
      <c r="H51" s="181"/>
      <c r="I51" s="181"/>
      <c r="J51" s="181"/>
      <c r="K51" s="181"/>
    </row>
    <row r="52" spans="1:11" ht="17.149999999999999" customHeight="1">
      <c r="A52" s="181"/>
      <c r="B52" s="905" t="s">
        <v>228</v>
      </c>
      <c r="C52" s="906"/>
      <c r="D52" s="906"/>
      <c r="E52" s="907"/>
      <c r="F52" s="501">
        <f>SUM(F51)</f>
        <v>6.3583340440411416</v>
      </c>
      <c r="G52" s="501">
        <f>SUM(G51)</f>
        <v>7.4865504724027934E-2</v>
      </c>
      <c r="H52" s="181"/>
      <c r="I52" s="181"/>
      <c r="J52" s="181"/>
      <c r="K52" s="181"/>
    </row>
    <row r="53" spans="1:11" ht="17.149999999999999" customHeight="1">
      <c r="A53" s="181"/>
      <c r="B53" s="504"/>
      <c r="C53" s="502"/>
      <c r="D53" s="502"/>
      <c r="E53" s="503"/>
      <c r="F53" s="504"/>
      <c r="G53" s="504"/>
      <c r="H53" s="504"/>
      <c r="I53" s="504"/>
      <c r="J53" s="504"/>
      <c r="K53" s="181"/>
    </row>
    <row r="54" spans="1:11" ht="17.149999999999999" customHeight="1" thickBot="1">
      <c r="A54" s="181"/>
      <c r="B54" s="910" t="s">
        <v>69</v>
      </c>
      <c r="C54" s="910"/>
      <c r="D54" s="910"/>
      <c r="E54" s="910"/>
      <c r="F54" s="910"/>
      <c r="G54" s="910"/>
      <c r="H54" s="504"/>
      <c r="I54" s="504"/>
      <c r="J54" s="504"/>
      <c r="K54" s="181"/>
    </row>
    <row r="55" spans="1:11" ht="6" customHeight="1" thickTop="1">
      <c r="A55" s="181"/>
      <c r="B55" s="504"/>
      <c r="C55" s="502"/>
      <c r="D55" s="502"/>
      <c r="E55" s="503"/>
      <c r="F55" s="504"/>
      <c r="G55" s="504"/>
      <c r="H55" s="504"/>
      <c r="I55" s="504"/>
      <c r="J55" s="504"/>
      <c r="K55" s="181"/>
    </row>
    <row r="56" spans="1:11" ht="30" customHeight="1">
      <c r="A56" s="181"/>
      <c r="B56" s="491" t="s">
        <v>223</v>
      </c>
      <c r="C56" s="491" t="s">
        <v>234</v>
      </c>
      <c r="D56" s="491" t="s">
        <v>235</v>
      </c>
      <c r="E56" s="491" t="s">
        <v>236</v>
      </c>
      <c r="F56" s="492" t="s">
        <v>86</v>
      </c>
      <c r="G56" s="493" t="s">
        <v>237</v>
      </c>
      <c r="H56" s="504"/>
      <c r="I56" s="504"/>
      <c r="J56" s="504"/>
      <c r="K56" s="181"/>
    </row>
    <row r="57" spans="1:11" ht="17.149999999999999" customHeight="1">
      <c r="A57" s="181"/>
      <c r="B57" s="419" t="s">
        <v>95</v>
      </c>
      <c r="C57" s="512">
        <f>'Input Sheet'!E333</f>
        <v>1</v>
      </c>
      <c r="D57" s="513">
        <f>'Input Sheet'!E337</f>
        <v>0.03</v>
      </c>
      <c r="E57" s="497">
        <f>IF('1.1 Summary'!$C$9="France",'Labour Data – France'!$F14,IF('1.1 Summary'!$C$9="Netherlands",'Labour Data – Netherlands'!$F14,IF('1.1 Summary'!$C$9="Portugal",'Labour Data – Portugal'!$F14,'Labour Data – Country B'!$F14)))</f>
        <v>75.01731539986767</v>
      </c>
      <c r="F57" s="497">
        <f>C57*D57*E57</f>
        <v>2.25051946199603</v>
      </c>
      <c r="G57" s="696">
        <f>F57*$C$31/$C$16*1000</f>
        <v>3.3943809842453231E-2</v>
      </c>
      <c r="H57" s="504"/>
      <c r="I57" s="504"/>
      <c r="J57" s="504"/>
      <c r="K57" s="181"/>
    </row>
    <row r="58" spans="1:11" ht="17.149999999999999" customHeight="1">
      <c r="A58" s="181"/>
      <c r="B58" s="419" t="s">
        <v>96</v>
      </c>
      <c r="C58" s="512">
        <f>'Input Sheet'!E334</f>
        <v>1</v>
      </c>
      <c r="D58" s="513">
        <f>'Input Sheet'!E338</f>
        <v>0.05</v>
      </c>
      <c r="E58" s="497">
        <f>IF('1.1 Summary'!$C$9="France",'Labour Data – France'!$F15,IF('1.1 Summary'!$C$9="Netherlands",'Labour Data – Netherlands'!$F15,IF('1.1 Summary'!$C$9="Portugal",'Labour Data – Portugal'!$F15,'Labour Data – Country B'!$F15)))</f>
        <v>37.306034057501101</v>
      </c>
      <c r="F58" s="497">
        <f>C58*D58*E58</f>
        <v>1.8653017028750551</v>
      </c>
      <c r="G58" s="696">
        <f>F58*$C$31/$C$16*1000</f>
        <v>2.8133703071840741E-2</v>
      </c>
      <c r="H58" s="504"/>
      <c r="I58" s="504"/>
      <c r="J58" s="504"/>
      <c r="K58" s="181"/>
    </row>
    <row r="59" spans="1:11" ht="17.149999999999999" customHeight="1">
      <c r="A59" s="181"/>
      <c r="B59" s="419" t="s">
        <v>97</v>
      </c>
      <c r="C59" s="512">
        <f>'Input Sheet'!E335</f>
        <v>1</v>
      </c>
      <c r="D59" s="513">
        <f>'Input Sheet'!E339</f>
        <v>0.05</v>
      </c>
      <c r="E59" s="497">
        <f>IF('1.1 Summary'!$C$9="France",'Labour Data – France'!$F16,IF('1.1 Summary'!$C$9="Netherlands",'Labour Data – Netherlands'!$F16,IF('1.1 Summary'!$C$9="Portugal",'Labour Data – Portugal'!$F16,'Labour Data – Country B'!$F16)))</f>
        <v>23.232408815008824</v>
      </c>
      <c r="F59" s="497">
        <f>C59*D59*E59</f>
        <v>1.1616204407504414</v>
      </c>
      <c r="G59" s="696">
        <f>F59*$C$31/$C$16*1000</f>
        <v>1.7520320981791741E-2</v>
      </c>
      <c r="H59" s="504"/>
      <c r="I59" s="504"/>
      <c r="J59" s="504"/>
      <c r="K59" s="181"/>
    </row>
    <row r="60" spans="1:11" ht="17.149999999999999" customHeight="1">
      <c r="A60" s="181"/>
      <c r="B60" s="419" t="s">
        <v>98</v>
      </c>
      <c r="C60" s="512">
        <f>'Input Sheet'!E336</f>
        <v>1</v>
      </c>
      <c r="D60" s="513">
        <f>'Input Sheet'!E340</f>
        <v>0.1</v>
      </c>
      <c r="E60" s="497">
        <f>IF('1.1 Summary'!$C$9="France",'Labour Data – France'!$F17,IF('1.1 Summary'!$C$9="Netherlands",'Labour Data – Netherlands'!$F17,IF('1.1 Summary'!$C$9="Portugal",'Labour Data – Portugal'!$F17,'Labour Data – Country B'!$F17)))</f>
        <v>22.146190143923693</v>
      </c>
      <c r="F60" s="497">
        <f>C60*D60*E60</f>
        <v>2.2146190143923694</v>
      </c>
      <c r="G60" s="696">
        <f>F60*$C$31/$C$16*1000</f>
        <v>3.3402335757338322E-2</v>
      </c>
      <c r="H60" s="504"/>
      <c r="I60" s="504"/>
      <c r="J60" s="504"/>
      <c r="K60" s="181"/>
    </row>
    <row r="61" spans="1:11" ht="17.149999999999999" customHeight="1">
      <c r="A61" s="181"/>
      <c r="B61" s="905" t="s">
        <v>228</v>
      </c>
      <c r="C61" s="906"/>
      <c r="D61" s="906"/>
      <c r="E61" s="907"/>
      <c r="F61" s="501">
        <f>SUM(F57:F60)</f>
        <v>7.4920606200138966</v>
      </c>
      <c r="G61" s="501">
        <f>SUM(G57:G60)</f>
        <v>0.11300016965342403</v>
      </c>
      <c r="H61" s="504"/>
      <c r="I61" s="504"/>
      <c r="J61" s="504"/>
      <c r="K61" s="181"/>
    </row>
    <row r="62" spans="1:11" ht="17.149999999999999" customHeight="1">
      <c r="A62" s="181"/>
      <c r="B62" s="508"/>
      <c r="C62" s="508"/>
      <c r="D62" s="508"/>
      <c r="E62" s="508"/>
      <c r="F62" s="508"/>
      <c r="G62" s="508"/>
      <c r="H62" s="504"/>
      <c r="I62" s="504"/>
      <c r="J62" s="504"/>
      <c r="K62" s="181"/>
    </row>
    <row r="63" spans="1:11" ht="30" customHeight="1">
      <c r="A63" s="181"/>
      <c r="B63" s="491" t="s">
        <v>229</v>
      </c>
      <c r="C63" s="491" t="s">
        <v>234</v>
      </c>
      <c r="D63" s="491" t="s">
        <v>235</v>
      </c>
      <c r="E63" s="491" t="s">
        <v>236</v>
      </c>
      <c r="F63" s="492" t="s">
        <v>86</v>
      </c>
      <c r="G63" s="493" t="s">
        <v>237</v>
      </c>
      <c r="H63" s="504"/>
      <c r="I63" s="504"/>
      <c r="J63" s="504"/>
      <c r="K63" s="181"/>
    </row>
    <row r="64" spans="1:11" ht="17.149999999999999" customHeight="1">
      <c r="A64" s="181"/>
      <c r="B64" s="419" t="s">
        <v>95</v>
      </c>
      <c r="C64" s="512">
        <f>'Input Sheet'!F333</f>
        <v>1</v>
      </c>
      <c r="D64" s="513">
        <f>'Input Sheet'!F337</f>
        <v>0.03</v>
      </c>
      <c r="E64" s="497">
        <f>IF('1.1 Summary'!$C$9="France",'Labour Data – France'!$F14,IF('1.1 Summary'!$C$9="Netherlands",'Labour Data – Netherlands'!$F14,IF('1.1 Summary'!$C$9="Portugal",'Labour Data – Portugal'!$F14,'Labour Data – Country B'!$F14)))</f>
        <v>75.01731539986767</v>
      </c>
      <c r="F64" s="497">
        <f>C64*D64*E64</f>
        <v>2.25051946199603</v>
      </c>
      <c r="G64" s="696">
        <f>F64*$D$31/$D$16*1000</f>
        <v>2.6498493826615059E-2</v>
      </c>
      <c r="H64" s="504"/>
      <c r="I64" s="504"/>
      <c r="J64" s="504"/>
      <c r="K64" s="181"/>
    </row>
    <row r="65" spans="1:13" ht="17.149999999999999" customHeight="1">
      <c r="A65" s="181"/>
      <c r="B65" s="419" t="s">
        <v>96</v>
      </c>
      <c r="C65" s="512">
        <f>'Input Sheet'!F334</f>
        <v>1</v>
      </c>
      <c r="D65" s="513">
        <f>'Input Sheet'!F338</f>
        <v>0.05</v>
      </c>
      <c r="E65" s="497">
        <f>IF('1.1 Summary'!$C$9="France",'Labour Data – France'!$F15,IF('1.1 Summary'!$C$9="Netherlands",'Labour Data – Netherlands'!$F15,IF('1.1 Summary'!$C$9="Portugal",'Labour Data – Portugal'!$F15,'Labour Data – Country B'!$F15)))</f>
        <v>37.306034057501101</v>
      </c>
      <c r="F65" s="497">
        <f>C65*D65*E65</f>
        <v>1.8653017028750551</v>
      </c>
      <c r="G65" s="696">
        <f>F65*$D$31/$D$16*1000</f>
        <v>2.196278969948157E-2</v>
      </c>
      <c r="H65" s="504"/>
      <c r="I65" s="504"/>
      <c r="J65" s="504"/>
      <c r="K65" s="181"/>
    </row>
    <row r="66" spans="1:13" ht="17.149999999999999" customHeight="1">
      <c r="A66" s="181"/>
      <c r="B66" s="419" t="s">
        <v>97</v>
      </c>
      <c r="C66" s="512">
        <f>'Input Sheet'!F335</f>
        <v>1</v>
      </c>
      <c r="D66" s="513">
        <f>'Input Sheet'!F339</f>
        <v>0.05</v>
      </c>
      <c r="E66" s="497">
        <f>IF('1.1 Summary'!$C$9="France",'Labour Data – France'!$F16,IF('1.1 Summary'!$C$9="Netherlands",'Labour Data – Netherlands'!$F16,IF('1.1 Summary'!$C$9="Portugal",'Labour Data – Portugal'!$F16,'Labour Data – Country B'!$F16)))</f>
        <v>23.232408815008824</v>
      </c>
      <c r="F66" s="497">
        <f>C66*D66*E66</f>
        <v>1.1616204407504414</v>
      </c>
      <c r="G66" s="696">
        <f>F66*$D$31/$D$16*1000</f>
        <v>1.367737209026177E-2</v>
      </c>
      <c r="H66" s="504"/>
      <c r="I66" s="504"/>
      <c r="J66" s="504"/>
      <c r="K66" s="181"/>
    </row>
    <row r="67" spans="1:13" ht="17.149999999999999" customHeight="1">
      <c r="A67" s="181"/>
      <c r="B67" s="419" t="s">
        <v>98</v>
      </c>
      <c r="C67" s="512">
        <f>'Input Sheet'!F336</f>
        <v>1</v>
      </c>
      <c r="D67" s="513">
        <f>'Input Sheet'!F340</f>
        <v>0.1</v>
      </c>
      <c r="E67" s="497">
        <f>IF('1.1 Summary'!$C$9="France",'Labour Data – France'!$F17,IF('1.1 Summary'!$C$9="Netherlands",'Labour Data – Netherlands'!$F17,IF('1.1 Summary'!$C$9="Portugal",'Labour Data – Portugal'!$F17,'Labour Data – Country B'!$F17)))</f>
        <v>22.146190143923693</v>
      </c>
      <c r="F67" s="497">
        <f>C67*D67*E67</f>
        <v>2.2146190143923694</v>
      </c>
      <c r="G67" s="696">
        <f>F67*$D$31/$D$16*1000</f>
        <v>2.6075787955698228E-2</v>
      </c>
      <c r="H67" s="504"/>
      <c r="I67" s="504"/>
      <c r="J67" s="504"/>
      <c r="K67" s="181"/>
    </row>
    <row r="68" spans="1:13" ht="17.149999999999999" customHeight="1">
      <c r="A68" s="181"/>
      <c r="B68" s="905" t="s">
        <v>228</v>
      </c>
      <c r="C68" s="906"/>
      <c r="D68" s="906"/>
      <c r="E68" s="907"/>
      <c r="F68" s="501">
        <f>SUM(F64:F67)</f>
        <v>7.4920606200138966</v>
      </c>
      <c r="G68" s="501">
        <f>SUM(G64:G67)</f>
        <v>8.8214443572056628E-2</v>
      </c>
      <c r="H68" s="181"/>
      <c r="I68" s="181"/>
      <c r="J68" s="181"/>
      <c r="K68" s="181"/>
    </row>
    <row r="69" spans="1:13" ht="17.149999999999999" customHeight="1">
      <c r="A69" s="514"/>
      <c r="B69" s="514"/>
      <c r="C69" s="514"/>
      <c r="D69" s="514"/>
      <c r="E69" s="514"/>
      <c r="F69" s="181"/>
      <c r="G69" s="181"/>
      <c r="H69" s="181"/>
      <c r="I69" s="181"/>
      <c r="J69" s="181"/>
      <c r="K69" s="181"/>
      <c r="M69" s="494"/>
    </row>
    <row r="70" spans="1:13" ht="17.149999999999999" customHeight="1">
      <c r="A70" s="84" t="s">
        <v>0</v>
      </c>
      <c r="B70" s="514"/>
      <c r="C70" s="514"/>
      <c r="D70" s="514"/>
      <c r="E70" s="514"/>
      <c r="F70" s="181"/>
      <c r="G70" s="181"/>
      <c r="H70" s="181"/>
      <c r="I70" s="181"/>
      <c r="J70" s="181"/>
      <c r="K70" s="181"/>
      <c r="M70" s="494"/>
    </row>
    <row r="71" spans="1:13" ht="16.5" customHeight="1">
      <c r="A71" s="514"/>
      <c r="B71" s="514"/>
      <c r="C71" s="514"/>
      <c r="D71" s="514"/>
      <c r="E71" s="514"/>
      <c r="F71" s="514"/>
      <c r="G71" s="514"/>
      <c r="H71" s="514"/>
      <c r="I71" s="514"/>
      <c r="J71" s="514"/>
      <c r="K71" s="12"/>
      <c r="L71" s="424"/>
      <c r="M71" s="424"/>
    </row>
    <row r="72" spans="1:13" ht="17.149999999999999" hidden="1" customHeight="1">
      <c r="B72" s="670"/>
    </row>
    <row r="73" spans="1:13" ht="15" hidden="1" customHeight="1">
      <c r="B73" s="165"/>
    </row>
    <row r="74" spans="1:13" ht="15" hidden="1" customHeight="1">
      <c r="B74" s="165"/>
    </row>
    <row r="75" spans="1:13" ht="15" hidden="1" customHeight="1">
      <c r="B75" s="165"/>
    </row>
    <row r="76" spans="1:13" ht="15" hidden="1" customHeight="1">
      <c r="B76" s="165"/>
    </row>
    <row r="77" spans="1:13" ht="15" hidden="1" customHeight="1">
      <c r="B77" s="165"/>
    </row>
    <row r="78" spans="1:13" ht="15" hidden="1" customHeight="1">
      <c r="B78" s="165"/>
    </row>
    <row r="79" spans="1:13" ht="15" hidden="1" customHeight="1">
      <c r="B79" s="165"/>
    </row>
    <row r="80" spans="1:13"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row r="590" spans="2:2" ht="15" hidden="1" customHeight="1">
      <c r="B590" s="165"/>
    </row>
    <row r="591" spans="2:2" ht="15" hidden="1" customHeight="1">
      <c r="B591" s="165"/>
    </row>
  </sheetData>
  <mergeCells count="10">
    <mergeCell ref="B52:E52"/>
    <mergeCell ref="B54:G54"/>
    <mergeCell ref="B61:E61"/>
    <mergeCell ref="B68:E68"/>
    <mergeCell ref="C2:D2"/>
    <mergeCell ref="B34:G34"/>
    <mergeCell ref="B38:E38"/>
    <mergeCell ref="B42:E42"/>
    <mergeCell ref="B44:G44"/>
    <mergeCell ref="B48:E48"/>
  </mergeCells>
  <pageMargins left="0.7" right="0.7" top="0.75" bottom="0.75" header="0.3" footer="0.3"/>
  <pageSetup scale="50"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9899-A881-4444-8051-723F71E282CA}">
  <sheetPr>
    <tabColor rgb="FF92D050"/>
  </sheetPr>
  <dimension ref="A1:R591"/>
  <sheetViews>
    <sheetView showGridLines="0" topLeftCell="A30" zoomScale="85" zoomScaleNormal="85" zoomScaleSheetLayoutView="85" zoomScalePageLayoutView="40" workbookViewId="0">
      <selection activeCell="B38" sqref="B38:E38"/>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16.83203125" style="165" customWidth="1"/>
    <col min="7" max="7" width="32.83203125" style="165" bestFit="1" customWidth="1"/>
    <col min="8" max="10" width="22.58203125" style="165" customWidth="1"/>
    <col min="11" max="11" width="7.58203125" style="165" customWidth="1"/>
    <col min="12" max="12" width="18.75" style="165" hidden="1" customWidth="1"/>
    <col min="13" max="13" width="6.75" style="165" hidden="1" customWidth="1"/>
    <col min="14" max="18" width="6.58203125" style="165" hidden="1" customWidth="1"/>
    <col min="19" max="16384" width="8" style="165" hidden="1"/>
  </cols>
  <sheetData>
    <row r="1" spans="1:11" ht="15" customHeight="1">
      <c r="A1" s="181"/>
      <c r="B1" s="463"/>
      <c r="E1" s="181"/>
      <c r="F1" s="181"/>
      <c r="G1" s="181"/>
      <c r="H1" s="181"/>
      <c r="I1" s="181"/>
      <c r="J1" s="181"/>
      <c r="K1" s="464"/>
    </row>
    <row r="2" spans="1:11" ht="14">
      <c r="A2" s="181"/>
      <c r="B2" s="465"/>
      <c r="C2" s="908" t="s">
        <v>198</v>
      </c>
      <c r="D2" s="909"/>
      <c r="E2" s="181"/>
      <c r="F2" s="181"/>
      <c r="G2" s="181"/>
      <c r="H2" s="181"/>
      <c r="I2" s="181"/>
      <c r="J2" s="181"/>
      <c r="K2" s="466"/>
    </row>
    <row r="3" spans="1:11" ht="20.149999999999999" customHeight="1">
      <c r="A3" s="181"/>
      <c r="B3" s="465"/>
      <c r="C3" s="181"/>
      <c r="D3" s="181"/>
      <c r="E3" s="181"/>
      <c r="F3" s="181"/>
      <c r="G3" s="181"/>
      <c r="H3" s="181"/>
      <c r="I3" s="181"/>
      <c r="J3" s="181"/>
      <c r="K3" s="466"/>
    </row>
    <row r="4" spans="1:11" ht="20.149999999999999" customHeight="1">
      <c r="A4" s="181"/>
      <c r="B4" s="465"/>
      <c r="C4" s="181"/>
      <c r="D4" s="181"/>
      <c r="E4" s="181"/>
      <c r="F4" s="181"/>
      <c r="G4" s="181"/>
      <c r="H4" s="181"/>
      <c r="I4" s="181"/>
      <c r="J4" s="181"/>
      <c r="K4" s="466"/>
    </row>
    <row r="5" spans="1:11" ht="20.149999999999999" customHeight="1" thickBot="1">
      <c r="A5" s="181"/>
      <c r="B5" s="404" t="s">
        <v>600</v>
      </c>
      <c r="C5" s="465"/>
      <c r="D5" s="465"/>
      <c r="E5" s="465"/>
      <c r="F5" s="181"/>
      <c r="G5" s="181"/>
      <c r="H5" s="181"/>
      <c r="I5" s="181"/>
      <c r="J5" s="181"/>
      <c r="K5" s="466"/>
    </row>
    <row r="6" spans="1:11" ht="6" customHeight="1" thickTop="1" thickBot="1">
      <c r="A6" s="181"/>
      <c r="B6" s="465"/>
      <c r="C6" s="465"/>
      <c r="D6" s="465"/>
      <c r="E6" s="465"/>
      <c r="F6" s="181"/>
      <c r="G6" s="468"/>
      <c r="H6" s="181"/>
      <c r="I6" s="181"/>
      <c r="J6" s="181"/>
      <c r="K6" s="466"/>
    </row>
    <row r="7" spans="1:11" ht="20.149999999999999" customHeight="1">
      <c r="A7" s="181"/>
      <c r="B7" s="467" t="s">
        <v>158</v>
      </c>
      <c r="C7" s="467" t="s">
        <v>200</v>
      </c>
      <c r="D7" s="467" t="s">
        <v>201</v>
      </c>
      <c r="E7" s="467" t="s">
        <v>202</v>
      </c>
      <c r="F7" s="181"/>
      <c r="G7" s="181"/>
      <c r="H7" s="181"/>
      <c r="I7" s="181"/>
      <c r="J7" s="181"/>
      <c r="K7" s="466"/>
    </row>
    <row r="8" spans="1:11" ht="20.149999999999999" customHeight="1">
      <c r="A8" s="181"/>
      <c r="B8" s="469" t="s">
        <v>203</v>
      </c>
      <c r="C8" s="470">
        <v>24</v>
      </c>
      <c r="D8" s="471">
        <v>24</v>
      </c>
      <c r="E8" s="472" t="s">
        <v>153</v>
      </c>
      <c r="F8" s="181"/>
      <c r="G8" s="181"/>
      <c r="H8" s="181"/>
      <c r="I8" s="181"/>
      <c r="J8" s="181"/>
      <c r="K8" s="466"/>
    </row>
    <row r="9" spans="1:11" ht="20.149999999999999" customHeight="1">
      <c r="A9" s="181"/>
      <c r="B9" s="677" t="s">
        <v>204</v>
      </c>
      <c r="C9" s="473">
        <f>'Assumption &amp; Analysis'!$E$15</f>
        <v>320</v>
      </c>
      <c r="D9" s="473">
        <f>'Assumption &amp; Analysis'!$E$15</f>
        <v>320</v>
      </c>
      <c r="E9" s="472" t="s">
        <v>155</v>
      </c>
      <c r="F9" s="303"/>
      <c r="G9" s="264"/>
      <c r="H9" s="264"/>
      <c r="I9" s="264"/>
      <c r="J9" s="181"/>
      <c r="K9" s="466"/>
    </row>
    <row r="10" spans="1:11" ht="20.149999999999999" customHeight="1">
      <c r="A10" s="181"/>
      <c r="B10" s="677" t="s">
        <v>205</v>
      </c>
      <c r="C10" s="674">
        <f>C8*C9</f>
        <v>7680</v>
      </c>
      <c r="D10" s="674">
        <f>D8*D9</f>
        <v>7680</v>
      </c>
      <c r="E10" s="474" t="s">
        <v>153</v>
      </c>
      <c r="F10" s="181"/>
      <c r="G10" s="181"/>
      <c r="H10" s="181"/>
      <c r="I10" s="181"/>
      <c r="J10" s="181"/>
      <c r="K10" s="466"/>
    </row>
    <row r="11" spans="1:11" s="478" customFormat="1" ht="20.149999999999999" customHeight="1">
      <c r="A11" s="475"/>
      <c r="B11" s="677" t="s">
        <v>206</v>
      </c>
      <c r="C11" s="682">
        <f>'Input Sheet'!E327</f>
        <v>1</v>
      </c>
      <c r="D11" s="682">
        <f>'Input Sheet'!F327</f>
        <v>1</v>
      </c>
      <c r="E11" s="474" t="s">
        <v>202</v>
      </c>
      <c r="F11" s="475"/>
      <c r="G11" s="475"/>
      <c r="H11" s="475"/>
      <c r="I11" s="475"/>
      <c r="J11" s="475"/>
      <c r="K11" s="477"/>
    </row>
    <row r="12" spans="1:11" ht="20.149999999999999" customHeight="1">
      <c r="A12" s="181"/>
      <c r="B12" s="677" t="s">
        <v>207</v>
      </c>
      <c r="C12" s="760">
        <f>IF('1.2 Scenario Analysis'!$H$20="Low",(168-('Appendix - Equipment'!$C$32*'Assumption &amp; Analysis'!$E$57))/168,IF('1.2 Scenario Analysis'!$H$20="Medium",(168-('Appendix - Equipment'!$C$32*'Assumption &amp; Analysis'!$E$58))/168,(168-('Appendix - Equipment'!$C$32*'Assumption &amp; Analysis'!$E$59))/168))</f>
        <v>0.9642857142857143</v>
      </c>
      <c r="D12" s="760">
        <f>IF('1.2 Scenario Analysis'!$H$20="Low",(168-('Appendix - Equipment'!$C$32*'Assumption &amp; Analysis'!$E$57))/168,IF('1.2 Scenario Analysis'!$H$20="Medium",(168-('Appendix - Equipment'!$C$32*'Assumption &amp; Analysis'!$E$58))/168,(168-('Appendix - Equipment'!$C$32*'Assumption &amp; Analysis'!$E$59))/168))</f>
        <v>0.9642857142857143</v>
      </c>
      <c r="E12" s="474" t="s">
        <v>208</v>
      </c>
      <c r="F12" s="475"/>
      <c r="G12" s="475"/>
      <c r="H12" s="303"/>
      <c r="I12" s="303"/>
      <c r="J12" s="181"/>
      <c r="K12" s="466"/>
    </row>
    <row r="13" spans="1:11" ht="20.149999999999999" customHeight="1">
      <c r="A13" s="181"/>
      <c r="B13" s="677" t="s">
        <v>209</v>
      </c>
      <c r="C13" s="682">
        <f>'Input Sheet'!E328</f>
        <v>45</v>
      </c>
      <c r="D13" s="682">
        <f>'Input Sheet'!F328</f>
        <v>50</v>
      </c>
      <c r="E13" s="474" t="s">
        <v>268</v>
      </c>
      <c r="F13" s="475"/>
      <c r="G13" s="475"/>
      <c r="H13" s="303"/>
      <c r="I13" s="303"/>
      <c r="J13" s="181"/>
      <c r="K13" s="466"/>
    </row>
    <row r="14" spans="1:11" ht="20.149999999999999" customHeight="1" thickBot="1">
      <c r="A14" s="181"/>
      <c r="B14" s="181"/>
      <c r="C14" s="181"/>
      <c r="D14" s="181"/>
      <c r="E14" s="181"/>
      <c r="F14" s="475"/>
      <c r="G14" s="475"/>
      <c r="H14" s="303"/>
      <c r="I14" s="303"/>
      <c r="J14" s="181"/>
      <c r="K14" s="466"/>
    </row>
    <row r="15" spans="1:11" ht="20.149999999999999" customHeight="1">
      <c r="A15" s="181"/>
      <c r="B15" s="467" t="s">
        <v>211</v>
      </c>
      <c r="C15" s="467" t="s">
        <v>200</v>
      </c>
      <c r="D15" s="467" t="s">
        <v>201</v>
      </c>
      <c r="E15" s="467" t="s">
        <v>202</v>
      </c>
      <c r="F15" s="475"/>
      <c r="G15" s="475"/>
      <c r="H15" s="181"/>
      <c r="I15" s="181"/>
      <c r="J15" s="181"/>
      <c r="K15" s="466"/>
    </row>
    <row r="16" spans="1:11" ht="20.149999999999999" customHeight="1">
      <c r="A16" s="181"/>
      <c r="B16" s="481" t="s">
        <v>212</v>
      </c>
      <c r="C16" s="759">
        <f>IF('1.2 Scenario Analysis'!H19="Small-scale",'Assumption &amp; Analysis'!$E$49*1000,IF('1.2 Scenario Analysis'!H19="Medium-scale",'Assumption &amp; Analysis'!$E$50*1000,'Assumption &amp; Analysis'!$E$51*1000))</f>
        <v>250000</v>
      </c>
      <c r="D16" s="759">
        <f>IF('1.2 Scenario Analysis'!H19="Small-scale",'Assumption &amp; Analysis'!$E$49*1000,IF('1.2 Scenario Analysis'!H19="Medium-scale",'Assumption &amp; Analysis'!$E$50*1000,'Assumption &amp; Analysis'!$E$51*1000))</f>
        <v>250000</v>
      </c>
      <c r="E16" s="470" t="s">
        <v>213</v>
      </c>
      <c r="F16" s="475"/>
      <c r="G16" s="475"/>
      <c r="H16" s="181"/>
      <c r="I16" s="181"/>
      <c r="J16" s="181"/>
      <c r="K16" s="466"/>
    </row>
    <row r="17" spans="1:11" ht="20.149999999999999" customHeight="1">
      <c r="A17" s="181"/>
      <c r="B17" s="483" t="s">
        <v>274</v>
      </c>
      <c r="C17" s="482">
        <f>'Input Sheet'!E329</f>
        <v>600</v>
      </c>
      <c r="D17" s="482">
        <f>'Input Sheet'!F329</f>
        <v>600</v>
      </c>
      <c r="E17" s="470" t="s">
        <v>213</v>
      </c>
      <c r="F17" s="475"/>
      <c r="G17" s="475"/>
      <c r="H17" s="264"/>
      <c r="I17" s="181"/>
      <c r="J17" s="181"/>
      <c r="K17" s="466"/>
    </row>
    <row r="18" spans="1:11" ht="20.149999999999999" customHeight="1">
      <c r="A18" s="181"/>
      <c r="B18" s="483" t="s">
        <v>244</v>
      </c>
      <c r="C18" s="693">
        <f>'1.1 Summary'!$C$16</f>
        <v>2</v>
      </c>
      <c r="D18" s="693">
        <f>'1.1 Summary'!$C$16</f>
        <v>2</v>
      </c>
      <c r="E18" s="470" t="s">
        <v>213</v>
      </c>
      <c r="F18" s="475"/>
      <c r="G18" s="475"/>
      <c r="H18" s="264"/>
      <c r="I18" s="181"/>
      <c r="J18" s="181"/>
      <c r="K18" s="466"/>
    </row>
    <row r="19" spans="1:11" ht="20.149999999999999" customHeight="1">
      <c r="A19" s="181"/>
      <c r="B19" s="483" t="s">
        <v>377</v>
      </c>
      <c r="C19" s="693">
        <f>'1.1 Summary'!$C$17</f>
        <v>6</v>
      </c>
      <c r="D19" s="693">
        <f>'1.1 Summary'!$C$17</f>
        <v>6</v>
      </c>
      <c r="E19" s="470" t="str">
        <f>IF('1.1 Summary'!C15="Can","Cans/Pack","Bottles/Pack")</f>
        <v>Bottles/Pack</v>
      </c>
      <c r="F19" s="475"/>
      <c r="G19" s="475"/>
      <c r="H19" s="264"/>
      <c r="I19" s="181"/>
      <c r="J19" s="181"/>
      <c r="K19" s="466"/>
    </row>
    <row r="20" spans="1:11" ht="20.149999999999999" customHeight="1">
      <c r="A20" s="181"/>
      <c r="B20" s="483" t="s">
        <v>378</v>
      </c>
      <c r="C20" s="693">
        <f>IF('1.1 Summary'!$C$18="4*6",6,IF('1.1 Summary'!$C$18="6*4",4,IF('1.1 Summary'!$C$18="8*3",3,2)))</f>
        <v>4</v>
      </c>
      <c r="D20" s="693">
        <f>IF('1.1 Summary'!$C$18="4*6",6,IF('1.1 Summary'!$C$18="6*4",4,IF('1.1 Summary'!$C$18="8*3",3,2)))</f>
        <v>4</v>
      </c>
      <c r="E20" s="470" t="s">
        <v>379</v>
      </c>
      <c r="F20" s="475"/>
      <c r="G20" s="475"/>
      <c r="H20" s="264"/>
      <c r="I20" s="181"/>
      <c r="J20" s="181"/>
      <c r="K20" s="466"/>
    </row>
    <row r="21" spans="1:11" ht="20.149999999999999" customHeight="1">
      <c r="A21" s="181"/>
      <c r="B21" s="483" t="s">
        <v>401</v>
      </c>
      <c r="C21" s="694">
        <f>(C16/C17)*(C17/(C18*C19*C20))</f>
        <v>5208.3333333333339</v>
      </c>
      <c r="D21" s="694">
        <f>(D16/D17)*(D17/(D18*D19*D20))</f>
        <v>5208.3333333333339</v>
      </c>
      <c r="E21" s="470" t="s">
        <v>270</v>
      </c>
      <c r="F21" s="475"/>
      <c r="G21" s="475"/>
      <c r="H21" s="181"/>
      <c r="I21" s="181"/>
      <c r="J21" s="181"/>
      <c r="K21" s="466"/>
    </row>
    <row r="22" spans="1:11" ht="20.149999999999999" customHeight="1">
      <c r="A22" s="181"/>
      <c r="B22" s="483" t="s">
        <v>400</v>
      </c>
      <c r="C22" s="470">
        <f>C11*C13*C12</f>
        <v>43.392857142857146</v>
      </c>
      <c r="D22" s="470">
        <f>D11*D13*D12</f>
        <v>48.214285714285715</v>
      </c>
      <c r="E22" s="470" t="s">
        <v>268</v>
      </c>
      <c r="F22" s="475"/>
      <c r="G22" s="475"/>
      <c r="H22" s="181"/>
      <c r="I22" s="181"/>
      <c r="J22" s="181"/>
      <c r="K22" s="466"/>
    </row>
    <row r="23" spans="1:11" ht="20.149999999999999" customHeight="1">
      <c r="A23" s="181"/>
      <c r="B23" s="483" t="s">
        <v>399</v>
      </c>
      <c r="C23" s="470">
        <f>C22*60</f>
        <v>2603.5714285714289</v>
      </c>
      <c r="D23" s="470">
        <f>D22*60</f>
        <v>2892.8571428571431</v>
      </c>
      <c r="E23" s="470" t="s">
        <v>273</v>
      </c>
      <c r="F23" s="181"/>
      <c r="G23" s="181"/>
      <c r="H23" s="181"/>
      <c r="I23" s="181"/>
      <c r="J23" s="181"/>
      <c r="K23" s="466"/>
    </row>
    <row r="24" spans="1:11" ht="20.149999999999999" customHeight="1">
      <c r="A24" s="181"/>
      <c r="B24" s="483" t="s">
        <v>353</v>
      </c>
      <c r="C24" s="676">
        <f>'Input Sheet'!E331</f>
        <v>0.01</v>
      </c>
      <c r="D24" s="676">
        <f>'Input Sheet'!F331</f>
        <v>0.01</v>
      </c>
      <c r="E24" s="470" t="s">
        <v>208</v>
      </c>
      <c r="F24" s="181"/>
      <c r="G24" s="181"/>
      <c r="H24" s="181"/>
      <c r="I24" s="181"/>
      <c r="J24" s="181"/>
      <c r="K24" s="466"/>
    </row>
    <row r="25" spans="1:11" ht="20.149999999999999" customHeight="1">
      <c r="A25" s="181"/>
      <c r="B25" s="481" t="s">
        <v>502</v>
      </c>
      <c r="C25" s="488">
        <f>C24*C23</f>
        <v>26.035714285714288</v>
      </c>
      <c r="D25" s="488">
        <f>D24*D23</f>
        <v>28.928571428571431</v>
      </c>
      <c r="E25" s="470" t="s">
        <v>273</v>
      </c>
      <c r="F25" s="181"/>
      <c r="G25" s="181"/>
      <c r="H25" s="181"/>
      <c r="I25" s="181"/>
      <c r="J25" s="181"/>
      <c r="K25" s="466"/>
    </row>
    <row r="26" spans="1:11" ht="20.149999999999999" customHeight="1">
      <c r="A26" s="181"/>
      <c r="B26" s="481" t="s">
        <v>503</v>
      </c>
      <c r="C26" s="470">
        <f>C23-C25</f>
        <v>2577.5357142857147</v>
      </c>
      <c r="D26" s="470">
        <f>D23-D25</f>
        <v>2863.9285714285716</v>
      </c>
      <c r="E26" s="470" t="s">
        <v>273</v>
      </c>
      <c r="F26" s="181"/>
      <c r="G26" s="181"/>
      <c r="H26" s="181"/>
      <c r="I26" s="181"/>
      <c r="J26" s="181"/>
      <c r="K26" s="466"/>
    </row>
    <row r="27" spans="1:11" ht="20.149999999999999" customHeight="1">
      <c r="A27" s="181"/>
      <c r="B27" s="483" t="s">
        <v>217</v>
      </c>
      <c r="C27" s="485">
        <f>C21/C26</f>
        <v>2.0206638862331592</v>
      </c>
      <c r="D27" s="485">
        <f>D21/D26</f>
        <v>1.8185974976098433</v>
      </c>
      <c r="E27" s="470" t="s">
        <v>153</v>
      </c>
      <c r="F27" s="181"/>
      <c r="G27" s="181"/>
      <c r="H27" s="181"/>
      <c r="I27" s="181"/>
      <c r="J27" s="181"/>
      <c r="K27" s="466"/>
    </row>
    <row r="28" spans="1:11" ht="20.149999999999999" customHeight="1">
      <c r="A28" s="181"/>
      <c r="B28" s="469" t="s">
        <v>218</v>
      </c>
      <c r="C28" s="485">
        <f>'Appendix - Equipment'!$C$33</f>
        <v>0.5</v>
      </c>
      <c r="D28" s="485">
        <f>'Appendix - Equipment'!$C$33</f>
        <v>0.5</v>
      </c>
      <c r="E28" s="470" t="s">
        <v>219</v>
      </c>
      <c r="F28" s="181"/>
      <c r="G28" s="181"/>
      <c r="H28" s="181"/>
      <c r="I28" s="181"/>
      <c r="J28" s="181"/>
      <c r="K28" s="466"/>
    </row>
    <row r="29" spans="1:11" ht="20.149999999999999" customHeight="1">
      <c r="A29" s="181"/>
      <c r="B29" s="469" t="s">
        <v>525</v>
      </c>
      <c r="C29" s="695">
        <f>('Input Sheet'!E330)*(C16/1000)</f>
        <v>1.25</v>
      </c>
      <c r="D29" s="695">
        <f>('Input Sheet'!F330)*(D16/1000)</f>
        <v>0.625</v>
      </c>
      <c r="E29" s="470" t="s">
        <v>153</v>
      </c>
      <c r="F29" s="181"/>
      <c r="G29" s="181"/>
      <c r="H29" s="181"/>
      <c r="I29" s="181"/>
      <c r="J29" s="181"/>
      <c r="K29" s="466"/>
    </row>
    <row r="30" spans="1:11" ht="20.149999999999999" customHeight="1">
      <c r="A30" s="181"/>
      <c r="B30" s="483" t="s">
        <v>220</v>
      </c>
      <c r="C30" s="486">
        <f>C27/SUM(C27:C28)</f>
        <v>0.80163955903411133</v>
      </c>
      <c r="D30" s="486">
        <f>D27/SUM(D27:D28)</f>
        <v>0.78435239384350597</v>
      </c>
      <c r="E30" s="470" t="s">
        <v>208</v>
      </c>
      <c r="F30" s="181"/>
      <c r="G30" s="181"/>
      <c r="H30" s="181"/>
      <c r="I30" s="181"/>
      <c r="J30" s="181"/>
      <c r="K30" s="466"/>
    </row>
    <row r="31" spans="1:11" ht="20.149999999999999" customHeight="1">
      <c r="A31" s="181"/>
      <c r="B31" s="483" t="s">
        <v>250</v>
      </c>
      <c r="C31" s="485">
        <f>C27+C28+C29</f>
        <v>3.7706638862331592</v>
      </c>
      <c r="D31" s="485">
        <f>D27+D28+D29</f>
        <v>2.9435974976098436</v>
      </c>
      <c r="E31" s="470" t="s">
        <v>153</v>
      </c>
      <c r="F31" s="181"/>
      <c r="G31" s="181"/>
      <c r="H31" s="181"/>
      <c r="I31" s="181"/>
      <c r="J31" s="181"/>
      <c r="K31" s="466"/>
    </row>
    <row r="32" spans="1:11" ht="20.149999999999999" customHeight="1">
      <c r="A32" s="181"/>
      <c r="B32" s="481" t="s">
        <v>618</v>
      </c>
      <c r="C32" s="723">
        <f>C12*(1-C24)*1</f>
        <v>0.95464285714285713</v>
      </c>
      <c r="D32" s="723">
        <f>D12*(1-D24)*1</f>
        <v>0.95464285714285713</v>
      </c>
      <c r="E32" s="470" t="s">
        <v>208</v>
      </c>
      <c r="F32" s="181"/>
      <c r="G32" s="181"/>
      <c r="H32" s="181"/>
      <c r="I32" s="181"/>
      <c r="J32" s="466"/>
    </row>
    <row r="33" spans="1:13" ht="20.149999999999999" customHeight="1">
      <c r="A33" s="181"/>
      <c r="B33" s="465"/>
      <c r="C33" s="181"/>
      <c r="D33" s="181"/>
      <c r="E33" s="181"/>
      <c r="F33" s="181"/>
      <c r="G33" s="181"/>
      <c r="H33" s="181"/>
      <c r="I33" s="181"/>
      <c r="J33" s="181"/>
      <c r="K33" s="466"/>
    </row>
    <row r="34" spans="1:13" s="181" customFormat="1" ht="20.149999999999999" customHeight="1" thickBot="1">
      <c r="B34" s="910" t="s">
        <v>222</v>
      </c>
      <c r="C34" s="910"/>
      <c r="D34" s="910"/>
      <c r="E34" s="910"/>
      <c r="F34" s="910"/>
      <c r="G34" s="910"/>
      <c r="K34" s="186"/>
    </row>
    <row r="35" spans="1:13" s="181" customFormat="1" ht="6" customHeight="1" thickTop="1">
      <c r="B35" s="188"/>
      <c r="D35" s="463"/>
      <c r="K35" s="186"/>
    </row>
    <row r="36" spans="1:13" ht="30" customHeight="1">
      <c r="A36" s="181"/>
      <c r="B36" s="491" t="s">
        <v>223</v>
      </c>
      <c r="C36" s="491" t="s">
        <v>224</v>
      </c>
      <c r="D36" s="491" t="s">
        <v>225</v>
      </c>
      <c r="E36" s="491" t="s">
        <v>226</v>
      </c>
      <c r="F36" s="492" t="s">
        <v>86</v>
      </c>
      <c r="G36" s="493" t="s">
        <v>227</v>
      </c>
      <c r="J36" s="181"/>
      <c r="K36" s="181"/>
      <c r="M36" s="494"/>
    </row>
    <row r="37" spans="1:13" ht="17.149999999999999" customHeight="1">
      <c r="A37" s="181"/>
      <c r="B37" s="661" t="s">
        <v>601</v>
      </c>
      <c r="C37" s="665">
        <f>'Appendix - Equipment'!C26</f>
        <v>1</v>
      </c>
      <c r="D37" s="761">
        <f>IF('1.2 Scenario Analysis'!H12="New",'Appendix - Equipment'!E26,IF('1.2 Scenario Analysis'!H12="Old",'Appendix - Equipment'!E26*0.4,'Appendix - Equipment'!E26*0.75))</f>
        <v>16500</v>
      </c>
      <c r="E37" s="667">
        <f>'Input Sheet'!E332</f>
        <v>0.1</v>
      </c>
      <c r="F37" s="497">
        <f>C37*D37*E37/C$10</f>
        <v>0.21484375</v>
      </c>
      <c r="G37" s="499">
        <f>F37*$C$31/$C$16*1000</f>
        <v>3.240414277231621E-3</v>
      </c>
      <c r="J37" s="181"/>
      <c r="K37" s="181"/>
      <c r="M37" s="494"/>
    </row>
    <row r="38" spans="1:13" ht="17.149999999999999" customHeight="1">
      <c r="A38" s="181"/>
      <c r="B38" s="905" t="s">
        <v>228</v>
      </c>
      <c r="C38" s="906"/>
      <c r="D38" s="906"/>
      <c r="E38" s="907"/>
      <c r="F38" s="501">
        <f>SUM(F37)</f>
        <v>0.21484375</v>
      </c>
      <c r="G38" s="501">
        <f>SUM(G37)</f>
        <v>3.240414277231621E-3</v>
      </c>
      <c r="J38" s="181"/>
      <c r="K38" s="181"/>
    </row>
    <row r="39" spans="1:13" ht="17.149999999999999" customHeight="1">
      <c r="A39" s="181"/>
      <c r="B39" s="502"/>
      <c r="C39" s="503"/>
      <c r="D39" s="503"/>
      <c r="E39" s="504"/>
      <c r="F39" s="504"/>
      <c r="G39" s="504"/>
      <c r="H39" s="504"/>
      <c r="I39" s="504"/>
      <c r="J39" s="181"/>
      <c r="K39" s="181"/>
    </row>
    <row r="40" spans="1:13" ht="30" customHeight="1">
      <c r="A40" s="181"/>
      <c r="B40" s="491" t="s">
        <v>229</v>
      </c>
      <c r="C40" s="491" t="s">
        <v>224</v>
      </c>
      <c r="D40" s="491" t="s">
        <v>225</v>
      </c>
      <c r="E40" s="491" t="s">
        <v>226</v>
      </c>
      <c r="F40" s="492" t="s">
        <v>86</v>
      </c>
      <c r="G40" s="493" t="s">
        <v>227</v>
      </c>
      <c r="H40" s="181"/>
      <c r="I40" s="181"/>
      <c r="J40" s="181"/>
      <c r="K40" s="181"/>
    </row>
    <row r="41" spans="1:13" ht="17.149999999999999" customHeight="1">
      <c r="A41" s="181"/>
      <c r="B41" s="661" t="s">
        <v>601</v>
      </c>
      <c r="C41" s="665">
        <f>'Appendix - Equipment'!C26</f>
        <v>1</v>
      </c>
      <c r="D41" s="761">
        <f>IF('1.2 Scenario Analysis'!H12="New",'Appendix - Equipment'!I26,IF('1.2 Scenario Analysis'!H12="Old",'Appendix - Equipment'!I26*0.4,'Appendix - Equipment'!I26*0.75))</f>
        <v>20250</v>
      </c>
      <c r="E41" s="667">
        <f>'Input Sheet'!F332</f>
        <v>0.1</v>
      </c>
      <c r="F41" s="497">
        <f>C41*D41*E41/D$10</f>
        <v>0.263671875</v>
      </c>
      <c r="G41" s="499">
        <f>F41*$D$31/$D$16*1000</f>
        <v>3.1045754857603816E-3</v>
      </c>
      <c r="H41" s="181"/>
      <c r="I41" s="181"/>
      <c r="J41" s="181"/>
      <c r="K41" s="181"/>
    </row>
    <row r="42" spans="1:13" ht="17.149999999999999" customHeight="1">
      <c r="A42" s="181"/>
      <c r="B42" s="905" t="s">
        <v>228</v>
      </c>
      <c r="C42" s="906"/>
      <c r="D42" s="906"/>
      <c r="E42" s="907"/>
      <c r="F42" s="501">
        <f>SUM(F40:F41)</f>
        <v>0.263671875</v>
      </c>
      <c r="G42" s="501">
        <f>SUM(G40:G41)</f>
        <v>3.1045754857603816E-3</v>
      </c>
      <c r="H42" s="181"/>
      <c r="I42" s="181"/>
      <c r="J42" s="181"/>
      <c r="K42" s="181"/>
    </row>
    <row r="43" spans="1:13" ht="17.149999999999999" customHeight="1">
      <c r="A43" s="181"/>
      <c r="B43" s="165"/>
      <c r="H43" s="181"/>
      <c r="I43" s="181"/>
      <c r="J43" s="181"/>
      <c r="K43" s="181"/>
    </row>
    <row r="44" spans="1:13" ht="17.149999999999999" customHeight="1" thickBot="1">
      <c r="A44" s="181"/>
      <c r="B44" s="910" t="s">
        <v>67</v>
      </c>
      <c r="C44" s="910"/>
      <c r="D44" s="910"/>
      <c r="E44" s="910"/>
      <c r="F44" s="910"/>
      <c r="G44" s="910"/>
      <c r="H44" s="181"/>
      <c r="I44" s="181"/>
      <c r="J44" s="181"/>
      <c r="K44" s="181"/>
    </row>
    <row r="45" spans="1:13" ht="6" customHeight="1" thickTop="1">
      <c r="A45" s="181"/>
      <c r="B45" s="165"/>
      <c r="H45" s="181"/>
      <c r="I45" s="181"/>
      <c r="J45" s="181"/>
      <c r="K45" s="181"/>
    </row>
    <row r="46" spans="1:13" ht="30" customHeight="1">
      <c r="A46" s="181"/>
      <c r="B46" s="491" t="s">
        <v>223</v>
      </c>
      <c r="C46" s="491" t="s">
        <v>230</v>
      </c>
      <c r="D46" s="491" t="s">
        <v>231</v>
      </c>
      <c r="E46" s="491" t="s">
        <v>232</v>
      </c>
      <c r="F46" s="492" t="s">
        <v>86</v>
      </c>
      <c r="G46" s="493" t="s">
        <v>233</v>
      </c>
      <c r="H46" s="181"/>
      <c r="I46" s="181"/>
      <c r="J46" s="181"/>
      <c r="K46" s="181"/>
    </row>
    <row r="47" spans="1:13" ht="17.149999999999999" customHeight="1">
      <c r="A47" s="181"/>
      <c r="B47" s="661" t="s">
        <v>601</v>
      </c>
      <c r="C47" s="762">
        <f>IF('1.2 Scenario Analysis'!H12="Old",(C37*(30*(1+16%))),IF('1.2 Scenario Analysis'!H12="New",(C37*30),C37*(30*(1+8%))))</f>
        <v>32.400000000000006</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6.2636370614222123</v>
      </c>
      <c r="G47" s="499">
        <f>F47*$C$31/$C$16*1000</f>
        <v>9.4472280255905303E-2</v>
      </c>
      <c r="H47" s="181"/>
      <c r="I47" s="181"/>
      <c r="J47" s="181"/>
      <c r="K47" s="181"/>
    </row>
    <row r="48" spans="1:13" ht="17.149999999999999" customHeight="1">
      <c r="A48" s="181"/>
      <c r="B48" s="905" t="s">
        <v>228</v>
      </c>
      <c r="C48" s="906"/>
      <c r="D48" s="906"/>
      <c r="E48" s="907"/>
      <c r="F48" s="501">
        <f>SUM(F47)</f>
        <v>6.2636370614222123</v>
      </c>
      <c r="G48" s="501">
        <f>SUM(G47)</f>
        <v>9.4472280255905303E-2</v>
      </c>
      <c r="H48" s="181"/>
      <c r="I48" s="181"/>
      <c r="J48" s="181"/>
      <c r="K48" s="181"/>
    </row>
    <row r="49" spans="1:11" ht="17.149999999999999" customHeight="1">
      <c r="A49" s="181"/>
      <c r="B49" s="508"/>
      <c r="C49" s="508"/>
      <c r="D49" s="508"/>
      <c r="E49" s="508"/>
      <c r="F49" s="508"/>
      <c r="G49" s="508"/>
      <c r="H49" s="181"/>
      <c r="I49" s="181"/>
      <c r="J49" s="181"/>
      <c r="K49" s="181"/>
    </row>
    <row r="50" spans="1:11" ht="30" customHeight="1">
      <c r="A50" s="181"/>
      <c r="B50" s="491" t="s">
        <v>229</v>
      </c>
      <c r="C50" s="491" t="s">
        <v>230</v>
      </c>
      <c r="D50" s="491" t="s">
        <v>231</v>
      </c>
      <c r="E50" s="491" t="s">
        <v>232</v>
      </c>
      <c r="F50" s="492" t="s">
        <v>86</v>
      </c>
      <c r="G50" s="493" t="s">
        <v>233</v>
      </c>
      <c r="H50" s="181"/>
      <c r="I50" s="181"/>
      <c r="J50" s="181"/>
      <c r="K50" s="181"/>
    </row>
    <row r="51" spans="1:11" ht="17.149999999999999" customHeight="1">
      <c r="A51" s="181"/>
      <c r="B51" s="661" t="s">
        <v>601</v>
      </c>
      <c r="C51" s="762">
        <f>IF('1.2 Scenario Analysis'!H12="Old",(C41*(33*(1+16%))),IF('1.2 Scenario Analysis'!H12="New",(C41*33),C41*(33*(1+8%))))</f>
        <v>35.64</v>
      </c>
      <c r="D51" s="668">
        <v>0</v>
      </c>
      <c r="E51" s="669">
        <v>0.15</v>
      </c>
      <c r="F51" s="499">
        <f>(C51*IF('1.1 Summary'!$C$9="France",'Assumption &amp; Analysis'!$E$70,IF('1.1 Summary'!$C$9="Netherlands",'Assumption &amp; Analysis'!$F$70,IF('1.1 Summary'!$C$9="Portugal",'Assumption &amp; Analysis'!$G$70,'Assumption &amp; Analysis'!$H$70)))+(D51*IF('1.1 Summary'!$C$9="France",'Assumption &amp; Analysis'!$E$71,IF('1.1 Summary'!$C$9="Netherlands",'Assumption &amp; Analysis'!$F$71,IF('1.1 Summary'!$C$9="Portugal",'Assumption &amp; Analysis'!$G$71,'Assumption &amp; Analysis'!$H$71))))+(1+E51))</f>
        <v>6.7750007675644337</v>
      </c>
      <c r="G51" s="499">
        <f>F51*$D$31/$D$16*1000</f>
        <v>7.9771501222829735E-2</v>
      </c>
      <c r="H51" s="181"/>
      <c r="I51" s="181"/>
      <c r="J51" s="181"/>
      <c r="K51" s="181"/>
    </row>
    <row r="52" spans="1:11" ht="17.149999999999999" customHeight="1">
      <c r="A52" s="181"/>
      <c r="B52" s="905" t="s">
        <v>228</v>
      </c>
      <c r="C52" s="906"/>
      <c r="D52" s="906"/>
      <c r="E52" s="907"/>
      <c r="F52" s="501">
        <f>SUM(F51)</f>
        <v>6.7750007675644337</v>
      </c>
      <c r="G52" s="501">
        <f>SUM(G51)</f>
        <v>7.9771501222829735E-2</v>
      </c>
      <c r="H52" s="181"/>
      <c r="I52" s="181"/>
      <c r="J52" s="181"/>
      <c r="K52" s="181"/>
    </row>
    <row r="53" spans="1:11" ht="17.149999999999999" customHeight="1">
      <c r="A53" s="181"/>
      <c r="B53" s="504"/>
      <c r="C53" s="502"/>
      <c r="D53" s="502"/>
      <c r="E53" s="503"/>
      <c r="F53" s="504"/>
      <c r="G53" s="504"/>
      <c r="H53" s="504"/>
      <c r="I53" s="504"/>
      <c r="J53" s="504"/>
      <c r="K53" s="181"/>
    </row>
    <row r="54" spans="1:11" ht="17.149999999999999" customHeight="1" thickBot="1">
      <c r="A54" s="181"/>
      <c r="B54" s="910" t="s">
        <v>69</v>
      </c>
      <c r="C54" s="910"/>
      <c r="D54" s="910"/>
      <c r="E54" s="910"/>
      <c r="F54" s="910"/>
      <c r="G54" s="910"/>
      <c r="H54" s="504"/>
      <c r="I54" s="504"/>
      <c r="J54" s="504"/>
      <c r="K54" s="181"/>
    </row>
    <row r="55" spans="1:11" ht="6" customHeight="1" thickTop="1">
      <c r="A55" s="181"/>
      <c r="B55" s="504"/>
      <c r="C55" s="502"/>
      <c r="D55" s="502"/>
      <c r="E55" s="503"/>
      <c r="F55" s="504"/>
      <c r="G55" s="504"/>
      <c r="H55" s="504"/>
      <c r="I55" s="504"/>
      <c r="J55" s="504"/>
      <c r="K55" s="181"/>
    </row>
    <row r="56" spans="1:11" ht="30" customHeight="1">
      <c r="A56" s="181"/>
      <c r="B56" s="491" t="s">
        <v>223</v>
      </c>
      <c r="C56" s="491" t="s">
        <v>234</v>
      </c>
      <c r="D56" s="491" t="s">
        <v>235</v>
      </c>
      <c r="E56" s="491" t="s">
        <v>236</v>
      </c>
      <c r="F56" s="492" t="s">
        <v>86</v>
      </c>
      <c r="G56" s="493" t="s">
        <v>237</v>
      </c>
      <c r="H56" s="504"/>
      <c r="I56" s="504"/>
      <c r="J56" s="504"/>
      <c r="K56" s="181"/>
    </row>
    <row r="57" spans="1:11" ht="17.149999999999999" customHeight="1">
      <c r="A57" s="181"/>
      <c r="B57" s="419" t="s">
        <v>95</v>
      </c>
      <c r="C57" s="512">
        <f>'Input Sheet'!E333</f>
        <v>1</v>
      </c>
      <c r="D57" s="513">
        <f>'Input Sheet'!E337</f>
        <v>0.03</v>
      </c>
      <c r="E57" s="497">
        <f>IF('1.1 Summary'!$C$9="France",'Labour Data – France'!$F14,IF('1.1 Summary'!$C$9="Netherlands",'Labour Data – Netherlands'!$F14,IF('1.1 Summary'!$C$9="Portugal",'Labour Data – Portugal'!$F14,'Labour Data – Country B'!$F14)))</f>
        <v>75.01731539986767</v>
      </c>
      <c r="F57" s="497">
        <f>C57*D57*E57</f>
        <v>2.25051946199603</v>
      </c>
      <c r="G57" s="696">
        <f>F57*$C$31/$C$16*1000</f>
        <v>3.3943809842453231E-2</v>
      </c>
      <c r="H57" s="504"/>
      <c r="I57" s="504"/>
      <c r="J57" s="504"/>
      <c r="K57" s="181"/>
    </row>
    <row r="58" spans="1:11" ht="17.149999999999999" customHeight="1">
      <c r="A58" s="181"/>
      <c r="B58" s="419" t="s">
        <v>96</v>
      </c>
      <c r="C58" s="512">
        <f>'Input Sheet'!E334</f>
        <v>1</v>
      </c>
      <c r="D58" s="513">
        <f>'Input Sheet'!E338</f>
        <v>0.05</v>
      </c>
      <c r="E58" s="497">
        <f>IF('1.1 Summary'!$C$9="France",'Labour Data – France'!$F15,IF('1.1 Summary'!$C$9="Netherlands",'Labour Data – Netherlands'!$F15,IF('1.1 Summary'!$C$9="Portugal",'Labour Data – Portugal'!$F15,'Labour Data – Country B'!$F15)))</f>
        <v>37.306034057501101</v>
      </c>
      <c r="F58" s="497">
        <f>C58*D58*E58</f>
        <v>1.8653017028750551</v>
      </c>
      <c r="G58" s="696">
        <f>F58*$C$31/$C$16*1000</f>
        <v>2.8133703071840741E-2</v>
      </c>
      <c r="H58" s="504"/>
      <c r="I58" s="504"/>
      <c r="J58" s="504"/>
      <c r="K58" s="181"/>
    </row>
    <row r="59" spans="1:11" ht="17.149999999999999" customHeight="1">
      <c r="A59" s="181"/>
      <c r="B59" s="419" t="s">
        <v>97</v>
      </c>
      <c r="C59" s="512">
        <f>'Input Sheet'!E335</f>
        <v>1</v>
      </c>
      <c r="D59" s="513">
        <f>'Input Sheet'!E339</f>
        <v>0.05</v>
      </c>
      <c r="E59" s="497">
        <f>IF('1.1 Summary'!$C$9="France",'Labour Data – France'!$F16,IF('1.1 Summary'!$C$9="Netherlands",'Labour Data – Netherlands'!$F16,IF('1.1 Summary'!$C$9="Portugal",'Labour Data – Portugal'!$F16,'Labour Data – Country B'!$F16)))</f>
        <v>23.232408815008824</v>
      </c>
      <c r="F59" s="497">
        <f>C59*D59*E59</f>
        <v>1.1616204407504414</v>
      </c>
      <c r="G59" s="696">
        <f>F59*$C$31/$C$16*1000</f>
        <v>1.7520320981791741E-2</v>
      </c>
      <c r="H59" s="504"/>
      <c r="I59" s="504"/>
      <c r="J59" s="504"/>
      <c r="K59" s="181"/>
    </row>
    <row r="60" spans="1:11" ht="17.149999999999999" customHeight="1">
      <c r="A60" s="181"/>
      <c r="B60" s="419" t="s">
        <v>98</v>
      </c>
      <c r="C60" s="512">
        <f>'Input Sheet'!E336</f>
        <v>1</v>
      </c>
      <c r="D60" s="513">
        <f>'Input Sheet'!E340</f>
        <v>0.1</v>
      </c>
      <c r="E60" s="497">
        <f>IF('1.1 Summary'!$C$9="France",'Labour Data – France'!$F17,IF('1.1 Summary'!$C$9="Netherlands",'Labour Data – Netherlands'!$F17,IF('1.1 Summary'!$C$9="Portugal",'Labour Data – Portugal'!$F17,'Labour Data – Country B'!$F17)))</f>
        <v>22.146190143923693</v>
      </c>
      <c r="F60" s="497">
        <f>C60*D60*E60</f>
        <v>2.2146190143923694</v>
      </c>
      <c r="G60" s="696">
        <f>F60*$C$31/$C$16*1000</f>
        <v>3.3402335757338322E-2</v>
      </c>
      <c r="H60" s="504"/>
      <c r="I60" s="504"/>
      <c r="J60" s="504"/>
      <c r="K60" s="181"/>
    </row>
    <row r="61" spans="1:11" ht="17.149999999999999" customHeight="1">
      <c r="A61" s="181"/>
      <c r="B61" s="905" t="s">
        <v>228</v>
      </c>
      <c r="C61" s="906"/>
      <c r="D61" s="906"/>
      <c r="E61" s="907"/>
      <c r="F61" s="501">
        <f>SUM(F57:F60)</f>
        <v>7.4920606200138966</v>
      </c>
      <c r="G61" s="501">
        <f>SUM(G57:G60)</f>
        <v>0.11300016965342403</v>
      </c>
      <c r="H61" s="504"/>
      <c r="I61" s="504"/>
      <c r="J61" s="504"/>
      <c r="K61" s="181"/>
    </row>
    <row r="62" spans="1:11" ht="17.149999999999999" customHeight="1">
      <c r="A62" s="181"/>
      <c r="B62" s="508"/>
      <c r="C62" s="508"/>
      <c r="D62" s="508"/>
      <c r="E62" s="508"/>
      <c r="F62" s="508"/>
      <c r="G62" s="508"/>
      <c r="H62" s="504"/>
      <c r="I62" s="504"/>
      <c r="J62" s="504"/>
      <c r="K62" s="181"/>
    </row>
    <row r="63" spans="1:11" ht="30" customHeight="1">
      <c r="A63" s="181"/>
      <c r="B63" s="491" t="s">
        <v>229</v>
      </c>
      <c r="C63" s="491" t="s">
        <v>234</v>
      </c>
      <c r="D63" s="491" t="s">
        <v>235</v>
      </c>
      <c r="E63" s="491" t="s">
        <v>236</v>
      </c>
      <c r="F63" s="492" t="s">
        <v>86</v>
      </c>
      <c r="G63" s="493" t="s">
        <v>237</v>
      </c>
      <c r="H63" s="504"/>
      <c r="I63" s="504"/>
      <c r="J63" s="504"/>
      <c r="K63" s="181"/>
    </row>
    <row r="64" spans="1:11" ht="17.149999999999999" customHeight="1">
      <c r="A64" s="181"/>
      <c r="B64" s="419" t="s">
        <v>95</v>
      </c>
      <c r="C64" s="512">
        <f>'Input Sheet'!F333</f>
        <v>1</v>
      </c>
      <c r="D64" s="513">
        <f>'Input Sheet'!F337</f>
        <v>0.03</v>
      </c>
      <c r="E64" s="497">
        <f>IF('1.1 Summary'!$C$9="France",'Labour Data – France'!$F14,IF('1.1 Summary'!$C$9="Netherlands",'Labour Data – Netherlands'!$F14,IF('1.1 Summary'!$C$9="Portugal",'Labour Data – Portugal'!$F14,'Labour Data – Country B'!$F14)))</f>
        <v>75.01731539986767</v>
      </c>
      <c r="F64" s="497">
        <f>C64*D64*E64</f>
        <v>2.25051946199603</v>
      </c>
      <c r="G64" s="696">
        <f>F64*$D$31/$D$16*1000</f>
        <v>2.6498493826615059E-2</v>
      </c>
      <c r="H64" s="504"/>
      <c r="I64" s="504"/>
      <c r="J64" s="504"/>
      <c r="K64" s="181"/>
    </row>
    <row r="65" spans="1:13" ht="17.149999999999999" customHeight="1">
      <c r="A65" s="181"/>
      <c r="B65" s="419" t="s">
        <v>96</v>
      </c>
      <c r="C65" s="512">
        <f>'Input Sheet'!F334</f>
        <v>1</v>
      </c>
      <c r="D65" s="513">
        <f>'Input Sheet'!F338</f>
        <v>0.05</v>
      </c>
      <c r="E65" s="497">
        <f>IF('1.1 Summary'!$C$9="France",'Labour Data – France'!$F15,IF('1.1 Summary'!$C$9="Netherlands",'Labour Data – Netherlands'!$F15,IF('1.1 Summary'!$C$9="Portugal",'Labour Data – Portugal'!$F15,'Labour Data – Country B'!$F15)))</f>
        <v>37.306034057501101</v>
      </c>
      <c r="F65" s="497">
        <f>C65*D65*E65</f>
        <v>1.8653017028750551</v>
      </c>
      <c r="G65" s="696">
        <f>F65*$D$31/$D$16*1000</f>
        <v>2.196278969948157E-2</v>
      </c>
      <c r="H65" s="504"/>
      <c r="I65" s="504"/>
      <c r="J65" s="504"/>
      <c r="K65" s="181"/>
    </row>
    <row r="66" spans="1:13" ht="17.149999999999999" customHeight="1">
      <c r="A66" s="181"/>
      <c r="B66" s="419" t="s">
        <v>97</v>
      </c>
      <c r="C66" s="512">
        <f>'Input Sheet'!F335</f>
        <v>1</v>
      </c>
      <c r="D66" s="513">
        <f>'Input Sheet'!F339</f>
        <v>0.05</v>
      </c>
      <c r="E66" s="497">
        <f>IF('1.1 Summary'!$C$9="France",'Labour Data – France'!$F16,IF('1.1 Summary'!$C$9="Netherlands",'Labour Data – Netherlands'!$F16,IF('1.1 Summary'!$C$9="Portugal",'Labour Data – Portugal'!$F16,'Labour Data – Country B'!$F16)))</f>
        <v>23.232408815008824</v>
      </c>
      <c r="F66" s="497">
        <f>C66*D66*E66</f>
        <v>1.1616204407504414</v>
      </c>
      <c r="G66" s="696">
        <f>F66*$D$31/$D$16*1000</f>
        <v>1.367737209026177E-2</v>
      </c>
      <c r="H66" s="504"/>
      <c r="I66" s="504"/>
      <c r="J66" s="504"/>
      <c r="K66" s="181"/>
    </row>
    <row r="67" spans="1:13" ht="17.149999999999999" customHeight="1">
      <c r="A67" s="181"/>
      <c r="B67" s="419" t="s">
        <v>98</v>
      </c>
      <c r="C67" s="512">
        <f>'Input Sheet'!F336</f>
        <v>1</v>
      </c>
      <c r="D67" s="513">
        <f>'Input Sheet'!F340</f>
        <v>0.1</v>
      </c>
      <c r="E67" s="497">
        <f>IF('1.1 Summary'!$C$9="France",'Labour Data – France'!$F17,IF('1.1 Summary'!$C$9="Netherlands",'Labour Data – Netherlands'!$F17,IF('1.1 Summary'!$C$9="Portugal",'Labour Data – Portugal'!$F17,'Labour Data – Country B'!$F17)))</f>
        <v>22.146190143923693</v>
      </c>
      <c r="F67" s="497">
        <f>C67*D67*E67</f>
        <v>2.2146190143923694</v>
      </c>
      <c r="G67" s="696">
        <f>F67*$D$31/$D$16*1000</f>
        <v>2.6075787955698228E-2</v>
      </c>
      <c r="H67" s="504"/>
      <c r="I67" s="504"/>
      <c r="J67" s="504"/>
      <c r="K67" s="181"/>
    </row>
    <row r="68" spans="1:13" ht="17.149999999999999" customHeight="1">
      <c r="A68" s="181"/>
      <c r="B68" s="905" t="s">
        <v>228</v>
      </c>
      <c r="C68" s="906"/>
      <c r="D68" s="906"/>
      <c r="E68" s="907"/>
      <c r="F68" s="501">
        <f>SUM(F64:F67)</f>
        <v>7.4920606200138966</v>
      </c>
      <c r="G68" s="501">
        <f>SUM(G64:G67)</f>
        <v>8.8214443572056628E-2</v>
      </c>
      <c r="H68" s="181"/>
      <c r="I68" s="181"/>
      <c r="J68" s="181"/>
      <c r="K68" s="181"/>
    </row>
    <row r="69" spans="1:13" ht="17.149999999999999" customHeight="1">
      <c r="A69" s="514"/>
      <c r="B69" s="514"/>
      <c r="C69" s="514"/>
      <c r="D69" s="514"/>
      <c r="E69" s="514"/>
      <c r="F69" s="181"/>
      <c r="G69" s="181"/>
      <c r="H69" s="181"/>
      <c r="I69" s="181"/>
      <c r="J69" s="181"/>
      <c r="K69" s="181"/>
      <c r="M69" s="494"/>
    </row>
    <row r="70" spans="1:13" ht="17.149999999999999" customHeight="1">
      <c r="A70" s="84" t="s">
        <v>0</v>
      </c>
      <c r="B70" s="514"/>
      <c r="C70" s="514"/>
      <c r="D70" s="514"/>
      <c r="E70" s="514"/>
      <c r="F70" s="181"/>
      <c r="G70" s="181"/>
      <c r="H70" s="181"/>
      <c r="I70" s="181"/>
      <c r="J70" s="181"/>
      <c r="K70" s="181"/>
      <c r="M70" s="494"/>
    </row>
    <row r="71" spans="1:13" ht="16.5" customHeight="1">
      <c r="A71" s="514"/>
      <c r="B71" s="514"/>
      <c r="C71" s="514"/>
      <c r="D71" s="514"/>
      <c r="E71" s="514"/>
      <c r="F71" s="514"/>
      <c r="G71" s="514"/>
      <c r="H71" s="514"/>
      <c r="I71" s="514"/>
      <c r="J71" s="514"/>
      <c r="K71" s="12"/>
      <c r="L71" s="424"/>
      <c r="M71" s="424"/>
    </row>
    <row r="72" spans="1:13" ht="17.149999999999999" hidden="1" customHeight="1">
      <c r="B72" s="670"/>
    </row>
    <row r="73" spans="1:13" ht="15" hidden="1" customHeight="1">
      <c r="B73" s="165"/>
    </row>
    <row r="74" spans="1:13" ht="15" hidden="1" customHeight="1">
      <c r="B74" s="165"/>
    </row>
    <row r="75" spans="1:13" ht="15" hidden="1" customHeight="1">
      <c r="B75" s="165"/>
    </row>
    <row r="76" spans="1:13" ht="15" hidden="1" customHeight="1">
      <c r="B76" s="165"/>
    </row>
    <row r="77" spans="1:13" ht="15" hidden="1" customHeight="1">
      <c r="B77" s="165"/>
    </row>
    <row r="78" spans="1:13" ht="15" hidden="1" customHeight="1">
      <c r="B78" s="165"/>
    </row>
    <row r="79" spans="1:13" ht="15" hidden="1" customHeight="1">
      <c r="B79" s="165"/>
    </row>
    <row r="80" spans="1:13"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row r="590" spans="2:2" ht="15" hidden="1" customHeight="1">
      <c r="B590" s="165"/>
    </row>
    <row r="591" spans="2:2" ht="15" hidden="1" customHeight="1">
      <c r="B591" s="165"/>
    </row>
  </sheetData>
  <mergeCells count="10">
    <mergeCell ref="B52:E52"/>
    <mergeCell ref="B54:G54"/>
    <mergeCell ref="B61:E61"/>
    <mergeCell ref="B68:E68"/>
    <mergeCell ref="C2:D2"/>
    <mergeCell ref="B34:G34"/>
    <mergeCell ref="B38:E38"/>
    <mergeCell ref="B42:E42"/>
    <mergeCell ref="B44:G44"/>
    <mergeCell ref="B48:E48"/>
  </mergeCells>
  <pageMargins left="0.7" right="0.7" top="0.75" bottom="0.75" header="0.3" footer="0.3"/>
  <pageSetup scale="50"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F5DB1-DF23-434B-860B-BA4670BCE035}">
  <sheetPr>
    <tabColor rgb="FF92D050"/>
  </sheetPr>
  <dimension ref="A1:R591"/>
  <sheetViews>
    <sheetView showGridLines="0" topLeftCell="A28" zoomScale="85" zoomScaleNormal="85" zoomScaleSheetLayoutView="85" zoomScalePageLayoutView="40" workbookViewId="0">
      <selection activeCell="D37" sqref="D37"/>
    </sheetView>
  </sheetViews>
  <sheetFormatPr defaultColWidth="0" defaultRowHeight="0" customHeight="1" zeroHeight="1"/>
  <cols>
    <col min="1" max="1" width="7.58203125" style="165" customWidth="1"/>
    <col min="2" max="2" width="64.83203125" style="494" bestFit="1" customWidth="1"/>
    <col min="3" max="3" width="34.25" style="165" customWidth="1"/>
    <col min="4" max="4" width="27.75" style="165" bestFit="1" customWidth="1"/>
    <col min="5" max="5" width="35.5" style="165" customWidth="1"/>
    <col min="6" max="6" width="16.83203125" style="165" customWidth="1"/>
    <col min="7" max="7" width="32.83203125" style="165" bestFit="1" customWidth="1"/>
    <col min="8" max="10" width="22.58203125" style="165" customWidth="1"/>
    <col min="11" max="11" width="7.58203125" style="165" customWidth="1"/>
    <col min="12" max="12" width="18.75" style="165" hidden="1" customWidth="1"/>
    <col min="13" max="13" width="6.75" style="165" hidden="1" customWidth="1"/>
    <col min="14" max="18" width="6.58203125" style="165" hidden="1" customWidth="1"/>
    <col min="19" max="16384" width="8" style="165" hidden="1"/>
  </cols>
  <sheetData>
    <row r="1" spans="1:11" ht="15" customHeight="1">
      <c r="A1" s="181"/>
      <c r="B1" s="463"/>
      <c r="E1" s="181"/>
      <c r="F1" s="181"/>
      <c r="G1" s="181"/>
      <c r="H1" s="181"/>
      <c r="I1" s="181"/>
      <c r="J1" s="181"/>
      <c r="K1" s="464"/>
    </row>
    <row r="2" spans="1:11" ht="14">
      <c r="A2" s="181"/>
      <c r="B2" s="465"/>
      <c r="C2" s="908" t="s">
        <v>198</v>
      </c>
      <c r="D2" s="909"/>
      <c r="E2" s="181"/>
      <c r="F2" s="181"/>
      <c r="G2" s="181"/>
      <c r="H2" s="181"/>
      <c r="I2" s="181"/>
      <c r="J2" s="181"/>
      <c r="K2" s="466"/>
    </row>
    <row r="3" spans="1:11" ht="20.149999999999999" customHeight="1">
      <c r="A3" s="181"/>
      <c r="B3" s="465"/>
      <c r="C3" s="181"/>
      <c r="D3" s="181"/>
      <c r="E3" s="181"/>
      <c r="F3" s="181"/>
      <c r="G3" s="181"/>
      <c r="H3" s="181"/>
      <c r="I3" s="181"/>
      <c r="J3" s="181"/>
      <c r="K3" s="466"/>
    </row>
    <row r="4" spans="1:11" ht="20.149999999999999" customHeight="1">
      <c r="A4" s="181"/>
      <c r="B4" s="465"/>
      <c r="C4" s="181"/>
      <c r="D4" s="181"/>
      <c r="E4" s="181"/>
      <c r="F4" s="181"/>
      <c r="G4" s="181"/>
      <c r="H4" s="181"/>
      <c r="I4" s="181"/>
      <c r="J4" s="181"/>
      <c r="K4" s="466"/>
    </row>
    <row r="5" spans="1:11" ht="20.149999999999999" customHeight="1" thickBot="1">
      <c r="A5" s="181"/>
      <c r="B5" s="404" t="s">
        <v>600</v>
      </c>
      <c r="C5" s="465"/>
      <c r="D5" s="465"/>
      <c r="E5" s="465"/>
      <c r="F5" s="181"/>
      <c r="G5" s="181"/>
      <c r="H5" s="181"/>
      <c r="I5" s="181"/>
      <c r="J5" s="181"/>
      <c r="K5" s="466"/>
    </row>
    <row r="6" spans="1:11" ht="6" customHeight="1" thickTop="1" thickBot="1">
      <c r="A6" s="181"/>
      <c r="B6" s="465"/>
      <c r="C6" s="465"/>
      <c r="D6" s="465"/>
      <c r="E6" s="465"/>
      <c r="F6" s="181"/>
      <c r="G6" s="468"/>
      <c r="H6" s="181"/>
      <c r="I6" s="181"/>
      <c r="J6" s="181"/>
      <c r="K6" s="466"/>
    </row>
    <row r="7" spans="1:11" ht="20.149999999999999" customHeight="1">
      <c r="A7" s="181"/>
      <c r="B7" s="467" t="s">
        <v>158</v>
      </c>
      <c r="C7" s="467" t="s">
        <v>200</v>
      </c>
      <c r="D7" s="467" t="s">
        <v>201</v>
      </c>
      <c r="E7" s="467" t="s">
        <v>202</v>
      </c>
      <c r="F7" s="181"/>
      <c r="G7" s="181"/>
      <c r="H7" s="181"/>
      <c r="I7" s="181"/>
      <c r="J7" s="181"/>
      <c r="K7" s="466"/>
    </row>
    <row r="8" spans="1:11" ht="20.149999999999999" customHeight="1">
      <c r="A8" s="181"/>
      <c r="B8" s="469" t="s">
        <v>203</v>
      </c>
      <c r="C8" s="470">
        <v>24</v>
      </c>
      <c r="D8" s="471">
        <v>24</v>
      </c>
      <c r="E8" s="472" t="s">
        <v>153</v>
      </c>
      <c r="F8" s="181"/>
      <c r="G8" s="181"/>
      <c r="H8" s="181"/>
      <c r="I8" s="181"/>
      <c r="J8" s="181"/>
      <c r="K8" s="466"/>
    </row>
    <row r="9" spans="1:11" ht="20.149999999999999" customHeight="1">
      <c r="A9" s="181"/>
      <c r="B9" s="677" t="s">
        <v>204</v>
      </c>
      <c r="C9" s="473">
        <f>'Assumption &amp; Analysis'!$E$15</f>
        <v>320</v>
      </c>
      <c r="D9" s="473">
        <f>'Assumption &amp; Analysis'!$E$15</f>
        <v>320</v>
      </c>
      <c r="E9" s="472" t="s">
        <v>155</v>
      </c>
      <c r="F9" s="303"/>
      <c r="G9" s="264"/>
      <c r="H9" s="264"/>
      <c r="I9" s="264"/>
      <c r="J9" s="181"/>
      <c r="K9" s="466"/>
    </row>
    <row r="10" spans="1:11" ht="20.149999999999999" customHeight="1">
      <c r="A10" s="181"/>
      <c r="B10" s="677" t="s">
        <v>205</v>
      </c>
      <c r="C10" s="674">
        <f>C8*C9</f>
        <v>7680</v>
      </c>
      <c r="D10" s="674">
        <f>D8*D9</f>
        <v>7680</v>
      </c>
      <c r="E10" s="474" t="s">
        <v>153</v>
      </c>
      <c r="F10" s="181"/>
      <c r="G10" s="181"/>
      <c r="H10" s="181"/>
      <c r="I10" s="181"/>
      <c r="J10" s="181"/>
      <c r="K10" s="466"/>
    </row>
    <row r="11" spans="1:11" s="478" customFormat="1" ht="20.149999999999999" customHeight="1">
      <c r="A11" s="475"/>
      <c r="B11" s="677" t="s">
        <v>206</v>
      </c>
      <c r="C11" s="682">
        <f>'Input Sheet'!E327</f>
        <v>1</v>
      </c>
      <c r="D11" s="682">
        <f>'Input Sheet'!F327</f>
        <v>1</v>
      </c>
      <c r="E11" s="474" t="s">
        <v>202</v>
      </c>
      <c r="F11" s="475"/>
      <c r="G11" s="475"/>
      <c r="H11" s="475"/>
      <c r="I11" s="475"/>
      <c r="J11" s="475"/>
      <c r="K11" s="477"/>
    </row>
    <row r="12" spans="1:11" ht="20.149999999999999" customHeight="1">
      <c r="A12" s="181"/>
      <c r="B12" s="677" t="s">
        <v>207</v>
      </c>
      <c r="C12" s="760">
        <f>IF('1.2 Scenario Analysis'!$M$20="Low",(168-('Appendix - Equipment'!$C$32*'Assumption &amp; Analysis'!$E$57))/168,IF('1.2 Scenario Analysis'!$M$20="Medium",(168-('Appendix - Equipment'!$C$32*'Assumption &amp; Analysis'!$E$58))/168,(168-('Appendix - Equipment'!$C$32*'Assumption &amp; Analysis'!$E$59))/168))</f>
        <v>0.9642857142857143</v>
      </c>
      <c r="D12" s="760">
        <f>IF('1.2 Scenario Analysis'!$M$20="Low",(168-('Appendix - Equipment'!$C$32*'Assumption &amp; Analysis'!$E$57))/168,IF('1.2 Scenario Analysis'!$M$20="Medium",(168-('Appendix - Equipment'!$C$32*'Assumption &amp; Analysis'!$E$58))/168,(168-('Appendix - Equipment'!$C$32*'Assumption &amp; Analysis'!$E$59))/168))</f>
        <v>0.9642857142857143</v>
      </c>
      <c r="E12" s="474" t="s">
        <v>208</v>
      </c>
      <c r="F12" s="475"/>
      <c r="G12" s="475"/>
      <c r="H12" s="303"/>
      <c r="I12" s="303"/>
      <c r="J12" s="181"/>
      <c r="K12" s="466"/>
    </row>
    <row r="13" spans="1:11" ht="20.149999999999999" customHeight="1">
      <c r="A13" s="181"/>
      <c r="B13" s="677" t="s">
        <v>209</v>
      </c>
      <c r="C13" s="682">
        <f>'Input Sheet'!E328</f>
        <v>45</v>
      </c>
      <c r="D13" s="682">
        <f>'Input Sheet'!F328</f>
        <v>50</v>
      </c>
      <c r="E13" s="474" t="s">
        <v>268</v>
      </c>
      <c r="F13" s="475"/>
      <c r="G13" s="475"/>
      <c r="H13" s="303"/>
      <c r="I13" s="303"/>
      <c r="J13" s="181"/>
      <c r="K13" s="466"/>
    </row>
    <row r="14" spans="1:11" ht="20.149999999999999" customHeight="1" thickBot="1">
      <c r="A14" s="181"/>
      <c r="B14" s="181"/>
      <c r="C14" s="181"/>
      <c r="D14" s="181"/>
      <c r="E14" s="181"/>
      <c r="F14" s="475"/>
      <c r="G14" s="475"/>
      <c r="H14" s="303"/>
      <c r="I14" s="303"/>
      <c r="J14" s="181"/>
      <c r="K14" s="466"/>
    </row>
    <row r="15" spans="1:11" ht="20.149999999999999" customHeight="1">
      <c r="A15" s="181"/>
      <c r="B15" s="467" t="s">
        <v>211</v>
      </c>
      <c r="C15" s="467" t="s">
        <v>200</v>
      </c>
      <c r="D15" s="467" t="s">
        <v>201</v>
      </c>
      <c r="E15" s="467" t="s">
        <v>202</v>
      </c>
      <c r="F15" s="475"/>
      <c r="G15" s="475"/>
      <c r="H15" s="181"/>
      <c r="I15" s="181"/>
      <c r="J15" s="181"/>
      <c r="K15" s="466"/>
    </row>
    <row r="16" spans="1:11" ht="20.149999999999999" customHeight="1">
      <c r="A16" s="181"/>
      <c r="B16" s="481" t="s">
        <v>212</v>
      </c>
      <c r="C16" s="759">
        <f>IF('1.2 Scenario Analysis'!$M$19="Small-scale",'Assumption &amp; Analysis'!$E$49*1000,IF('1.2 Scenario Analysis'!$M$19="Medium-scale",'Assumption &amp; Analysis'!$E$50*1000,'Assumption &amp; Analysis'!$E$51*1000))</f>
        <v>250000</v>
      </c>
      <c r="D16" s="759">
        <f>IF('1.2 Scenario Analysis'!$M$19="Small-scale",'Assumption &amp; Analysis'!$E$49*1000,IF('1.2 Scenario Analysis'!$M$19="Medium-scale",'Assumption &amp; Analysis'!$E$50*1000,'Assumption &amp; Analysis'!$E$51*1000))</f>
        <v>250000</v>
      </c>
      <c r="E16" s="470" t="s">
        <v>213</v>
      </c>
      <c r="F16" s="475"/>
      <c r="G16" s="475"/>
      <c r="H16" s="181"/>
      <c r="I16" s="181"/>
      <c r="J16" s="181"/>
      <c r="K16" s="466"/>
    </row>
    <row r="17" spans="1:11" ht="20.149999999999999" customHeight="1">
      <c r="A17" s="181"/>
      <c r="B17" s="483" t="s">
        <v>274</v>
      </c>
      <c r="C17" s="482">
        <f>'Input Sheet'!E329</f>
        <v>600</v>
      </c>
      <c r="D17" s="482">
        <f>'Input Sheet'!F329</f>
        <v>600</v>
      </c>
      <c r="E17" s="470" t="s">
        <v>213</v>
      </c>
      <c r="F17" s="475"/>
      <c r="G17" s="475"/>
      <c r="H17" s="264"/>
      <c r="I17" s="181"/>
      <c r="J17" s="181"/>
      <c r="K17" s="466"/>
    </row>
    <row r="18" spans="1:11" ht="20.149999999999999" customHeight="1">
      <c r="A18" s="181"/>
      <c r="B18" s="483" t="s">
        <v>244</v>
      </c>
      <c r="C18" s="693">
        <f>'1.1 Summary'!$C$16</f>
        <v>2</v>
      </c>
      <c r="D18" s="693">
        <f>'1.1 Summary'!$C$16</f>
        <v>2</v>
      </c>
      <c r="E18" s="470" t="s">
        <v>213</v>
      </c>
      <c r="F18" s="475"/>
      <c r="G18" s="475"/>
      <c r="H18" s="264"/>
      <c r="I18" s="181"/>
      <c r="J18" s="181"/>
      <c r="K18" s="466"/>
    </row>
    <row r="19" spans="1:11" ht="20.149999999999999" customHeight="1">
      <c r="A19" s="181"/>
      <c r="B19" s="483" t="s">
        <v>377</v>
      </c>
      <c r="C19" s="693">
        <f>'1.1 Summary'!$C$17</f>
        <v>6</v>
      </c>
      <c r="D19" s="693">
        <f>'1.1 Summary'!$C$17</f>
        <v>6</v>
      </c>
      <c r="E19" s="470" t="str">
        <f>IF('1.1 Summary'!C15="Can","Cans/Pack","Bottles/Pack")</f>
        <v>Bottles/Pack</v>
      </c>
      <c r="F19" s="475"/>
      <c r="G19" s="475"/>
      <c r="H19" s="264"/>
      <c r="I19" s="181"/>
      <c r="J19" s="181"/>
      <c r="K19" s="466"/>
    </row>
    <row r="20" spans="1:11" ht="20.149999999999999" customHeight="1">
      <c r="A20" s="181"/>
      <c r="B20" s="483" t="s">
        <v>378</v>
      </c>
      <c r="C20" s="693">
        <f>IF('1.1 Summary'!$C$18="4*6",6,IF('1.1 Summary'!$C$18="6*4",4,IF('1.1 Summary'!$C$18="8*3",3,2)))</f>
        <v>4</v>
      </c>
      <c r="D20" s="693">
        <f>IF('1.1 Summary'!$C$18="4*6",6,IF('1.1 Summary'!$C$18="6*4",4,IF('1.1 Summary'!$C$18="8*3",3,2)))</f>
        <v>4</v>
      </c>
      <c r="E20" s="470" t="s">
        <v>379</v>
      </c>
      <c r="F20" s="475"/>
      <c r="G20" s="475"/>
      <c r="H20" s="264"/>
      <c r="I20" s="181"/>
      <c r="J20" s="181"/>
      <c r="K20" s="466"/>
    </row>
    <row r="21" spans="1:11" ht="20.149999999999999" customHeight="1">
      <c r="A21" s="181"/>
      <c r="B21" s="483" t="s">
        <v>401</v>
      </c>
      <c r="C21" s="694">
        <f>(C16/C17)*(C17/(C18*C19*C20))</f>
        <v>5208.3333333333339</v>
      </c>
      <c r="D21" s="694">
        <f>(D16/D17)*(D17/(D18*D19*D20))</f>
        <v>5208.3333333333339</v>
      </c>
      <c r="E21" s="470" t="s">
        <v>270</v>
      </c>
      <c r="F21" s="475"/>
      <c r="G21" s="475"/>
      <c r="H21" s="181"/>
      <c r="I21" s="181"/>
      <c r="J21" s="181"/>
      <c r="K21" s="466"/>
    </row>
    <row r="22" spans="1:11" ht="20.149999999999999" customHeight="1">
      <c r="A22" s="181"/>
      <c r="B22" s="483" t="s">
        <v>400</v>
      </c>
      <c r="C22" s="470">
        <f>C11*C13*C12</f>
        <v>43.392857142857146</v>
      </c>
      <c r="D22" s="470">
        <f>D11*D13*D12</f>
        <v>48.214285714285715</v>
      </c>
      <c r="E22" s="470" t="s">
        <v>268</v>
      </c>
      <c r="F22" s="475"/>
      <c r="G22" s="475"/>
      <c r="H22" s="181"/>
      <c r="I22" s="181"/>
      <c r="J22" s="181"/>
      <c r="K22" s="466"/>
    </row>
    <row r="23" spans="1:11" ht="20.149999999999999" customHeight="1">
      <c r="A23" s="181"/>
      <c r="B23" s="483" t="s">
        <v>399</v>
      </c>
      <c r="C23" s="470">
        <f>C22*60</f>
        <v>2603.5714285714289</v>
      </c>
      <c r="D23" s="470">
        <f>D22*60</f>
        <v>2892.8571428571431</v>
      </c>
      <c r="E23" s="470" t="s">
        <v>273</v>
      </c>
      <c r="F23" s="181"/>
      <c r="G23" s="181"/>
      <c r="H23" s="181"/>
      <c r="I23" s="181"/>
      <c r="J23" s="181"/>
      <c r="K23" s="466"/>
    </row>
    <row r="24" spans="1:11" ht="20.149999999999999" customHeight="1">
      <c r="A24" s="181"/>
      <c r="B24" s="483" t="s">
        <v>353</v>
      </c>
      <c r="C24" s="676">
        <f>'Input Sheet'!E331</f>
        <v>0.01</v>
      </c>
      <c r="D24" s="676">
        <f>'Input Sheet'!F331</f>
        <v>0.01</v>
      </c>
      <c r="E24" s="470" t="s">
        <v>208</v>
      </c>
      <c r="F24" s="181"/>
      <c r="G24" s="181"/>
      <c r="H24" s="181"/>
      <c r="I24" s="181"/>
      <c r="J24" s="181"/>
      <c r="K24" s="466"/>
    </row>
    <row r="25" spans="1:11" ht="20.149999999999999" customHeight="1">
      <c r="A25" s="181"/>
      <c r="B25" s="481" t="s">
        <v>502</v>
      </c>
      <c r="C25" s="488">
        <f>C24*C23</f>
        <v>26.035714285714288</v>
      </c>
      <c r="D25" s="488">
        <f>D24*D23</f>
        <v>28.928571428571431</v>
      </c>
      <c r="E25" s="470" t="s">
        <v>273</v>
      </c>
      <c r="F25" s="181"/>
      <c r="G25" s="181"/>
      <c r="H25" s="181"/>
      <c r="I25" s="181"/>
      <c r="J25" s="181"/>
      <c r="K25" s="466"/>
    </row>
    <row r="26" spans="1:11" ht="20.149999999999999" customHeight="1">
      <c r="A26" s="181"/>
      <c r="B26" s="481" t="s">
        <v>503</v>
      </c>
      <c r="C26" s="470">
        <f>C23-C25</f>
        <v>2577.5357142857147</v>
      </c>
      <c r="D26" s="470">
        <f>D23-D25</f>
        <v>2863.9285714285716</v>
      </c>
      <c r="E26" s="470" t="s">
        <v>273</v>
      </c>
      <c r="F26" s="181"/>
      <c r="G26" s="181"/>
      <c r="H26" s="181"/>
      <c r="I26" s="181"/>
      <c r="J26" s="181"/>
      <c r="K26" s="466"/>
    </row>
    <row r="27" spans="1:11" ht="20.149999999999999" customHeight="1">
      <c r="A27" s="181"/>
      <c r="B27" s="483" t="s">
        <v>217</v>
      </c>
      <c r="C27" s="485">
        <f>C21/C26</f>
        <v>2.0206638862331592</v>
      </c>
      <c r="D27" s="485">
        <f>D21/D26</f>
        <v>1.8185974976098433</v>
      </c>
      <c r="E27" s="470" t="s">
        <v>153</v>
      </c>
      <c r="F27" s="181"/>
      <c r="G27" s="181"/>
      <c r="H27" s="181"/>
      <c r="I27" s="181"/>
      <c r="J27" s="181"/>
      <c r="K27" s="466"/>
    </row>
    <row r="28" spans="1:11" ht="20.149999999999999" customHeight="1">
      <c r="A28" s="181"/>
      <c r="B28" s="469" t="s">
        <v>218</v>
      </c>
      <c r="C28" s="485">
        <f>'Appendix - Equipment'!$C$33</f>
        <v>0.5</v>
      </c>
      <c r="D28" s="485">
        <f>'Appendix - Equipment'!$C$33</f>
        <v>0.5</v>
      </c>
      <c r="E28" s="470" t="s">
        <v>219</v>
      </c>
      <c r="F28" s="181"/>
      <c r="G28" s="181"/>
      <c r="H28" s="181"/>
      <c r="I28" s="181"/>
      <c r="J28" s="181"/>
      <c r="K28" s="466"/>
    </row>
    <row r="29" spans="1:11" ht="20.149999999999999" customHeight="1">
      <c r="A29" s="181"/>
      <c r="B29" s="469" t="s">
        <v>525</v>
      </c>
      <c r="C29" s="695">
        <f>('Input Sheet'!E330)*(C16/1000)</f>
        <v>1.25</v>
      </c>
      <c r="D29" s="695">
        <f>('Input Sheet'!F330)*(D16/1000)</f>
        <v>0.625</v>
      </c>
      <c r="E29" s="470" t="s">
        <v>153</v>
      </c>
      <c r="F29" s="181"/>
      <c r="G29" s="181"/>
      <c r="H29" s="181"/>
      <c r="I29" s="181"/>
      <c r="J29" s="181"/>
      <c r="K29" s="466"/>
    </row>
    <row r="30" spans="1:11" ht="20.149999999999999" customHeight="1">
      <c r="A30" s="181"/>
      <c r="B30" s="483" t="s">
        <v>220</v>
      </c>
      <c r="C30" s="486">
        <f>C27/SUM(C27:C28)</f>
        <v>0.80163955903411133</v>
      </c>
      <c r="D30" s="486">
        <f>D27/SUM(D27:D28)</f>
        <v>0.78435239384350597</v>
      </c>
      <c r="E30" s="470" t="s">
        <v>208</v>
      </c>
      <c r="F30" s="181"/>
      <c r="G30" s="181"/>
      <c r="H30" s="181"/>
      <c r="I30" s="181"/>
      <c r="J30" s="181"/>
      <c r="K30" s="466"/>
    </row>
    <row r="31" spans="1:11" ht="20.149999999999999" customHeight="1">
      <c r="A31" s="181"/>
      <c r="B31" s="483" t="s">
        <v>250</v>
      </c>
      <c r="C31" s="485">
        <f>C27+C28+C29</f>
        <v>3.7706638862331592</v>
      </c>
      <c r="D31" s="485">
        <f>D27+D28+D29</f>
        <v>2.9435974976098436</v>
      </c>
      <c r="E31" s="470" t="s">
        <v>153</v>
      </c>
      <c r="F31" s="181"/>
      <c r="G31" s="181"/>
      <c r="H31" s="181"/>
      <c r="I31" s="181"/>
      <c r="J31" s="181"/>
      <c r="K31" s="466"/>
    </row>
    <row r="32" spans="1:11" ht="20.149999999999999" customHeight="1">
      <c r="A32" s="181"/>
      <c r="B32" s="481" t="s">
        <v>618</v>
      </c>
      <c r="C32" s="723">
        <f>C12*(1-C24)*1</f>
        <v>0.95464285714285713</v>
      </c>
      <c r="D32" s="723">
        <f>D12*(1-D24)*1</f>
        <v>0.95464285714285713</v>
      </c>
      <c r="E32" s="470" t="s">
        <v>208</v>
      </c>
      <c r="F32" s="181"/>
      <c r="G32" s="181"/>
      <c r="H32" s="181"/>
      <c r="I32" s="181"/>
      <c r="J32" s="466"/>
    </row>
    <row r="33" spans="1:13" ht="20.149999999999999" customHeight="1">
      <c r="A33" s="181"/>
      <c r="B33" s="465"/>
      <c r="C33" s="181"/>
      <c r="D33" s="181"/>
      <c r="E33" s="181"/>
      <c r="F33" s="181"/>
      <c r="G33" s="181"/>
      <c r="H33" s="181"/>
      <c r="I33" s="181"/>
      <c r="J33" s="181"/>
      <c r="K33" s="466"/>
    </row>
    <row r="34" spans="1:13" s="181" customFormat="1" ht="20.149999999999999" customHeight="1" thickBot="1">
      <c r="B34" s="910" t="s">
        <v>222</v>
      </c>
      <c r="C34" s="910"/>
      <c r="D34" s="910"/>
      <c r="E34" s="910"/>
      <c r="F34" s="910"/>
      <c r="G34" s="910"/>
      <c r="K34" s="186"/>
    </row>
    <row r="35" spans="1:13" s="181" customFormat="1" ht="6" customHeight="1" thickTop="1">
      <c r="B35" s="188"/>
      <c r="D35" s="463"/>
      <c r="K35" s="186"/>
    </row>
    <row r="36" spans="1:13" ht="30" customHeight="1">
      <c r="A36" s="181"/>
      <c r="B36" s="491" t="s">
        <v>223</v>
      </c>
      <c r="C36" s="491" t="s">
        <v>224</v>
      </c>
      <c r="D36" s="491" t="s">
        <v>225</v>
      </c>
      <c r="E36" s="491" t="s">
        <v>226</v>
      </c>
      <c r="F36" s="492" t="s">
        <v>86</v>
      </c>
      <c r="G36" s="493" t="s">
        <v>227</v>
      </c>
      <c r="J36" s="181"/>
      <c r="K36" s="181"/>
      <c r="M36" s="494"/>
    </row>
    <row r="37" spans="1:13" ht="17.149999999999999" customHeight="1">
      <c r="A37" s="181"/>
      <c r="B37" s="661" t="s">
        <v>601</v>
      </c>
      <c r="C37" s="665">
        <f>'Appendix - Equipment'!C26</f>
        <v>1</v>
      </c>
      <c r="D37" s="761">
        <f>IF('1.2 Scenario Analysis'!M12="New",'Appendix - Equipment'!E26,IF('1.2 Scenario Analysis'!M12="Old",'Appendix - Equipment'!E26*0.4,'Appendix - Equipment'!E26*0.75))</f>
        <v>16500</v>
      </c>
      <c r="E37" s="667">
        <f>'Input Sheet'!E332</f>
        <v>0.1</v>
      </c>
      <c r="F37" s="497">
        <f>C37*D37*E37/C$10</f>
        <v>0.21484375</v>
      </c>
      <c r="G37" s="499">
        <f>F37*$C$31/$C$16*1000</f>
        <v>3.240414277231621E-3</v>
      </c>
      <c r="J37" s="181"/>
      <c r="K37" s="181"/>
      <c r="M37" s="494"/>
    </row>
    <row r="38" spans="1:13" ht="17.149999999999999" customHeight="1">
      <c r="A38" s="181"/>
      <c r="B38" s="905" t="s">
        <v>228</v>
      </c>
      <c r="C38" s="906"/>
      <c r="D38" s="906"/>
      <c r="E38" s="907"/>
      <c r="F38" s="501">
        <f>SUM(F37)</f>
        <v>0.21484375</v>
      </c>
      <c r="G38" s="501">
        <f>SUM(G37)</f>
        <v>3.240414277231621E-3</v>
      </c>
      <c r="J38" s="181"/>
      <c r="K38" s="181"/>
    </row>
    <row r="39" spans="1:13" ht="17.149999999999999" customHeight="1">
      <c r="A39" s="181"/>
      <c r="B39" s="502"/>
      <c r="C39" s="503"/>
      <c r="D39" s="503"/>
      <c r="E39" s="504"/>
      <c r="F39" s="504"/>
      <c r="G39" s="504"/>
      <c r="H39" s="504"/>
      <c r="I39" s="504"/>
      <c r="J39" s="181"/>
      <c r="K39" s="181"/>
    </row>
    <row r="40" spans="1:13" ht="30" customHeight="1">
      <c r="A40" s="181"/>
      <c r="B40" s="491" t="s">
        <v>229</v>
      </c>
      <c r="C40" s="491" t="s">
        <v>224</v>
      </c>
      <c r="D40" s="491" t="s">
        <v>225</v>
      </c>
      <c r="E40" s="491" t="s">
        <v>226</v>
      </c>
      <c r="F40" s="492" t="s">
        <v>86</v>
      </c>
      <c r="G40" s="493" t="s">
        <v>227</v>
      </c>
      <c r="H40" s="181"/>
      <c r="I40" s="181"/>
      <c r="J40" s="181"/>
      <c r="K40" s="181"/>
    </row>
    <row r="41" spans="1:13" ht="17.149999999999999" customHeight="1">
      <c r="A41" s="181"/>
      <c r="B41" s="661" t="s">
        <v>601</v>
      </c>
      <c r="C41" s="665">
        <f>'Appendix - Equipment'!C26</f>
        <v>1</v>
      </c>
      <c r="D41" s="761">
        <f>IF('1.2 Scenario Analysis'!M12="New",'Appendix - Equipment'!I26,IF('1.2 Scenario Analysis'!M12="Old",'Appendix - Equipment'!I26*0.4,'Appendix - Equipment'!I26*0.75))</f>
        <v>20250</v>
      </c>
      <c r="E41" s="667">
        <f>'Input Sheet'!F332</f>
        <v>0.1</v>
      </c>
      <c r="F41" s="497">
        <f>C41*D41*E41/D$10</f>
        <v>0.263671875</v>
      </c>
      <c r="G41" s="499">
        <f>F41*$D$31/$D$16*1000</f>
        <v>3.1045754857603816E-3</v>
      </c>
      <c r="H41" s="181"/>
      <c r="I41" s="181"/>
      <c r="J41" s="181"/>
      <c r="K41" s="181"/>
    </row>
    <row r="42" spans="1:13" ht="17.149999999999999" customHeight="1">
      <c r="A42" s="181"/>
      <c r="B42" s="905" t="s">
        <v>228</v>
      </c>
      <c r="C42" s="906"/>
      <c r="D42" s="906"/>
      <c r="E42" s="907"/>
      <c r="F42" s="501">
        <f>SUM(F40:F41)</f>
        <v>0.263671875</v>
      </c>
      <c r="G42" s="501">
        <f>SUM(G40:G41)</f>
        <v>3.1045754857603816E-3</v>
      </c>
      <c r="H42" s="181"/>
      <c r="I42" s="181"/>
      <c r="J42" s="181"/>
      <c r="K42" s="181"/>
    </row>
    <row r="43" spans="1:13" ht="17.149999999999999" customHeight="1">
      <c r="A43" s="181"/>
      <c r="B43" s="165"/>
      <c r="H43" s="181"/>
      <c r="I43" s="181"/>
      <c r="J43" s="181"/>
      <c r="K43" s="181"/>
    </row>
    <row r="44" spans="1:13" ht="17.149999999999999" customHeight="1" thickBot="1">
      <c r="A44" s="181"/>
      <c r="B44" s="910" t="s">
        <v>67</v>
      </c>
      <c r="C44" s="910"/>
      <c r="D44" s="910"/>
      <c r="E44" s="910"/>
      <c r="F44" s="910"/>
      <c r="G44" s="910"/>
      <c r="H44" s="181"/>
      <c r="I44" s="181"/>
      <c r="J44" s="181"/>
      <c r="K44" s="181"/>
    </row>
    <row r="45" spans="1:13" ht="6" customHeight="1" thickTop="1">
      <c r="A45" s="181"/>
      <c r="B45" s="165"/>
      <c r="H45" s="181"/>
      <c r="I45" s="181"/>
      <c r="J45" s="181"/>
      <c r="K45" s="181"/>
    </row>
    <row r="46" spans="1:13" ht="30" customHeight="1">
      <c r="A46" s="181"/>
      <c r="B46" s="491" t="s">
        <v>223</v>
      </c>
      <c r="C46" s="491" t="s">
        <v>230</v>
      </c>
      <c r="D46" s="491" t="s">
        <v>231</v>
      </c>
      <c r="E46" s="491" t="s">
        <v>232</v>
      </c>
      <c r="F46" s="492" t="s">
        <v>86</v>
      </c>
      <c r="G46" s="493" t="s">
        <v>233</v>
      </c>
      <c r="H46" s="181"/>
      <c r="I46" s="181"/>
      <c r="J46" s="181"/>
      <c r="K46" s="181"/>
    </row>
    <row r="47" spans="1:13" ht="17.149999999999999" customHeight="1">
      <c r="A47" s="181"/>
      <c r="B47" s="661" t="s">
        <v>601</v>
      </c>
      <c r="C47" s="762">
        <f>IF('1.2 Scenario Analysis'!M12="Old",(C37*(30*(1+16%))),IF('1.2 Scenario Analysis'!M12="New",(C37*30),C37*(30*(1+8%))))</f>
        <v>32.400000000000006</v>
      </c>
      <c r="D47" s="668">
        <v>0</v>
      </c>
      <c r="E47" s="669">
        <v>0.15</v>
      </c>
      <c r="F47" s="499">
        <f>(C47*IF('1.1 Summary'!$C$9="France",'Assumption &amp; Analysis'!$E$70,IF('1.1 Summary'!$C$9="Netherlands",'Assumption &amp; Analysis'!$F$70,IF('1.1 Summary'!$C$9="Portugal",'Assumption &amp; Analysis'!$G$70,'Assumption &amp; Analysis'!$H$70)))+(D47*IF('1.1 Summary'!$C$9="France",'Assumption &amp; Analysis'!$E$71,IF('1.1 Summary'!$C$9="Netherlands",'Assumption &amp; Analysis'!$F$71,IF('1.1 Summary'!$C$9="Portugal",'Assumption &amp; Analysis'!$G$71,'Assumption &amp; Analysis'!$H$71))))+(1+E47))</f>
        <v>6.2636370614222123</v>
      </c>
      <c r="G47" s="499">
        <f>F47*$C$31/$C$16*1000</f>
        <v>9.4472280255905303E-2</v>
      </c>
      <c r="H47" s="181"/>
      <c r="I47" s="181"/>
      <c r="J47" s="181"/>
      <c r="K47" s="181"/>
    </row>
    <row r="48" spans="1:13" ht="17.149999999999999" customHeight="1">
      <c r="A48" s="181"/>
      <c r="B48" s="905" t="s">
        <v>228</v>
      </c>
      <c r="C48" s="906"/>
      <c r="D48" s="906"/>
      <c r="E48" s="907"/>
      <c r="F48" s="501">
        <f>SUM(F47)</f>
        <v>6.2636370614222123</v>
      </c>
      <c r="G48" s="501">
        <f>SUM(G47)</f>
        <v>9.4472280255905303E-2</v>
      </c>
      <c r="H48" s="181"/>
      <c r="I48" s="181"/>
      <c r="J48" s="181"/>
      <c r="K48" s="181"/>
    </row>
    <row r="49" spans="1:11" ht="17.149999999999999" customHeight="1">
      <c r="A49" s="181"/>
      <c r="B49" s="508"/>
      <c r="C49" s="508"/>
      <c r="D49" s="508"/>
      <c r="E49" s="508"/>
      <c r="F49" s="508"/>
      <c r="G49" s="508"/>
      <c r="H49" s="181"/>
      <c r="I49" s="181"/>
      <c r="J49" s="181"/>
      <c r="K49" s="181"/>
    </row>
    <row r="50" spans="1:11" ht="30" customHeight="1">
      <c r="A50" s="181"/>
      <c r="B50" s="491" t="s">
        <v>229</v>
      </c>
      <c r="C50" s="491" t="s">
        <v>230</v>
      </c>
      <c r="D50" s="491" t="s">
        <v>231</v>
      </c>
      <c r="E50" s="491" t="s">
        <v>232</v>
      </c>
      <c r="F50" s="492" t="s">
        <v>86</v>
      </c>
      <c r="G50" s="493" t="s">
        <v>233</v>
      </c>
      <c r="H50" s="181"/>
      <c r="I50" s="181"/>
      <c r="J50" s="181"/>
      <c r="K50" s="181"/>
    </row>
    <row r="51" spans="1:11" ht="17.149999999999999" customHeight="1">
      <c r="A51" s="181"/>
      <c r="B51" s="661" t="s">
        <v>601</v>
      </c>
      <c r="C51" s="762">
        <f>IF('1.2 Scenario Analysis'!M12="Old",(C41*(33*(1+16%))),IF('1.2 Scenario Analysis'!M12="New",(C41*33),C41*(33*(1+8%))))</f>
        <v>35.64</v>
      </c>
      <c r="D51" s="668">
        <v>0</v>
      </c>
      <c r="E51" s="669">
        <v>0.15</v>
      </c>
      <c r="F51" s="499">
        <f>(C51*IF('1.1 Summary'!$C$9="France",'Assumption &amp; Analysis'!$E$70,IF('1.1 Summary'!$C$9="Netherlands",'Assumption &amp; Analysis'!$F$70,IF('1.1 Summary'!$C$9="Portugal",'Assumption &amp; Analysis'!$G$70,'Assumption &amp; Analysis'!$H$70)))+(D51*IF('1.1 Summary'!$C$9="France",'Assumption &amp; Analysis'!$E$71,IF('1.1 Summary'!$C$9="Netherlands",'Assumption &amp; Analysis'!$F$71,IF('1.1 Summary'!$C$9="Portugal",'Assumption &amp; Analysis'!$G$71,'Assumption &amp; Analysis'!$H$71))))+(1+E51))</f>
        <v>6.7750007675644337</v>
      </c>
      <c r="G51" s="499">
        <f>F51*$D$31/$D$16*1000</f>
        <v>7.9771501222829735E-2</v>
      </c>
      <c r="H51" s="181"/>
      <c r="I51" s="181"/>
      <c r="J51" s="181"/>
      <c r="K51" s="181"/>
    </row>
    <row r="52" spans="1:11" ht="17.149999999999999" customHeight="1">
      <c r="A52" s="181"/>
      <c r="B52" s="905" t="s">
        <v>228</v>
      </c>
      <c r="C52" s="906"/>
      <c r="D52" s="906"/>
      <c r="E52" s="907"/>
      <c r="F52" s="501">
        <f>SUM(F51)</f>
        <v>6.7750007675644337</v>
      </c>
      <c r="G52" s="501">
        <f>SUM(G51)</f>
        <v>7.9771501222829735E-2</v>
      </c>
      <c r="H52" s="181"/>
      <c r="I52" s="181"/>
      <c r="J52" s="181"/>
      <c r="K52" s="181"/>
    </row>
    <row r="53" spans="1:11" ht="17.149999999999999" customHeight="1">
      <c r="A53" s="181"/>
      <c r="B53" s="504"/>
      <c r="C53" s="502"/>
      <c r="D53" s="502"/>
      <c r="E53" s="503"/>
      <c r="F53" s="504"/>
      <c r="G53" s="504"/>
      <c r="H53" s="504"/>
      <c r="I53" s="504"/>
      <c r="J53" s="504"/>
      <c r="K53" s="181"/>
    </row>
    <row r="54" spans="1:11" ht="17.149999999999999" customHeight="1" thickBot="1">
      <c r="A54" s="181"/>
      <c r="B54" s="910" t="s">
        <v>69</v>
      </c>
      <c r="C54" s="910"/>
      <c r="D54" s="910"/>
      <c r="E54" s="910"/>
      <c r="F54" s="910"/>
      <c r="G54" s="910"/>
      <c r="H54" s="504"/>
      <c r="I54" s="504"/>
      <c r="J54" s="504"/>
      <c r="K54" s="181"/>
    </row>
    <row r="55" spans="1:11" ht="6" customHeight="1" thickTop="1">
      <c r="A55" s="181"/>
      <c r="B55" s="504"/>
      <c r="C55" s="502"/>
      <c r="D55" s="502"/>
      <c r="E55" s="503"/>
      <c r="F55" s="504"/>
      <c r="G55" s="504"/>
      <c r="H55" s="504"/>
      <c r="I55" s="504"/>
      <c r="J55" s="504"/>
      <c r="K55" s="181"/>
    </row>
    <row r="56" spans="1:11" ht="30" customHeight="1">
      <c r="A56" s="181"/>
      <c r="B56" s="491" t="s">
        <v>223</v>
      </c>
      <c r="C56" s="491" t="s">
        <v>234</v>
      </c>
      <c r="D56" s="491" t="s">
        <v>235</v>
      </c>
      <c r="E56" s="491" t="s">
        <v>236</v>
      </c>
      <c r="F56" s="492" t="s">
        <v>86</v>
      </c>
      <c r="G56" s="493" t="s">
        <v>237</v>
      </c>
      <c r="H56" s="504"/>
      <c r="I56" s="504"/>
      <c r="J56" s="504"/>
      <c r="K56" s="181"/>
    </row>
    <row r="57" spans="1:11" ht="17.149999999999999" customHeight="1">
      <c r="A57" s="181"/>
      <c r="B57" s="419" t="s">
        <v>95</v>
      </c>
      <c r="C57" s="512">
        <f>'Input Sheet'!E333</f>
        <v>1</v>
      </c>
      <c r="D57" s="513">
        <f>'Input Sheet'!E337</f>
        <v>0.03</v>
      </c>
      <c r="E57" s="497">
        <f>IF('1.1 Summary'!$C$9="France",'Labour Data – France'!$F14,IF('1.1 Summary'!$C$9="Netherlands",'Labour Data – Netherlands'!$F14,IF('1.1 Summary'!$C$9="Portugal",'Labour Data – Portugal'!$F14,'Labour Data – Country B'!$F14)))</f>
        <v>75.01731539986767</v>
      </c>
      <c r="F57" s="497">
        <f>C57*D57*E57</f>
        <v>2.25051946199603</v>
      </c>
      <c r="G57" s="696">
        <f>F57*$C$31/$C$16*1000</f>
        <v>3.3943809842453231E-2</v>
      </c>
      <c r="H57" s="504"/>
      <c r="I57" s="504"/>
      <c r="J57" s="504"/>
      <c r="K57" s="181"/>
    </row>
    <row r="58" spans="1:11" ht="17.149999999999999" customHeight="1">
      <c r="A58" s="181"/>
      <c r="B58" s="419" t="s">
        <v>96</v>
      </c>
      <c r="C58" s="512">
        <f>'Input Sheet'!E334</f>
        <v>1</v>
      </c>
      <c r="D58" s="513">
        <f>'Input Sheet'!E338</f>
        <v>0.05</v>
      </c>
      <c r="E58" s="497">
        <f>IF('1.1 Summary'!$C$9="France",'Labour Data – France'!$F15,IF('1.1 Summary'!$C$9="Netherlands",'Labour Data – Netherlands'!$F15,IF('1.1 Summary'!$C$9="Portugal",'Labour Data – Portugal'!$F15,'Labour Data – Country B'!$F15)))</f>
        <v>37.306034057501101</v>
      </c>
      <c r="F58" s="497">
        <f>C58*D58*E58</f>
        <v>1.8653017028750551</v>
      </c>
      <c r="G58" s="696">
        <f>F58*$C$31/$C$16*1000</f>
        <v>2.8133703071840741E-2</v>
      </c>
      <c r="H58" s="504"/>
      <c r="I58" s="504"/>
      <c r="J58" s="504"/>
      <c r="K58" s="181"/>
    </row>
    <row r="59" spans="1:11" ht="17.149999999999999" customHeight="1">
      <c r="A59" s="181"/>
      <c r="B59" s="419" t="s">
        <v>97</v>
      </c>
      <c r="C59" s="512">
        <f>'Input Sheet'!E335</f>
        <v>1</v>
      </c>
      <c r="D59" s="513">
        <f>'Input Sheet'!E339</f>
        <v>0.05</v>
      </c>
      <c r="E59" s="497">
        <f>IF('1.1 Summary'!$C$9="France",'Labour Data – France'!$F16,IF('1.1 Summary'!$C$9="Netherlands",'Labour Data – Netherlands'!$F16,IF('1.1 Summary'!$C$9="Portugal",'Labour Data – Portugal'!$F16,'Labour Data – Country B'!$F16)))</f>
        <v>23.232408815008824</v>
      </c>
      <c r="F59" s="497">
        <f>C59*D59*E59</f>
        <v>1.1616204407504414</v>
      </c>
      <c r="G59" s="696">
        <f>F59*$C$31/$C$16*1000</f>
        <v>1.7520320981791741E-2</v>
      </c>
      <c r="H59" s="504"/>
      <c r="I59" s="504"/>
      <c r="J59" s="504"/>
      <c r="K59" s="181"/>
    </row>
    <row r="60" spans="1:11" ht="17.149999999999999" customHeight="1">
      <c r="A60" s="181"/>
      <c r="B60" s="419" t="s">
        <v>98</v>
      </c>
      <c r="C60" s="512">
        <f>'Input Sheet'!E336</f>
        <v>1</v>
      </c>
      <c r="D60" s="513">
        <f>'Input Sheet'!E340</f>
        <v>0.1</v>
      </c>
      <c r="E60" s="497">
        <f>IF('1.1 Summary'!$C$9="France",'Labour Data – France'!$F17,IF('1.1 Summary'!$C$9="Netherlands",'Labour Data – Netherlands'!$F17,IF('1.1 Summary'!$C$9="Portugal",'Labour Data – Portugal'!$F17,'Labour Data – Country B'!$F17)))</f>
        <v>22.146190143923693</v>
      </c>
      <c r="F60" s="497">
        <f>C60*D60*E60</f>
        <v>2.2146190143923694</v>
      </c>
      <c r="G60" s="696">
        <f>F60*$C$31/$C$16*1000</f>
        <v>3.3402335757338322E-2</v>
      </c>
      <c r="H60" s="504"/>
      <c r="I60" s="504"/>
      <c r="J60" s="504"/>
      <c r="K60" s="181"/>
    </row>
    <row r="61" spans="1:11" ht="17.149999999999999" customHeight="1">
      <c r="A61" s="181"/>
      <c r="B61" s="905" t="s">
        <v>228</v>
      </c>
      <c r="C61" s="906"/>
      <c r="D61" s="906"/>
      <c r="E61" s="907"/>
      <c r="F61" s="501">
        <f>SUM(F57:F60)</f>
        <v>7.4920606200138966</v>
      </c>
      <c r="G61" s="501">
        <f>SUM(G57:G60)</f>
        <v>0.11300016965342403</v>
      </c>
      <c r="H61" s="504"/>
      <c r="I61" s="504"/>
      <c r="J61" s="504"/>
      <c r="K61" s="181"/>
    </row>
    <row r="62" spans="1:11" ht="17.149999999999999" customHeight="1">
      <c r="A62" s="181"/>
      <c r="B62" s="508"/>
      <c r="C62" s="508"/>
      <c r="D62" s="508"/>
      <c r="E62" s="508"/>
      <c r="F62" s="508"/>
      <c r="G62" s="508"/>
      <c r="H62" s="504"/>
      <c r="I62" s="504"/>
      <c r="J62" s="504"/>
      <c r="K62" s="181"/>
    </row>
    <row r="63" spans="1:11" ht="30" customHeight="1">
      <c r="A63" s="181"/>
      <c r="B63" s="491" t="s">
        <v>229</v>
      </c>
      <c r="C63" s="491" t="s">
        <v>234</v>
      </c>
      <c r="D63" s="491" t="s">
        <v>235</v>
      </c>
      <c r="E63" s="491" t="s">
        <v>236</v>
      </c>
      <c r="F63" s="492" t="s">
        <v>86</v>
      </c>
      <c r="G63" s="493" t="s">
        <v>237</v>
      </c>
      <c r="H63" s="504"/>
      <c r="I63" s="504"/>
      <c r="J63" s="504"/>
      <c r="K63" s="181"/>
    </row>
    <row r="64" spans="1:11" ht="17.149999999999999" customHeight="1">
      <c r="A64" s="181"/>
      <c r="B64" s="419" t="s">
        <v>95</v>
      </c>
      <c r="C64" s="512">
        <f>'Input Sheet'!F333</f>
        <v>1</v>
      </c>
      <c r="D64" s="513">
        <f>'Input Sheet'!F337</f>
        <v>0.03</v>
      </c>
      <c r="E64" s="497">
        <f>IF('1.1 Summary'!$C$9="France",'Labour Data – France'!$F14,IF('1.1 Summary'!$C$9="Netherlands",'Labour Data – Netherlands'!$F14,IF('1.1 Summary'!$C$9="Portugal",'Labour Data – Portugal'!$F14,'Labour Data – Country B'!$F14)))</f>
        <v>75.01731539986767</v>
      </c>
      <c r="F64" s="497">
        <f>C64*D64*E64</f>
        <v>2.25051946199603</v>
      </c>
      <c r="G64" s="696">
        <f>F64*$D$31/$D$16*1000</f>
        <v>2.6498493826615059E-2</v>
      </c>
      <c r="H64" s="504"/>
      <c r="I64" s="504"/>
      <c r="J64" s="504"/>
      <c r="K64" s="181"/>
    </row>
    <row r="65" spans="1:13" ht="17.149999999999999" customHeight="1">
      <c r="A65" s="181"/>
      <c r="B65" s="419" t="s">
        <v>96</v>
      </c>
      <c r="C65" s="512">
        <f>'Input Sheet'!F334</f>
        <v>1</v>
      </c>
      <c r="D65" s="513">
        <f>'Input Sheet'!F338</f>
        <v>0.05</v>
      </c>
      <c r="E65" s="497">
        <f>IF('1.1 Summary'!$C$9="France",'Labour Data – France'!$F15,IF('1.1 Summary'!$C$9="Netherlands",'Labour Data – Netherlands'!$F15,IF('1.1 Summary'!$C$9="Portugal",'Labour Data – Portugal'!$F15,'Labour Data – Country B'!$F15)))</f>
        <v>37.306034057501101</v>
      </c>
      <c r="F65" s="497">
        <f>C65*D65*E65</f>
        <v>1.8653017028750551</v>
      </c>
      <c r="G65" s="696">
        <f>F65*$D$31/$D$16*1000</f>
        <v>2.196278969948157E-2</v>
      </c>
      <c r="H65" s="504"/>
      <c r="I65" s="504"/>
      <c r="J65" s="504"/>
      <c r="K65" s="181"/>
    </row>
    <row r="66" spans="1:13" ht="17.149999999999999" customHeight="1">
      <c r="A66" s="181"/>
      <c r="B66" s="419" t="s">
        <v>97</v>
      </c>
      <c r="C66" s="512">
        <f>'Input Sheet'!F335</f>
        <v>1</v>
      </c>
      <c r="D66" s="513">
        <f>'Input Sheet'!F339</f>
        <v>0.05</v>
      </c>
      <c r="E66" s="497">
        <f>IF('1.1 Summary'!$C$9="France",'Labour Data – France'!$F16,IF('1.1 Summary'!$C$9="Netherlands",'Labour Data – Netherlands'!$F16,IF('1.1 Summary'!$C$9="Portugal",'Labour Data – Portugal'!$F16,'Labour Data – Country B'!$F16)))</f>
        <v>23.232408815008824</v>
      </c>
      <c r="F66" s="497">
        <f>C66*D66*E66</f>
        <v>1.1616204407504414</v>
      </c>
      <c r="G66" s="696">
        <f>F66*$D$31/$D$16*1000</f>
        <v>1.367737209026177E-2</v>
      </c>
      <c r="H66" s="504"/>
      <c r="I66" s="504"/>
      <c r="J66" s="504"/>
      <c r="K66" s="181"/>
    </row>
    <row r="67" spans="1:13" ht="17.149999999999999" customHeight="1">
      <c r="A67" s="181"/>
      <c r="B67" s="419" t="s">
        <v>98</v>
      </c>
      <c r="C67" s="512">
        <f>'Input Sheet'!F336</f>
        <v>1</v>
      </c>
      <c r="D67" s="513">
        <f>'Input Sheet'!F340</f>
        <v>0.1</v>
      </c>
      <c r="E67" s="497">
        <f>IF('1.1 Summary'!$C$9="France",'Labour Data – France'!$F17,IF('1.1 Summary'!$C$9="Netherlands",'Labour Data – Netherlands'!$F17,IF('1.1 Summary'!$C$9="Portugal",'Labour Data – Portugal'!$F17,'Labour Data – Country B'!$F17)))</f>
        <v>22.146190143923693</v>
      </c>
      <c r="F67" s="497">
        <f>C67*D67*E67</f>
        <v>2.2146190143923694</v>
      </c>
      <c r="G67" s="696">
        <f>F67*$D$31/$D$16*1000</f>
        <v>2.6075787955698228E-2</v>
      </c>
      <c r="H67" s="504"/>
      <c r="I67" s="504"/>
      <c r="J67" s="504"/>
      <c r="K67" s="181"/>
    </row>
    <row r="68" spans="1:13" ht="17.149999999999999" customHeight="1">
      <c r="A68" s="181"/>
      <c r="B68" s="905" t="s">
        <v>228</v>
      </c>
      <c r="C68" s="906"/>
      <c r="D68" s="906"/>
      <c r="E68" s="907"/>
      <c r="F68" s="501">
        <f>SUM(F64:F67)</f>
        <v>7.4920606200138966</v>
      </c>
      <c r="G68" s="501">
        <f>SUM(G64:G67)</f>
        <v>8.8214443572056628E-2</v>
      </c>
      <c r="H68" s="181"/>
      <c r="I68" s="181"/>
      <c r="J68" s="181"/>
      <c r="K68" s="181"/>
    </row>
    <row r="69" spans="1:13" ht="17.149999999999999" customHeight="1">
      <c r="A69" s="514"/>
      <c r="B69" s="514"/>
      <c r="C69" s="514"/>
      <c r="D69" s="514"/>
      <c r="E69" s="514"/>
      <c r="F69" s="181"/>
      <c r="G69" s="181"/>
      <c r="H69" s="181"/>
      <c r="I69" s="181"/>
      <c r="J69" s="181"/>
      <c r="K69" s="181"/>
      <c r="M69" s="494"/>
    </row>
    <row r="70" spans="1:13" ht="17.149999999999999" customHeight="1">
      <c r="A70" s="84" t="s">
        <v>0</v>
      </c>
      <c r="B70" s="514"/>
      <c r="C70" s="514"/>
      <c r="D70" s="514"/>
      <c r="E70" s="514"/>
      <c r="F70" s="181"/>
      <c r="G70" s="181"/>
      <c r="H70" s="181"/>
      <c r="I70" s="181"/>
      <c r="J70" s="181"/>
      <c r="K70" s="181"/>
      <c r="M70" s="494"/>
    </row>
    <row r="71" spans="1:13" ht="16.5" customHeight="1">
      <c r="A71" s="514"/>
      <c r="B71" s="514"/>
      <c r="C71" s="514"/>
      <c r="D71" s="514"/>
      <c r="E71" s="514"/>
      <c r="F71" s="514"/>
      <c r="G71" s="514"/>
      <c r="H71" s="514"/>
      <c r="I71" s="514"/>
      <c r="J71" s="514"/>
      <c r="K71" s="12"/>
      <c r="L71" s="424"/>
      <c r="M71" s="424"/>
    </row>
    <row r="72" spans="1:13" ht="17.149999999999999" hidden="1" customHeight="1">
      <c r="B72" s="670"/>
    </row>
    <row r="73" spans="1:13" ht="15" hidden="1" customHeight="1">
      <c r="B73" s="165"/>
    </row>
    <row r="74" spans="1:13" ht="15" hidden="1" customHeight="1">
      <c r="B74" s="165"/>
    </row>
    <row r="75" spans="1:13" ht="15" hidden="1" customHeight="1">
      <c r="B75" s="165"/>
    </row>
    <row r="76" spans="1:13" ht="15" hidden="1" customHeight="1">
      <c r="B76" s="165"/>
    </row>
    <row r="77" spans="1:13" ht="15" hidden="1" customHeight="1">
      <c r="B77" s="165"/>
    </row>
    <row r="78" spans="1:13" ht="15" hidden="1" customHeight="1">
      <c r="B78" s="165"/>
    </row>
    <row r="79" spans="1:13" ht="15" hidden="1" customHeight="1">
      <c r="B79" s="165"/>
    </row>
    <row r="80" spans="1:13" ht="15" hidden="1" customHeight="1">
      <c r="B80" s="165"/>
    </row>
    <row r="81" spans="2:2" ht="15" hidden="1" customHeight="1">
      <c r="B81" s="165"/>
    </row>
    <row r="82" spans="2:2" ht="15" hidden="1" customHeight="1">
      <c r="B82" s="165"/>
    </row>
    <row r="83" spans="2:2" ht="15" hidden="1" customHeight="1">
      <c r="B83" s="165"/>
    </row>
    <row r="84" spans="2:2" ht="15" hidden="1" customHeight="1">
      <c r="B84" s="165"/>
    </row>
    <row r="85" spans="2:2" ht="15" hidden="1" customHeight="1">
      <c r="B85" s="165"/>
    </row>
    <row r="86" spans="2:2" ht="15" hidden="1" customHeight="1">
      <c r="B86" s="165"/>
    </row>
    <row r="87" spans="2:2" ht="15" hidden="1" customHeight="1">
      <c r="B87" s="165"/>
    </row>
    <row r="88" spans="2:2" ht="15" hidden="1" customHeight="1">
      <c r="B88" s="165"/>
    </row>
    <row r="89" spans="2:2" ht="15" hidden="1" customHeight="1">
      <c r="B89" s="165"/>
    </row>
    <row r="90" spans="2:2" ht="15" hidden="1" customHeight="1">
      <c r="B90" s="165"/>
    </row>
    <row r="91" spans="2:2" ht="15" hidden="1" customHeight="1">
      <c r="B91" s="165"/>
    </row>
    <row r="92" spans="2:2" ht="15" hidden="1" customHeight="1">
      <c r="B92" s="165"/>
    </row>
    <row r="93" spans="2:2" ht="15" hidden="1" customHeight="1">
      <c r="B93" s="165"/>
    </row>
    <row r="94" spans="2:2" ht="15" hidden="1" customHeight="1">
      <c r="B94" s="165"/>
    </row>
    <row r="95" spans="2:2" ht="15" hidden="1" customHeight="1">
      <c r="B95" s="165"/>
    </row>
    <row r="96" spans="2:2" ht="15" hidden="1" customHeight="1">
      <c r="B96" s="165"/>
    </row>
    <row r="97" spans="2:2" ht="15" hidden="1" customHeight="1">
      <c r="B97" s="165"/>
    </row>
    <row r="98" spans="2:2" ht="15" hidden="1" customHeight="1">
      <c r="B98" s="165"/>
    </row>
    <row r="99" spans="2:2" ht="15" hidden="1" customHeight="1">
      <c r="B99" s="165"/>
    </row>
    <row r="100" spans="2:2" ht="15" hidden="1" customHeight="1">
      <c r="B100" s="165"/>
    </row>
    <row r="101" spans="2:2" ht="15" hidden="1" customHeight="1">
      <c r="B101" s="165"/>
    </row>
    <row r="102" spans="2:2" ht="15" hidden="1" customHeight="1">
      <c r="B102" s="165"/>
    </row>
    <row r="103" spans="2:2" ht="15" hidden="1" customHeight="1">
      <c r="B103" s="165"/>
    </row>
    <row r="104" spans="2:2" ht="15" hidden="1" customHeight="1">
      <c r="B104" s="165"/>
    </row>
    <row r="105" spans="2:2" ht="15" hidden="1" customHeight="1">
      <c r="B105" s="165"/>
    </row>
    <row r="106" spans="2:2" ht="15" hidden="1" customHeight="1">
      <c r="B106" s="165"/>
    </row>
    <row r="107" spans="2:2" ht="15" hidden="1" customHeight="1">
      <c r="B107" s="165"/>
    </row>
    <row r="108" spans="2:2" ht="15" hidden="1" customHeight="1">
      <c r="B108" s="165"/>
    </row>
    <row r="109" spans="2:2" ht="15" hidden="1" customHeight="1">
      <c r="B109" s="165"/>
    </row>
    <row r="110" spans="2:2" ht="15" hidden="1" customHeight="1">
      <c r="B110" s="165"/>
    </row>
    <row r="111" spans="2:2" ht="15" hidden="1" customHeight="1">
      <c r="B111" s="165"/>
    </row>
    <row r="112" spans="2:2" ht="15" hidden="1" customHeight="1">
      <c r="B112" s="165"/>
    </row>
    <row r="113" spans="2:2" ht="15" hidden="1" customHeight="1">
      <c r="B113" s="165"/>
    </row>
    <row r="114" spans="2:2" ht="15" hidden="1" customHeight="1">
      <c r="B114" s="165"/>
    </row>
    <row r="115" spans="2:2" ht="15" hidden="1" customHeight="1">
      <c r="B115" s="165"/>
    </row>
    <row r="116" spans="2:2" ht="15" hidden="1" customHeight="1">
      <c r="B116" s="165"/>
    </row>
    <row r="117" spans="2:2" ht="15" hidden="1" customHeight="1">
      <c r="B117" s="165"/>
    </row>
    <row r="118" spans="2:2" ht="15" hidden="1" customHeight="1">
      <c r="B118" s="165"/>
    </row>
    <row r="119" spans="2:2" ht="15" hidden="1" customHeight="1">
      <c r="B119" s="165"/>
    </row>
    <row r="120" spans="2:2" ht="15" hidden="1" customHeight="1">
      <c r="B120" s="165"/>
    </row>
    <row r="121" spans="2:2" ht="15" hidden="1" customHeight="1">
      <c r="B121" s="165"/>
    </row>
    <row r="122" spans="2:2" ht="15" hidden="1" customHeight="1">
      <c r="B122" s="165"/>
    </row>
    <row r="123" spans="2:2" ht="15" hidden="1" customHeight="1">
      <c r="B123" s="165"/>
    </row>
    <row r="124" spans="2:2" ht="15" hidden="1" customHeight="1">
      <c r="B124" s="165"/>
    </row>
    <row r="125" spans="2:2" ht="15" hidden="1" customHeight="1">
      <c r="B125" s="165"/>
    </row>
    <row r="126" spans="2:2" ht="15" hidden="1" customHeight="1">
      <c r="B126" s="165"/>
    </row>
    <row r="127" spans="2:2" ht="15" hidden="1" customHeight="1">
      <c r="B127" s="165"/>
    </row>
    <row r="128" spans="2:2" ht="15" hidden="1" customHeight="1">
      <c r="B128" s="165"/>
    </row>
    <row r="129" spans="2:2" ht="15" hidden="1" customHeight="1">
      <c r="B129" s="165"/>
    </row>
    <row r="130" spans="2:2" ht="15" hidden="1" customHeight="1">
      <c r="B130" s="165"/>
    </row>
    <row r="131" spans="2:2" ht="15" hidden="1" customHeight="1">
      <c r="B131" s="165"/>
    </row>
    <row r="132" spans="2:2" ht="15" hidden="1" customHeight="1">
      <c r="B132" s="165"/>
    </row>
    <row r="133" spans="2:2" ht="15" hidden="1" customHeight="1">
      <c r="B133" s="165"/>
    </row>
    <row r="134" spans="2:2" ht="15" hidden="1" customHeight="1">
      <c r="B134" s="165"/>
    </row>
    <row r="135" spans="2:2" ht="15" hidden="1" customHeight="1">
      <c r="B135" s="165"/>
    </row>
    <row r="136" spans="2:2" ht="15" hidden="1" customHeight="1">
      <c r="B136" s="165"/>
    </row>
    <row r="137" spans="2:2" ht="15" hidden="1" customHeight="1">
      <c r="B137" s="165"/>
    </row>
    <row r="138" spans="2:2" ht="15" hidden="1" customHeight="1">
      <c r="B138" s="165"/>
    </row>
    <row r="139" spans="2:2" ht="15" hidden="1" customHeight="1">
      <c r="B139" s="165"/>
    </row>
    <row r="140" spans="2:2" ht="15" hidden="1" customHeight="1">
      <c r="B140" s="165"/>
    </row>
    <row r="141" spans="2:2" ht="15" hidden="1" customHeight="1">
      <c r="B141" s="165"/>
    </row>
    <row r="142" spans="2:2" ht="15" hidden="1" customHeight="1">
      <c r="B142" s="165"/>
    </row>
    <row r="143" spans="2:2" ht="15" hidden="1" customHeight="1">
      <c r="B143" s="165"/>
    </row>
    <row r="144" spans="2:2" ht="15" hidden="1" customHeight="1">
      <c r="B144" s="165"/>
    </row>
    <row r="145" spans="2:2" ht="15" hidden="1" customHeight="1">
      <c r="B145" s="165"/>
    </row>
    <row r="146" spans="2:2" ht="15" hidden="1" customHeight="1">
      <c r="B146" s="165"/>
    </row>
    <row r="147" spans="2:2" ht="15" hidden="1" customHeight="1">
      <c r="B147" s="165"/>
    </row>
    <row r="148" spans="2:2" ht="15" hidden="1" customHeight="1">
      <c r="B148" s="165"/>
    </row>
    <row r="149" spans="2:2" ht="15" hidden="1" customHeight="1">
      <c r="B149" s="165"/>
    </row>
    <row r="150" spans="2:2" ht="15" hidden="1" customHeight="1">
      <c r="B150" s="165"/>
    </row>
    <row r="151" spans="2:2" ht="15" hidden="1" customHeight="1">
      <c r="B151" s="165"/>
    </row>
    <row r="152" spans="2:2" ht="15" hidden="1" customHeight="1">
      <c r="B152" s="165"/>
    </row>
    <row r="153" spans="2:2" ht="15" hidden="1" customHeight="1">
      <c r="B153" s="165"/>
    </row>
    <row r="154" spans="2:2" ht="15" hidden="1" customHeight="1">
      <c r="B154" s="165"/>
    </row>
    <row r="155" spans="2:2" ht="15" hidden="1" customHeight="1">
      <c r="B155" s="165"/>
    </row>
    <row r="156" spans="2:2" ht="15" hidden="1" customHeight="1">
      <c r="B156" s="165"/>
    </row>
    <row r="157" spans="2:2" ht="15" hidden="1" customHeight="1">
      <c r="B157" s="165"/>
    </row>
    <row r="158" spans="2:2" ht="15" hidden="1" customHeight="1">
      <c r="B158" s="165"/>
    </row>
    <row r="159" spans="2:2" ht="15" hidden="1" customHeight="1">
      <c r="B159" s="165"/>
    </row>
    <row r="160" spans="2:2" ht="15" hidden="1" customHeight="1">
      <c r="B160" s="165"/>
    </row>
    <row r="161" spans="2:2" ht="15" hidden="1" customHeight="1">
      <c r="B161" s="165"/>
    </row>
    <row r="162" spans="2:2" ht="15" hidden="1" customHeight="1">
      <c r="B162" s="165"/>
    </row>
    <row r="163" spans="2:2" ht="15" hidden="1" customHeight="1">
      <c r="B163" s="165"/>
    </row>
    <row r="164" spans="2:2" ht="15" hidden="1" customHeight="1">
      <c r="B164" s="165"/>
    </row>
    <row r="165" spans="2:2" ht="15" hidden="1" customHeight="1">
      <c r="B165" s="165"/>
    </row>
    <row r="166" spans="2:2" ht="15" hidden="1" customHeight="1">
      <c r="B166" s="165"/>
    </row>
    <row r="167" spans="2:2" ht="15" hidden="1" customHeight="1">
      <c r="B167" s="165"/>
    </row>
    <row r="168" spans="2:2" ht="15" hidden="1" customHeight="1">
      <c r="B168" s="165"/>
    </row>
    <row r="169" spans="2:2" ht="15" hidden="1" customHeight="1">
      <c r="B169" s="165"/>
    </row>
    <row r="170" spans="2:2" ht="15" hidden="1" customHeight="1">
      <c r="B170" s="165"/>
    </row>
    <row r="171" spans="2:2" ht="15" hidden="1" customHeight="1">
      <c r="B171" s="165"/>
    </row>
    <row r="172" spans="2:2" ht="15" hidden="1" customHeight="1">
      <c r="B172" s="165"/>
    </row>
    <row r="173" spans="2:2" ht="15" hidden="1" customHeight="1">
      <c r="B173" s="165"/>
    </row>
    <row r="174" spans="2:2" ht="15" hidden="1" customHeight="1">
      <c r="B174" s="165"/>
    </row>
    <row r="175" spans="2:2" ht="15" hidden="1" customHeight="1">
      <c r="B175" s="165"/>
    </row>
    <row r="176" spans="2:2" ht="15" hidden="1" customHeight="1">
      <c r="B176" s="165"/>
    </row>
    <row r="177" spans="2:2" ht="15" hidden="1" customHeight="1">
      <c r="B177" s="165"/>
    </row>
    <row r="178" spans="2:2" ht="15" hidden="1" customHeight="1">
      <c r="B178" s="165"/>
    </row>
    <row r="179" spans="2:2" ht="15" hidden="1" customHeight="1">
      <c r="B179" s="165"/>
    </row>
    <row r="180" spans="2:2" ht="15" hidden="1" customHeight="1">
      <c r="B180" s="165"/>
    </row>
    <row r="181" spans="2:2" ht="15" hidden="1" customHeight="1">
      <c r="B181" s="165"/>
    </row>
    <row r="182" spans="2:2" ht="15" hidden="1" customHeight="1">
      <c r="B182" s="165"/>
    </row>
    <row r="183" spans="2:2" ht="15" hidden="1" customHeight="1">
      <c r="B183" s="165"/>
    </row>
    <row r="184" spans="2:2" ht="15" hidden="1" customHeight="1">
      <c r="B184" s="165"/>
    </row>
    <row r="185" spans="2:2" ht="15" hidden="1" customHeight="1">
      <c r="B185" s="165"/>
    </row>
    <row r="186" spans="2:2" ht="15" hidden="1" customHeight="1">
      <c r="B186" s="165"/>
    </row>
    <row r="187" spans="2:2" ht="15" hidden="1" customHeight="1">
      <c r="B187" s="165"/>
    </row>
    <row r="188" spans="2:2" ht="15" hidden="1" customHeight="1">
      <c r="B188" s="165"/>
    </row>
    <row r="189" spans="2:2" ht="15" hidden="1" customHeight="1">
      <c r="B189" s="165"/>
    </row>
    <row r="190" spans="2:2" ht="15" hidden="1" customHeight="1">
      <c r="B190" s="165"/>
    </row>
    <row r="191" spans="2:2" ht="15" hidden="1" customHeight="1">
      <c r="B191" s="165"/>
    </row>
    <row r="192" spans="2:2" ht="15" hidden="1" customHeight="1">
      <c r="B192" s="165"/>
    </row>
    <row r="193" spans="2:2" ht="15" hidden="1" customHeight="1">
      <c r="B193" s="165"/>
    </row>
    <row r="194" spans="2:2" ht="15" hidden="1" customHeight="1">
      <c r="B194" s="165"/>
    </row>
    <row r="195" spans="2:2" ht="15" hidden="1" customHeight="1">
      <c r="B195" s="165"/>
    </row>
    <row r="196" spans="2:2" ht="15" hidden="1" customHeight="1">
      <c r="B196" s="165"/>
    </row>
    <row r="197" spans="2:2" ht="15" hidden="1" customHeight="1">
      <c r="B197" s="165"/>
    </row>
    <row r="198" spans="2:2" ht="15" hidden="1" customHeight="1">
      <c r="B198" s="165"/>
    </row>
    <row r="199" spans="2:2" ht="15" hidden="1" customHeight="1">
      <c r="B199" s="165"/>
    </row>
    <row r="200" spans="2:2" ht="15" hidden="1" customHeight="1">
      <c r="B200" s="165"/>
    </row>
    <row r="201" spans="2:2" ht="15" hidden="1" customHeight="1">
      <c r="B201" s="165"/>
    </row>
    <row r="202" spans="2:2" ht="15" hidden="1" customHeight="1">
      <c r="B202" s="165"/>
    </row>
    <row r="203" spans="2:2" ht="15" hidden="1" customHeight="1">
      <c r="B203" s="165"/>
    </row>
    <row r="204" spans="2:2" ht="15" hidden="1" customHeight="1">
      <c r="B204" s="165"/>
    </row>
    <row r="205" spans="2:2" ht="15" hidden="1" customHeight="1">
      <c r="B205" s="165"/>
    </row>
    <row r="206" spans="2:2" ht="15" hidden="1" customHeight="1">
      <c r="B206" s="165"/>
    </row>
    <row r="207" spans="2:2" ht="15" hidden="1" customHeight="1">
      <c r="B207" s="165"/>
    </row>
    <row r="208" spans="2:2" ht="15" hidden="1" customHeight="1">
      <c r="B208" s="165"/>
    </row>
    <row r="209" spans="2:2" ht="15" hidden="1" customHeight="1">
      <c r="B209" s="165"/>
    </row>
    <row r="210" spans="2:2" ht="15" hidden="1" customHeight="1">
      <c r="B210" s="165"/>
    </row>
    <row r="211" spans="2:2" ht="15" hidden="1" customHeight="1">
      <c r="B211" s="165"/>
    </row>
    <row r="212" spans="2:2" ht="15" hidden="1" customHeight="1">
      <c r="B212" s="165"/>
    </row>
    <row r="213" spans="2:2" ht="15" hidden="1" customHeight="1">
      <c r="B213" s="165"/>
    </row>
    <row r="214" spans="2:2" ht="15" hidden="1" customHeight="1">
      <c r="B214" s="165"/>
    </row>
    <row r="215" spans="2:2" ht="15" hidden="1" customHeight="1">
      <c r="B215" s="165"/>
    </row>
    <row r="216" spans="2:2" ht="15" hidden="1" customHeight="1">
      <c r="B216" s="165"/>
    </row>
    <row r="217" spans="2:2" ht="15" hidden="1" customHeight="1">
      <c r="B217" s="165"/>
    </row>
    <row r="218" spans="2:2" ht="15" hidden="1" customHeight="1">
      <c r="B218" s="165"/>
    </row>
    <row r="219" spans="2:2" ht="15" hidden="1" customHeight="1">
      <c r="B219" s="165"/>
    </row>
    <row r="220" spans="2:2" ht="15" hidden="1" customHeight="1">
      <c r="B220" s="165"/>
    </row>
    <row r="221" spans="2:2" ht="15" hidden="1" customHeight="1">
      <c r="B221" s="165"/>
    </row>
    <row r="222" spans="2:2" ht="15" hidden="1" customHeight="1">
      <c r="B222" s="165"/>
    </row>
    <row r="223" spans="2:2" ht="15" hidden="1" customHeight="1">
      <c r="B223" s="165"/>
    </row>
    <row r="224" spans="2:2" ht="15" hidden="1" customHeight="1">
      <c r="B224" s="165"/>
    </row>
    <row r="225" spans="2:2" ht="15" hidden="1" customHeight="1">
      <c r="B225" s="165"/>
    </row>
    <row r="226" spans="2:2" ht="15" hidden="1" customHeight="1">
      <c r="B226" s="165"/>
    </row>
    <row r="227" spans="2:2" ht="15" hidden="1" customHeight="1">
      <c r="B227" s="165"/>
    </row>
    <row r="228" spans="2:2" ht="15" hidden="1" customHeight="1">
      <c r="B228" s="165"/>
    </row>
    <row r="229" spans="2:2" ht="15" hidden="1" customHeight="1">
      <c r="B229" s="165"/>
    </row>
    <row r="230" spans="2:2" ht="15" hidden="1" customHeight="1">
      <c r="B230" s="165"/>
    </row>
    <row r="231" spans="2:2" ht="15" hidden="1" customHeight="1">
      <c r="B231" s="165"/>
    </row>
    <row r="232" spans="2:2" ht="15" hidden="1" customHeight="1">
      <c r="B232" s="165"/>
    </row>
    <row r="233" spans="2:2" ht="15" hidden="1" customHeight="1">
      <c r="B233" s="165"/>
    </row>
    <row r="234" spans="2:2" ht="15" hidden="1" customHeight="1">
      <c r="B234" s="165"/>
    </row>
    <row r="235" spans="2:2" ht="15" hidden="1" customHeight="1">
      <c r="B235" s="165"/>
    </row>
    <row r="236" spans="2:2" ht="15" hidden="1" customHeight="1">
      <c r="B236" s="165"/>
    </row>
    <row r="237" spans="2:2" ht="15" hidden="1" customHeight="1">
      <c r="B237" s="165"/>
    </row>
    <row r="238" spans="2:2" ht="15" hidden="1" customHeight="1">
      <c r="B238" s="165"/>
    </row>
    <row r="239" spans="2:2" ht="15" hidden="1" customHeight="1">
      <c r="B239" s="165"/>
    </row>
    <row r="240" spans="2:2" ht="15" hidden="1" customHeight="1">
      <c r="B240" s="165"/>
    </row>
    <row r="241" spans="2:2" ht="15" hidden="1" customHeight="1">
      <c r="B241" s="165"/>
    </row>
    <row r="242" spans="2:2" ht="15" hidden="1" customHeight="1">
      <c r="B242" s="165"/>
    </row>
    <row r="243" spans="2:2" ht="15" hidden="1" customHeight="1">
      <c r="B243" s="165"/>
    </row>
    <row r="244" spans="2:2" ht="15" hidden="1" customHeight="1">
      <c r="B244" s="165"/>
    </row>
    <row r="245" spans="2:2" ht="15" hidden="1" customHeight="1">
      <c r="B245" s="165"/>
    </row>
    <row r="246" spans="2:2" ht="15" hidden="1" customHeight="1">
      <c r="B246" s="165"/>
    </row>
    <row r="247" spans="2:2" ht="15" hidden="1" customHeight="1">
      <c r="B247" s="165"/>
    </row>
    <row r="248" spans="2:2" ht="15" hidden="1" customHeight="1">
      <c r="B248" s="165"/>
    </row>
    <row r="249" spans="2:2" ht="15" hidden="1" customHeight="1">
      <c r="B249" s="165"/>
    </row>
    <row r="250" spans="2:2" ht="15" hidden="1" customHeight="1">
      <c r="B250" s="165"/>
    </row>
    <row r="251" spans="2:2" ht="15" hidden="1" customHeight="1">
      <c r="B251" s="165"/>
    </row>
    <row r="252" spans="2:2" ht="15" hidden="1" customHeight="1">
      <c r="B252" s="165"/>
    </row>
    <row r="253" spans="2:2" ht="15" hidden="1" customHeight="1">
      <c r="B253" s="165"/>
    </row>
    <row r="254" spans="2:2" ht="15" hidden="1" customHeight="1">
      <c r="B254" s="165"/>
    </row>
    <row r="255" spans="2:2" ht="15" hidden="1" customHeight="1">
      <c r="B255" s="165"/>
    </row>
    <row r="256" spans="2:2" ht="15" hidden="1" customHeight="1">
      <c r="B256" s="165"/>
    </row>
    <row r="257" spans="2:2" ht="15" hidden="1" customHeight="1">
      <c r="B257" s="165"/>
    </row>
    <row r="258" spans="2:2" ht="15" hidden="1" customHeight="1">
      <c r="B258" s="165"/>
    </row>
    <row r="259" spans="2:2" ht="15" hidden="1" customHeight="1">
      <c r="B259" s="165"/>
    </row>
    <row r="260" spans="2:2" ht="15" hidden="1" customHeight="1">
      <c r="B260" s="165"/>
    </row>
    <row r="261" spans="2:2" ht="15" hidden="1" customHeight="1">
      <c r="B261" s="165"/>
    </row>
    <row r="262" spans="2:2" ht="15" hidden="1" customHeight="1">
      <c r="B262" s="165"/>
    </row>
    <row r="263" spans="2:2" ht="15" hidden="1" customHeight="1">
      <c r="B263" s="165"/>
    </row>
    <row r="264" spans="2:2" ht="15" hidden="1" customHeight="1">
      <c r="B264" s="165"/>
    </row>
    <row r="265" spans="2:2" ht="15" hidden="1" customHeight="1">
      <c r="B265" s="165"/>
    </row>
    <row r="266" spans="2:2" ht="15" hidden="1" customHeight="1">
      <c r="B266" s="165"/>
    </row>
    <row r="267" spans="2:2" ht="15" hidden="1" customHeight="1">
      <c r="B267" s="165"/>
    </row>
    <row r="268" spans="2:2" ht="15" hidden="1" customHeight="1">
      <c r="B268" s="165"/>
    </row>
    <row r="269" spans="2:2" ht="15" hidden="1" customHeight="1">
      <c r="B269" s="165"/>
    </row>
    <row r="270" spans="2:2" ht="15" hidden="1" customHeight="1">
      <c r="B270" s="165"/>
    </row>
    <row r="271" spans="2:2" ht="15" hidden="1" customHeight="1">
      <c r="B271" s="165"/>
    </row>
    <row r="272" spans="2:2" ht="15" hidden="1" customHeight="1">
      <c r="B272" s="165"/>
    </row>
    <row r="273" spans="2:2" ht="15" hidden="1" customHeight="1">
      <c r="B273" s="165"/>
    </row>
    <row r="274" spans="2:2" ht="15" hidden="1" customHeight="1">
      <c r="B274" s="165"/>
    </row>
    <row r="275" spans="2:2" ht="15" hidden="1" customHeight="1">
      <c r="B275" s="165"/>
    </row>
    <row r="276" spans="2:2" ht="15" hidden="1" customHeight="1">
      <c r="B276" s="165"/>
    </row>
    <row r="277" spans="2:2" ht="15" hidden="1" customHeight="1">
      <c r="B277" s="165"/>
    </row>
    <row r="278" spans="2:2" ht="15" hidden="1" customHeight="1">
      <c r="B278" s="165"/>
    </row>
    <row r="279" spans="2:2" ht="15" hidden="1" customHeight="1">
      <c r="B279" s="165"/>
    </row>
    <row r="280" spans="2:2" ht="15" hidden="1" customHeight="1">
      <c r="B280" s="165"/>
    </row>
    <row r="281" spans="2:2" ht="15" hidden="1" customHeight="1">
      <c r="B281" s="165"/>
    </row>
    <row r="282" spans="2:2" ht="15" hidden="1" customHeight="1">
      <c r="B282" s="165"/>
    </row>
    <row r="283" spans="2:2" ht="15" hidden="1" customHeight="1">
      <c r="B283" s="165"/>
    </row>
    <row r="284" spans="2:2" ht="15" hidden="1" customHeight="1">
      <c r="B284" s="165"/>
    </row>
    <row r="285" spans="2:2" ht="15" hidden="1" customHeight="1">
      <c r="B285" s="165"/>
    </row>
    <row r="286" spans="2:2" ht="15" hidden="1" customHeight="1">
      <c r="B286" s="165"/>
    </row>
    <row r="287" spans="2:2" ht="15" hidden="1" customHeight="1">
      <c r="B287" s="165"/>
    </row>
    <row r="288" spans="2:2" ht="15" hidden="1" customHeight="1">
      <c r="B288" s="165"/>
    </row>
    <row r="289" spans="2:2" ht="15" hidden="1" customHeight="1">
      <c r="B289" s="165"/>
    </row>
    <row r="290" spans="2:2" ht="15" hidden="1" customHeight="1">
      <c r="B290" s="165"/>
    </row>
    <row r="291" spans="2:2" ht="15" hidden="1" customHeight="1">
      <c r="B291" s="165"/>
    </row>
    <row r="292" spans="2:2" ht="15" hidden="1" customHeight="1">
      <c r="B292" s="165"/>
    </row>
    <row r="293" spans="2:2" ht="15" hidden="1" customHeight="1">
      <c r="B293" s="165"/>
    </row>
    <row r="294" spans="2:2" ht="15" hidden="1" customHeight="1">
      <c r="B294" s="165"/>
    </row>
    <row r="295" spans="2:2" ht="15" hidden="1" customHeight="1">
      <c r="B295" s="165"/>
    </row>
    <row r="296" spans="2:2" ht="15" hidden="1" customHeight="1">
      <c r="B296" s="165"/>
    </row>
    <row r="297" spans="2:2" ht="15" hidden="1" customHeight="1">
      <c r="B297" s="165"/>
    </row>
    <row r="298" spans="2:2" ht="15" hidden="1" customHeight="1">
      <c r="B298" s="165"/>
    </row>
    <row r="299" spans="2:2" ht="15" hidden="1" customHeight="1">
      <c r="B299" s="165"/>
    </row>
    <row r="300" spans="2:2" ht="15" hidden="1" customHeight="1">
      <c r="B300" s="165"/>
    </row>
    <row r="301" spans="2:2" ht="15" hidden="1" customHeight="1">
      <c r="B301" s="165"/>
    </row>
    <row r="302" spans="2:2" ht="15" hidden="1" customHeight="1">
      <c r="B302" s="165"/>
    </row>
    <row r="303" spans="2:2" ht="15" hidden="1" customHeight="1">
      <c r="B303" s="165"/>
    </row>
    <row r="304" spans="2:2" ht="15" hidden="1" customHeight="1">
      <c r="B304" s="165"/>
    </row>
    <row r="305" spans="2:2" ht="15" hidden="1" customHeight="1">
      <c r="B305" s="165"/>
    </row>
    <row r="306" spans="2:2" ht="15" hidden="1" customHeight="1">
      <c r="B306" s="165"/>
    </row>
    <row r="307" spans="2:2" ht="15" hidden="1" customHeight="1">
      <c r="B307" s="165"/>
    </row>
    <row r="308" spans="2:2" ht="15" hidden="1" customHeight="1">
      <c r="B308" s="165"/>
    </row>
    <row r="309" spans="2:2" ht="15" hidden="1" customHeight="1">
      <c r="B309" s="165"/>
    </row>
    <row r="310" spans="2:2" ht="15" hidden="1" customHeight="1">
      <c r="B310" s="165"/>
    </row>
    <row r="311" spans="2:2" ht="15" hidden="1" customHeight="1">
      <c r="B311" s="165"/>
    </row>
    <row r="312" spans="2:2" ht="15" hidden="1" customHeight="1">
      <c r="B312" s="165"/>
    </row>
    <row r="313" spans="2:2" ht="15" hidden="1" customHeight="1">
      <c r="B313" s="165"/>
    </row>
    <row r="314" spans="2:2" ht="15" hidden="1" customHeight="1">
      <c r="B314" s="165"/>
    </row>
    <row r="315" spans="2:2" ht="15" hidden="1" customHeight="1">
      <c r="B315" s="165"/>
    </row>
    <row r="316" spans="2:2" ht="15" hidden="1" customHeight="1">
      <c r="B316" s="165"/>
    </row>
    <row r="317" spans="2:2" ht="15" hidden="1" customHeight="1">
      <c r="B317" s="165"/>
    </row>
    <row r="318" spans="2:2" ht="15" hidden="1" customHeight="1">
      <c r="B318" s="165"/>
    </row>
    <row r="319" spans="2:2" ht="15" hidden="1" customHeight="1">
      <c r="B319" s="165"/>
    </row>
    <row r="320" spans="2:2" ht="15" hidden="1" customHeight="1">
      <c r="B320" s="165"/>
    </row>
    <row r="321" spans="2:2" ht="15" hidden="1" customHeight="1">
      <c r="B321" s="165"/>
    </row>
    <row r="322" spans="2:2" ht="15" hidden="1" customHeight="1">
      <c r="B322" s="165"/>
    </row>
    <row r="323" spans="2:2" ht="15" hidden="1" customHeight="1">
      <c r="B323" s="165"/>
    </row>
    <row r="324" spans="2:2" ht="15" hidden="1" customHeight="1">
      <c r="B324" s="165"/>
    </row>
    <row r="325" spans="2:2" ht="15" hidden="1" customHeight="1">
      <c r="B325" s="165"/>
    </row>
    <row r="326" spans="2:2" ht="15" hidden="1" customHeight="1">
      <c r="B326" s="165"/>
    </row>
    <row r="327" spans="2:2" ht="15" hidden="1" customHeight="1">
      <c r="B327" s="165"/>
    </row>
    <row r="328" spans="2:2" ht="15" hidden="1" customHeight="1">
      <c r="B328" s="165"/>
    </row>
    <row r="329" spans="2:2" ht="15" hidden="1" customHeight="1">
      <c r="B329" s="165"/>
    </row>
    <row r="330" spans="2:2" ht="15" hidden="1" customHeight="1">
      <c r="B330" s="165"/>
    </row>
    <row r="331" spans="2:2" ht="15" hidden="1" customHeight="1">
      <c r="B331" s="165"/>
    </row>
    <row r="332" spans="2:2" ht="15" hidden="1" customHeight="1">
      <c r="B332" s="165"/>
    </row>
    <row r="333" spans="2:2" ht="15" hidden="1" customHeight="1">
      <c r="B333" s="165"/>
    </row>
    <row r="334" spans="2:2" ht="15" hidden="1" customHeight="1">
      <c r="B334" s="165"/>
    </row>
    <row r="335" spans="2:2" ht="15" hidden="1" customHeight="1">
      <c r="B335" s="165"/>
    </row>
    <row r="336" spans="2:2" ht="15" hidden="1" customHeight="1">
      <c r="B336" s="165"/>
    </row>
    <row r="337" spans="2:2" ht="15" hidden="1" customHeight="1">
      <c r="B337" s="165"/>
    </row>
    <row r="338" spans="2:2" ht="15" hidden="1" customHeight="1">
      <c r="B338" s="165"/>
    </row>
    <row r="339" spans="2:2" ht="15" hidden="1" customHeight="1">
      <c r="B339" s="165"/>
    </row>
    <row r="340" spans="2:2" ht="15" hidden="1" customHeight="1">
      <c r="B340" s="165"/>
    </row>
    <row r="341" spans="2:2" ht="15" hidden="1" customHeight="1">
      <c r="B341" s="165"/>
    </row>
    <row r="342" spans="2:2" ht="15" hidden="1" customHeight="1">
      <c r="B342" s="165"/>
    </row>
    <row r="343" spans="2:2" ht="15" hidden="1" customHeight="1">
      <c r="B343" s="165"/>
    </row>
    <row r="344" spans="2:2" ht="15" hidden="1" customHeight="1">
      <c r="B344" s="165"/>
    </row>
    <row r="345" spans="2:2" ht="15" hidden="1" customHeight="1">
      <c r="B345" s="165"/>
    </row>
    <row r="346" spans="2:2" ht="15" hidden="1" customHeight="1">
      <c r="B346" s="165"/>
    </row>
    <row r="347" spans="2:2" ht="15" hidden="1" customHeight="1">
      <c r="B347" s="165"/>
    </row>
    <row r="348" spans="2:2" ht="15" hidden="1" customHeight="1">
      <c r="B348" s="165"/>
    </row>
    <row r="349" spans="2:2" ht="15" hidden="1" customHeight="1">
      <c r="B349" s="165"/>
    </row>
    <row r="350" spans="2:2" ht="15" hidden="1" customHeight="1">
      <c r="B350" s="165"/>
    </row>
    <row r="351" spans="2:2" ht="15" hidden="1" customHeight="1">
      <c r="B351" s="165"/>
    </row>
    <row r="352" spans="2:2" ht="15" hidden="1" customHeight="1">
      <c r="B352" s="165"/>
    </row>
    <row r="353" spans="2:2" ht="15" hidden="1" customHeight="1">
      <c r="B353" s="165"/>
    </row>
    <row r="354" spans="2:2" ht="15" hidden="1" customHeight="1">
      <c r="B354" s="165"/>
    </row>
    <row r="355" spans="2:2" ht="15" hidden="1" customHeight="1">
      <c r="B355" s="165"/>
    </row>
    <row r="356" spans="2:2" ht="15" hidden="1" customHeight="1">
      <c r="B356" s="165"/>
    </row>
    <row r="357" spans="2:2" ht="15" hidden="1" customHeight="1">
      <c r="B357" s="165"/>
    </row>
    <row r="358" spans="2:2" ht="15" hidden="1" customHeight="1">
      <c r="B358" s="165"/>
    </row>
    <row r="359" spans="2:2" ht="15" hidden="1" customHeight="1">
      <c r="B359" s="165"/>
    </row>
    <row r="360" spans="2:2" ht="15" hidden="1" customHeight="1">
      <c r="B360" s="165"/>
    </row>
    <row r="361" spans="2:2" ht="15" hidden="1" customHeight="1">
      <c r="B361" s="165"/>
    </row>
    <row r="362" spans="2:2" ht="15" hidden="1" customHeight="1">
      <c r="B362" s="165"/>
    </row>
    <row r="363" spans="2:2" ht="15" hidden="1" customHeight="1">
      <c r="B363" s="165"/>
    </row>
    <row r="364" spans="2:2" ht="15" hidden="1" customHeight="1">
      <c r="B364" s="165"/>
    </row>
    <row r="365" spans="2:2" ht="15" hidden="1" customHeight="1">
      <c r="B365" s="165"/>
    </row>
    <row r="366" spans="2:2" ht="15" hidden="1" customHeight="1">
      <c r="B366" s="165"/>
    </row>
    <row r="367" spans="2:2" ht="15" hidden="1" customHeight="1">
      <c r="B367" s="165"/>
    </row>
    <row r="368" spans="2:2" ht="15" hidden="1" customHeight="1">
      <c r="B368" s="165"/>
    </row>
    <row r="369" spans="2:2" ht="15" hidden="1" customHeight="1">
      <c r="B369" s="165"/>
    </row>
    <row r="370" spans="2:2" ht="15" hidden="1" customHeight="1">
      <c r="B370" s="165"/>
    </row>
    <row r="371" spans="2:2" ht="15" hidden="1" customHeight="1">
      <c r="B371" s="165"/>
    </row>
    <row r="372" spans="2:2" ht="15" hidden="1" customHeight="1">
      <c r="B372" s="165"/>
    </row>
    <row r="373" spans="2:2" ht="15" hidden="1" customHeight="1">
      <c r="B373" s="165"/>
    </row>
    <row r="374" spans="2:2" ht="15" hidden="1" customHeight="1">
      <c r="B374" s="165"/>
    </row>
    <row r="375" spans="2:2" ht="15" hidden="1" customHeight="1">
      <c r="B375" s="165"/>
    </row>
    <row r="376" spans="2:2" ht="15" hidden="1" customHeight="1">
      <c r="B376" s="165"/>
    </row>
    <row r="377" spans="2:2" ht="15" hidden="1" customHeight="1">
      <c r="B377" s="165"/>
    </row>
    <row r="378" spans="2:2" ht="15" hidden="1" customHeight="1">
      <c r="B378" s="165"/>
    </row>
    <row r="379" spans="2:2" ht="15" hidden="1" customHeight="1">
      <c r="B379" s="165"/>
    </row>
    <row r="380" spans="2:2" ht="15" hidden="1" customHeight="1">
      <c r="B380" s="165"/>
    </row>
    <row r="381" spans="2:2" ht="15" hidden="1" customHeight="1">
      <c r="B381" s="165"/>
    </row>
    <row r="382" spans="2:2" ht="15" hidden="1" customHeight="1">
      <c r="B382" s="165"/>
    </row>
    <row r="383" spans="2:2" ht="15" hidden="1" customHeight="1">
      <c r="B383" s="165"/>
    </row>
    <row r="384" spans="2:2" ht="15" hidden="1" customHeight="1">
      <c r="B384" s="165"/>
    </row>
    <row r="385" spans="2:2" ht="15" hidden="1" customHeight="1">
      <c r="B385" s="165"/>
    </row>
    <row r="386" spans="2:2" ht="15" hidden="1" customHeight="1">
      <c r="B386" s="165"/>
    </row>
    <row r="387" spans="2:2" ht="15" hidden="1" customHeight="1">
      <c r="B387" s="165"/>
    </row>
    <row r="388" spans="2:2" ht="15" hidden="1" customHeight="1">
      <c r="B388" s="165"/>
    </row>
    <row r="389" spans="2:2" ht="15" hidden="1" customHeight="1">
      <c r="B389" s="165"/>
    </row>
    <row r="390" spans="2:2" ht="15" hidden="1" customHeight="1">
      <c r="B390" s="165"/>
    </row>
    <row r="391" spans="2:2" ht="15" hidden="1" customHeight="1">
      <c r="B391" s="165"/>
    </row>
    <row r="392" spans="2:2" ht="15" hidden="1" customHeight="1">
      <c r="B392" s="165"/>
    </row>
    <row r="393" spans="2:2" ht="15" hidden="1" customHeight="1">
      <c r="B393" s="165"/>
    </row>
    <row r="394" spans="2:2" ht="15" hidden="1" customHeight="1">
      <c r="B394" s="165"/>
    </row>
    <row r="395" spans="2:2" ht="15" hidden="1" customHeight="1">
      <c r="B395" s="165"/>
    </row>
    <row r="396" spans="2:2" ht="15" hidden="1" customHeight="1">
      <c r="B396" s="165"/>
    </row>
    <row r="397" spans="2:2" ht="15" hidden="1" customHeight="1">
      <c r="B397" s="165"/>
    </row>
    <row r="398" spans="2:2" ht="15" hidden="1" customHeight="1">
      <c r="B398" s="165"/>
    </row>
    <row r="399" spans="2:2" ht="15" hidden="1" customHeight="1">
      <c r="B399" s="165"/>
    </row>
    <row r="400" spans="2:2" ht="15" hidden="1" customHeight="1">
      <c r="B400" s="165"/>
    </row>
    <row r="401" spans="2:2" ht="15" hidden="1" customHeight="1">
      <c r="B401" s="165"/>
    </row>
    <row r="402" spans="2:2" ht="15" hidden="1" customHeight="1">
      <c r="B402" s="165"/>
    </row>
    <row r="403" spans="2:2" ht="15" hidden="1" customHeight="1">
      <c r="B403" s="165"/>
    </row>
    <row r="404" spans="2:2" ht="15" hidden="1" customHeight="1">
      <c r="B404" s="165"/>
    </row>
    <row r="405" spans="2:2" ht="15" hidden="1" customHeight="1">
      <c r="B405" s="165"/>
    </row>
    <row r="406" spans="2:2" ht="15" hidden="1" customHeight="1">
      <c r="B406" s="165"/>
    </row>
    <row r="407" spans="2:2" ht="15" hidden="1" customHeight="1">
      <c r="B407" s="165"/>
    </row>
    <row r="408" spans="2:2" ht="15" hidden="1" customHeight="1">
      <c r="B408" s="165"/>
    </row>
    <row r="409" spans="2:2" ht="15" hidden="1" customHeight="1">
      <c r="B409" s="165"/>
    </row>
    <row r="410" spans="2:2" ht="15" hidden="1" customHeight="1">
      <c r="B410" s="165"/>
    </row>
    <row r="411" spans="2:2" ht="15" hidden="1" customHeight="1">
      <c r="B411" s="165"/>
    </row>
    <row r="412" spans="2:2" ht="15" hidden="1" customHeight="1">
      <c r="B412" s="165"/>
    </row>
    <row r="413" spans="2:2" ht="15" hidden="1" customHeight="1">
      <c r="B413" s="165"/>
    </row>
    <row r="414" spans="2:2" ht="15" hidden="1" customHeight="1">
      <c r="B414" s="165"/>
    </row>
    <row r="415" spans="2:2" ht="15" hidden="1" customHeight="1">
      <c r="B415" s="165"/>
    </row>
    <row r="416" spans="2:2" ht="15" hidden="1" customHeight="1">
      <c r="B416" s="165"/>
    </row>
    <row r="417" spans="2:2" ht="15" hidden="1" customHeight="1">
      <c r="B417" s="165"/>
    </row>
    <row r="418" spans="2:2" ht="15" hidden="1" customHeight="1">
      <c r="B418" s="165"/>
    </row>
    <row r="419" spans="2:2" ht="15" hidden="1" customHeight="1">
      <c r="B419" s="165"/>
    </row>
    <row r="420" spans="2:2" ht="15" hidden="1" customHeight="1">
      <c r="B420" s="165"/>
    </row>
    <row r="421" spans="2:2" ht="15" hidden="1" customHeight="1">
      <c r="B421" s="165"/>
    </row>
    <row r="422" spans="2:2" ht="15" hidden="1" customHeight="1">
      <c r="B422" s="165"/>
    </row>
    <row r="423" spans="2:2" ht="15" hidden="1" customHeight="1">
      <c r="B423" s="165"/>
    </row>
    <row r="424" spans="2:2" ht="15" hidden="1" customHeight="1">
      <c r="B424" s="165"/>
    </row>
    <row r="425" spans="2:2" ht="15" hidden="1" customHeight="1">
      <c r="B425" s="165"/>
    </row>
    <row r="426" spans="2:2" ht="15" hidden="1" customHeight="1">
      <c r="B426" s="165"/>
    </row>
    <row r="427" spans="2:2" ht="15" hidden="1" customHeight="1">
      <c r="B427" s="165"/>
    </row>
    <row r="428" spans="2:2" ht="15" hidden="1" customHeight="1">
      <c r="B428" s="165"/>
    </row>
    <row r="429" spans="2:2" ht="15" hidden="1" customHeight="1">
      <c r="B429" s="165"/>
    </row>
    <row r="430" spans="2:2" ht="15" hidden="1" customHeight="1">
      <c r="B430" s="165"/>
    </row>
    <row r="431" spans="2:2" ht="15" hidden="1" customHeight="1">
      <c r="B431" s="165"/>
    </row>
    <row r="432" spans="2:2" ht="15" hidden="1" customHeight="1">
      <c r="B432" s="165"/>
    </row>
    <row r="433" spans="2:2" ht="15" hidden="1" customHeight="1">
      <c r="B433" s="165"/>
    </row>
    <row r="434" spans="2:2" ht="15" hidden="1" customHeight="1">
      <c r="B434" s="165"/>
    </row>
    <row r="435" spans="2:2" ht="15" hidden="1" customHeight="1">
      <c r="B435" s="165"/>
    </row>
    <row r="436" spans="2:2" ht="15" hidden="1" customHeight="1">
      <c r="B436" s="165"/>
    </row>
    <row r="437" spans="2:2" ht="15" hidden="1" customHeight="1">
      <c r="B437" s="165"/>
    </row>
    <row r="438" spans="2:2" ht="15" hidden="1" customHeight="1">
      <c r="B438" s="165"/>
    </row>
    <row r="439" spans="2:2" ht="15" hidden="1" customHeight="1">
      <c r="B439" s="165"/>
    </row>
    <row r="440" spans="2:2" ht="15" hidden="1" customHeight="1">
      <c r="B440" s="165"/>
    </row>
    <row r="441" spans="2:2" ht="15" hidden="1" customHeight="1">
      <c r="B441" s="165"/>
    </row>
    <row r="442" spans="2:2" ht="15" hidden="1" customHeight="1">
      <c r="B442" s="165"/>
    </row>
    <row r="443" spans="2:2" ht="15" hidden="1" customHeight="1">
      <c r="B443" s="165"/>
    </row>
    <row r="444" spans="2:2" ht="15" hidden="1" customHeight="1">
      <c r="B444" s="165"/>
    </row>
    <row r="445" spans="2:2" ht="15" hidden="1" customHeight="1">
      <c r="B445" s="165"/>
    </row>
    <row r="446" spans="2:2" ht="15" hidden="1" customHeight="1">
      <c r="B446" s="165"/>
    </row>
    <row r="447" spans="2:2" ht="15" hidden="1" customHeight="1">
      <c r="B447" s="165"/>
    </row>
    <row r="448" spans="2:2" ht="15" hidden="1" customHeight="1">
      <c r="B448" s="165"/>
    </row>
    <row r="449" spans="2:2" ht="15" hidden="1" customHeight="1">
      <c r="B449" s="165"/>
    </row>
    <row r="450" spans="2:2" ht="15" hidden="1" customHeight="1">
      <c r="B450" s="165"/>
    </row>
    <row r="451" spans="2:2" ht="15" hidden="1" customHeight="1">
      <c r="B451" s="165"/>
    </row>
    <row r="452" spans="2:2" ht="15" hidden="1" customHeight="1">
      <c r="B452" s="165"/>
    </row>
    <row r="453" spans="2:2" ht="15" hidden="1" customHeight="1">
      <c r="B453" s="165"/>
    </row>
    <row r="454" spans="2:2" ht="15" hidden="1" customHeight="1">
      <c r="B454" s="165"/>
    </row>
    <row r="455" spans="2:2" ht="15" hidden="1" customHeight="1">
      <c r="B455" s="165"/>
    </row>
    <row r="456" spans="2:2" ht="15" hidden="1" customHeight="1">
      <c r="B456" s="165"/>
    </row>
    <row r="457" spans="2:2" ht="15" hidden="1" customHeight="1">
      <c r="B457" s="165"/>
    </row>
    <row r="458" spans="2:2" ht="15" hidden="1" customHeight="1">
      <c r="B458" s="165"/>
    </row>
    <row r="459" spans="2:2" ht="15" hidden="1" customHeight="1">
      <c r="B459" s="165"/>
    </row>
    <row r="460" spans="2:2" ht="15" hidden="1" customHeight="1">
      <c r="B460" s="165"/>
    </row>
    <row r="461" spans="2:2" ht="15" hidden="1" customHeight="1">
      <c r="B461" s="165"/>
    </row>
    <row r="462" spans="2:2" ht="15" hidden="1" customHeight="1">
      <c r="B462" s="165"/>
    </row>
    <row r="463" spans="2:2" ht="15" hidden="1" customHeight="1">
      <c r="B463" s="165"/>
    </row>
    <row r="464" spans="2:2" ht="15" hidden="1" customHeight="1">
      <c r="B464" s="165"/>
    </row>
    <row r="465" spans="2:2" ht="15" hidden="1" customHeight="1">
      <c r="B465" s="165"/>
    </row>
    <row r="466" spans="2:2" ht="15" hidden="1" customHeight="1">
      <c r="B466" s="165"/>
    </row>
    <row r="467" spans="2:2" ht="15" hidden="1" customHeight="1">
      <c r="B467" s="165"/>
    </row>
    <row r="468" spans="2:2" ht="15" hidden="1" customHeight="1">
      <c r="B468" s="165"/>
    </row>
    <row r="469" spans="2:2" ht="15" hidden="1" customHeight="1">
      <c r="B469" s="165"/>
    </row>
    <row r="470" spans="2:2" ht="15" hidden="1" customHeight="1">
      <c r="B470" s="165"/>
    </row>
    <row r="471" spans="2:2" ht="15" hidden="1" customHeight="1">
      <c r="B471" s="165"/>
    </row>
    <row r="472" spans="2:2" ht="15" hidden="1" customHeight="1">
      <c r="B472" s="165"/>
    </row>
    <row r="473" spans="2:2" ht="15" hidden="1" customHeight="1">
      <c r="B473" s="165"/>
    </row>
    <row r="474" spans="2:2" ht="15" hidden="1" customHeight="1">
      <c r="B474" s="165"/>
    </row>
    <row r="475" spans="2:2" ht="15" hidden="1" customHeight="1">
      <c r="B475" s="165"/>
    </row>
    <row r="476" spans="2:2" ht="15" hidden="1" customHeight="1">
      <c r="B476" s="165"/>
    </row>
    <row r="477" spans="2:2" ht="15" hidden="1" customHeight="1">
      <c r="B477" s="165"/>
    </row>
    <row r="478" spans="2:2" ht="15" hidden="1" customHeight="1">
      <c r="B478" s="165"/>
    </row>
    <row r="479" spans="2:2" ht="15" hidden="1" customHeight="1">
      <c r="B479" s="165"/>
    </row>
    <row r="480" spans="2:2" ht="15" hidden="1" customHeight="1">
      <c r="B480" s="165"/>
    </row>
    <row r="481" spans="2:2" ht="15" hidden="1" customHeight="1">
      <c r="B481" s="165"/>
    </row>
    <row r="482" spans="2:2" ht="15" hidden="1" customHeight="1">
      <c r="B482" s="165"/>
    </row>
    <row r="483" spans="2:2" ht="15" hidden="1" customHeight="1">
      <c r="B483" s="165"/>
    </row>
    <row r="484" spans="2:2" ht="15" hidden="1" customHeight="1">
      <c r="B484" s="165"/>
    </row>
    <row r="485" spans="2:2" ht="15" hidden="1" customHeight="1">
      <c r="B485" s="165"/>
    </row>
    <row r="486" spans="2:2" ht="15" hidden="1" customHeight="1">
      <c r="B486" s="165"/>
    </row>
    <row r="487" spans="2:2" ht="15" hidden="1" customHeight="1">
      <c r="B487" s="165"/>
    </row>
    <row r="488" spans="2:2" ht="15" hidden="1" customHeight="1">
      <c r="B488" s="165"/>
    </row>
    <row r="489" spans="2:2" ht="15" hidden="1" customHeight="1">
      <c r="B489" s="165"/>
    </row>
    <row r="490" spans="2:2" ht="15" hidden="1" customHeight="1">
      <c r="B490" s="165"/>
    </row>
    <row r="491" spans="2:2" ht="15" hidden="1" customHeight="1">
      <c r="B491" s="165"/>
    </row>
    <row r="492" spans="2:2" ht="15" hidden="1" customHeight="1">
      <c r="B492" s="165"/>
    </row>
    <row r="493" spans="2:2" ht="15" hidden="1" customHeight="1">
      <c r="B493" s="165"/>
    </row>
    <row r="494" spans="2:2" ht="15" hidden="1" customHeight="1">
      <c r="B494" s="165"/>
    </row>
    <row r="495" spans="2:2" ht="15" hidden="1" customHeight="1">
      <c r="B495" s="165"/>
    </row>
    <row r="496" spans="2:2" ht="15" hidden="1" customHeight="1">
      <c r="B496" s="165"/>
    </row>
    <row r="497" spans="2:2" ht="15" hidden="1" customHeight="1">
      <c r="B497" s="165"/>
    </row>
    <row r="498" spans="2:2" ht="15" hidden="1" customHeight="1">
      <c r="B498" s="165"/>
    </row>
    <row r="499" spans="2:2" ht="15" hidden="1" customHeight="1">
      <c r="B499" s="165"/>
    </row>
    <row r="500" spans="2:2" ht="15" hidden="1" customHeight="1">
      <c r="B500" s="165"/>
    </row>
    <row r="501" spans="2:2" ht="15" hidden="1" customHeight="1">
      <c r="B501" s="165"/>
    </row>
    <row r="502" spans="2:2" ht="15" hidden="1" customHeight="1">
      <c r="B502" s="165"/>
    </row>
    <row r="503" spans="2:2" ht="15" hidden="1" customHeight="1">
      <c r="B503" s="165"/>
    </row>
    <row r="504" spans="2:2" ht="15" hidden="1" customHeight="1">
      <c r="B504" s="165"/>
    </row>
    <row r="505" spans="2:2" ht="15" hidden="1" customHeight="1">
      <c r="B505" s="165"/>
    </row>
    <row r="506" spans="2:2" ht="15" hidden="1" customHeight="1">
      <c r="B506" s="165"/>
    </row>
    <row r="507" spans="2:2" ht="15" hidden="1" customHeight="1">
      <c r="B507" s="165"/>
    </row>
    <row r="508" spans="2:2" ht="15" hidden="1" customHeight="1">
      <c r="B508" s="165"/>
    </row>
    <row r="509" spans="2:2" ht="15" hidden="1" customHeight="1">
      <c r="B509" s="165"/>
    </row>
    <row r="510" spans="2:2" ht="15" hidden="1" customHeight="1">
      <c r="B510" s="165"/>
    </row>
    <row r="511" spans="2:2" ht="15" hidden="1" customHeight="1">
      <c r="B511" s="165"/>
    </row>
    <row r="512" spans="2:2" ht="15" hidden="1" customHeight="1">
      <c r="B512" s="165"/>
    </row>
    <row r="513" spans="2:2" ht="15" hidden="1" customHeight="1">
      <c r="B513" s="165"/>
    </row>
    <row r="514" spans="2:2" ht="15" hidden="1" customHeight="1">
      <c r="B514" s="165"/>
    </row>
    <row r="515" spans="2:2" ht="15" hidden="1" customHeight="1">
      <c r="B515" s="165"/>
    </row>
    <row r="516" spans="2:2" ht="15" hidden="1" customHeight="1">
      <c r="B516" s="165"/>
    </row>
    <row r="517" spans="2:2" ht="15" hidden="1" customHeight="1">
      <c r="B517" s="165"/>
    </row>
    <row r="518" spans="2:2" ht="15" hidden="1" customHeight="1">
      <c r="B518" s="165"/>
    </row>
    <row r="519" spans="2:2" ht="15" hidden="1" customHeight="1">
      <c r="B519" s="165"/>
    </row>
    <row r="520" spans="2:2" ht="15" hidden="1" customHeight="1">
      <c r="B520" s="165"/>
    </row>
    <row r="521" spans="2:2" ht="15" hidden="1" customHeight="1">
      <c r="B521" s="165"/>
    </row>
    <row r="522" spans="2:2" ht="15" hidden="1" customHeight="1">
      <c r="B522" s="165"/>
    </row>
    <row r="523" spans="2:2" ht="15" hidden="1" customHeight="1">
      <c r="B523" s="165"/>
    </row>
    <row r="524" spans="2:2" ht="15" hidden="1" customHeight="1">
      <c r="B524" s="165"/>
    </row>
    <row r="525" spans="2:2" ht="15" hidden="1" customHeight="1">
      <c r="B525" s="165"/>
    </row>
    <row r="526" spans="2:2" ht="15" hidden="1" customHeight="1">
      <c r="B526" s="165"/>
    </row>
    <row r="527" spans="2:2" ht="15" hidden="1" customHeight="1">
      <c r="B527" s="165"/>
    </row>
    <row r="528" spans="2:2" ht="15" hidden="1" customHeight="1">
      <c r="B528" s="165"/>
    </row>
    <row r="529" spans="2:2" ht="15" hidden="1" customHeight="1">
      <c r="B529" s="165"/>
    </row>
    <row r="530" spans="2:2" ht="15" hidden="1" customHeight="1">
      <c r="B530" s="165"/>
    </row>
    <row r="531" spans="2:2" ht="15" hidden="1" customHeight="1">
      <c r="B531" s="165"/>
    </row>
    <row r="532" spans="2:2" ht="15" hidden="1" customHeight="1">
      <c r="B532" s="165"/>
    </row>
    <row r="533" spans="2:2" ht="15" hidden="1" customHeight="1">
      <c r="B533" s="165"/>
    </row>
    <row r="534" spans="2:2" ht="15" hidden="1" customHeight="1">
      <c r="B534" s="165"/>
    </row>
    <row r="535" spans="2:2" ht="15" hidden="1" customHeight="1">
      <c r="B535" s="165"/>
    </row>
    <row r="536" spans="2:2" ht="15" hidden="1" customHeight="1">
      <c r="B536" s="165"/>
    </row>
    <row r="537" spans="2:2" ht="15" hidden="1" customHeight="1">
      <c r="B537" s="165"/>
    </row>
    <row r="538" spans="2:2" ht="15" hidden="1" customHeight="1">
      <c r="B538" s="165"/>
    </row>
    <row r="539" spans="2:2" ht="15" hidden="1" customHeight="1">
      <c r="B539" s="165"/>
    </row>
    <row r="540" spans="2:2" ht="15" hidden="1" customHeight="1">
      <c r="B540" s="165"/>
    </row>
    <row r="541" spans="2:2" ht="15" hidden="1" customHeight="1">
      <c r="B541" s="165"/>
    </row>
    <row r="542" spans="2:2" ht="15" hidden="1" customHeight="1">
      <c r="B542" s="165"/>
    </row>
    <row r="543" spans="2:2" ht="15" hidden="1" customHeight="1">
      <c r="B543" s="165"/>
    </row>
    <row r="544" spans="2:2" ht="15" hidden="1" customHeight="1">
      <c r="B544" s="165"/>
    </row>
    <row r="545" spans="2:2" ht="15" hidden="1" customHeight="1">
      <c r="B545" s="165"/>
    </row>
    <row r="546" spans="2:2" ht="15" hidden="1" customHeight="1">
      <c r="B546" s="165"/>
    </row>
    <row r="547" spans="2:2" ht="15" hidden="1" customHeight="1">
      <c r="B547" s="165"/>
    </row>
    <row r="548" spans="2:2" ht="15" hidden="1" customHeight="1">
      <c r="B548" s="165"/>
    </row>
    <row r="549" spans="2:2" ht="15" hidden="1" customHeight="1">
      <c r="B549" s="165"/>
    </row>
    <row r="550" spans="2:2" ht="15" hidden="1" customHeight="1">
      <c r="B550" s="165"/>
    </row>
    <row r="551" spans="2:2" ht="15" hidden="1" customHeight="1">
      <c r="B551" s="165"/>
    </row>
    <row r="552" spans="2:2" ht="15" hidden="1" customHeight="1">
      <c r="B552" s="165"/>
    </row>
    <row r="553" spans="2:2" ht="15" hidden="1" customHeight="1">
      <c r="B553" s="165"/>
    </row>
    <row r="554" spans="2:2" ht="15" hidden="1" customHeight="1">
      <c r="B554" s="165"/>
    </row>
    <row r="555" spans="2:2" ht="15" hidden="1" customHeight="1">
      <c r="B555" s="165"/>
    </row>
    <row r="556" spans="2:2" ht="15" hidden="1" customHeight="1">
      <c r="B556" s="165"/>
    </row>
    <row r="557" spans="2:2" ht="15" hidden="1" customHeight="1">
      <c r="B557" s="165"/>
    </row>
    <row r="558" spans="2:2" ht="15" hidden="1" customHeight="1">
      <c r="B558" s="165"/>
    </row>
    <row r="559" spans="2:2" ht="15" hidden="1" customHeight="1">
      <c r="B559" s="165"/>
    </row>
    <row r="560" spans="2:2" ht="15" hidden="1" customHeight="1">
      <c r="B560" s="165"/>
    </row>
    <row r="561" spans="2:2" ht="15" hidden="1" customHeight="1">
      <c r="B561" s="165"/>
    </row>
    <row r="562" spans="2:2" ht="15" hidden="1" customHeight="1">
      <c r="B562" s="165"/>
    </row>
    <row r="563" spans="2:2" ht="15" hidden="1" customHeight="1">
      <c r="B563" s="165"/>
    </row>
    <row r="564" spans="2:2" ht="15" hidden="1" customHeight="1">
      <c r="B564" s="165"/>
    </row>
    <row r="565" spans="2:2" ht="15" hidden="1" customHeight="1">
      <c r="B565" s="165"/>
    </row>
    <row r="566" spans="2:2" ht="15" hidden="1" customHeight="1">
      <c r="B566" s="165"/>
    </row>
    <row r="567" spans="2:2" ht="15" hidden="1" customHeight="1">
      <c r="B567" s="165"/>
    </row>
    <row r="568" spans="2:2" ht="15" hidden="1" customHeight="1">
      <c r="B568" s="165"/>
    </row>
    <row r="569" spans="2:2" ht="15" hidden="1" customHeight="1">
      <c r="B569" s="165"/>
    </row>
    <row r="570" spans="2:2" ht="15" hidden="1" customHeight="1">
      <c r="B570" s="165"/>
    </row>
    <row r="571" spans="2:2" ht="15" hidden="1" customHeight="1">
      <c r="B571" s="165"/>
    </row>
    <row r="572" spans="2:2" ht="15" hidden="1" customHeight="1">
      <c r="B572" s="165"/>
    </row>
    <row r="573" spans="2:2" ht="15" hidden="1" customHeight="1">
      <c r="B573" s="165"/>
    </row>
    <row r="574" spans="2:2" ht="15" hidden="1" customHeight="1">
      <c r="B574" s="165"/>
    </row>
    <row r="575" spans="2:2" ht="15" hidden="1" customHeight="1">
      <c r="B575" s="165"/>
    </row>
    <row r="576" spans="2:2" ht="15" hidden="1" customHeight="1">
      <c r="B576" s="165"/>
    </row>
    <row r="577" spans="2:2" ht="15" hidden="1" customHeight="1">
      <c r="B577" s="165"/>
    </row>
    <row r="578" spans="2:2" ht="15" hidden="1" customHeight="1">
      <c r="B578" s="165"/>
    </row>
    <row r="579" spans="2:2" ht="15" hidden="1" customHeight="1">
      <c r="B579" s="165"/>
    </row>
    <row r="580" spans="2:2" ht="15" hidden="1" customHeight="1">
      <c r="B580" s="165"/>
    </row>
    <row r="581" spans="2:2" ht="15" hidden="1" customHeight="1">
      <c r="B581" s="165"/>
    </row>
    <row r="582" spans="2:2" ht="15" hidden="1" customHeight="1">
      <c r="B582" s="165"/>
    </row>
    <row r="583" spans="2:2" ht="15" hidden="1" customHeight="1">
      <c r="B583" s="165"/>
    </row>
    <row r="584" spans="2:2" ht="15" hidden="1" customHeight="1">
      <c r="B584" s="165"/>
    </row>
    <row r="585" spans="2:2" ht="15" hidden="1" customHeight="1">
      <c r="B585" s="165"/>
    </row>
    <row r="586" spans="2:2" ht="15" hidden="1" customHeight="1">
      <c r="B586" s="165"/>
    </row>
    <row r="587" spans="2:2" ht="15" hidden="1" customHeight="1">
      <c r="B587" s="165"/>
    </row>
    <row r="588" spans="2:2" ht="15" hidden="1" customHeight="1">
      <c r="B588" s="165"/>
    </row>
    <row r="589" spans="2:2" ht="15" hidden="1" customHeight="1">
      <c r="B589" s="165"/>
    </row>
    <row r="590" spans="2:2" ht="15" hidden="1" customHeight="1">
      <c r="B590" s="165"/>
    </row>
    <row r="591" spans="2:2" ht="15" hidden="1" customHeight="1">
      <c r="B591" s="165"/>
    </row>
  </sheetData>
  <mergeCells count="10">
    <mergeCell ref="B52:E52"/>
    <mergeCell ref="B54:G54"/>
    <mergeCell ref="B61:E61"/>
    <mergeCell ref="B68:E68"/>
    <mergeCell ref="C2:D2"/>
    <mergeCell ref="B34:G34"/>
    <mergeCell ref="B38:E38"/>
    <mergeCell ref="B42:E42"/>
    <mergeCell ref="B44:G44"/>
    <mergeCell ref="B48:E48"/>
  </mergeCells>
  <pageMargins left="0.7" right="0.7" top="0.75" bottom="0.75" header="0.3" footer="0.3"/>
  <pageSetup scale="50"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1A718-888B-410D-B376-B0FAC73408B5}">
  <sheetPr codeName="Sheet42"/>
  <dimension ref="A1:P39"/>
  <sheetViews>
    <sheetView showGridLines="0" zoomScale="85" zoomScaleNormal="85" workbookViewId="0"/>
  </sheetViews>
  <sheetFormatPr defaultColWidth="0" defaultRowHeight="0" customHeight="1" zeroHeight="1"/>
  <cols>
    <col min="1" max="1" width="7.75" style="165" customWidth="1"/>
    <col min="2" max="2" width="60.58203125" style="165" customWidth="1"/>
    <col min="3" max="5" width="26.5" style="165" customWidth="1"/>
    <col min="6" max="6" width="10.5" style="165" customWidth="1"/>
    <col min="7" max="9" width="26.5" style="165" customWidth="1"/>
    <col min="10" max="10" width="8.83203125" style="165" customWidth="1"/>
    <col min="11" max="16" width="0" style="165" hidden="1" customWidth="1"/>
    <col min="17" max="16384" width="8.83203125" style="165" hidden="1"/>
  </cols>
  <sheetData>
    <row r="1" spans="1:9" ht="14"/>
    <row r="2" spans="1:9" s="181" customFormat="1" ht="15" customHeight="1">
      <c r="G2" s="165"/>
      <c r="H2" s="463"/>
      <c r="I2" s="463"/>
    </row>
    <row r="3" spans="1:9" s="181" customFormat="1" ht="20.149999999999999" customHeight="1">
      <c r="B3" s="697"/>
      <c r="C3" s="697"/>
      <c r="D3" s="697"/>
      <c r="E3" s="697"/>
      <c r="F3" s="697"/>
      <c r="G3" s="463"/>
      <c r="H3" s="463"/>
      <c r="I3" s="698"/>
    </row>
    <row r="4" spans="1:9" ht="14">
      <c r="G4" s="463"/>
      <c r="H4" s="463"/>
    </row>
    <row r="5" spans="1:9" s="181" customFormat="1" ht="20.149999999999999" customHeight="1" thickBot="1">
      <c r="B5" s="404" t="s">
        <v>65</v>
      </c>
      <c r="C5" s="404"/>
      <c r="D5" s="404"/>
      <c r="E5" s="404"/>
      <c r="F5" s="404"/>
      <c r="G5" s="404"/>
      <c r="H5" s="404"/>
      <c r="I5" s="404"/>
    </row>
    <row r="6" spans="1:9" s="181" customFormat="1" ht="6" customHeight="1" thickTop="1">
      <c r="B6" s="188"/>
      <c r="C6" s="188"/>
      <c r="D6" s="188"/>
      <c r="E6" s="188"/>
      <c r="F6" s="188"/>
      <c r="G6" s="463"/>
      <c r="H6" s="463"/>
      <c r="I6" s="167"/>
    </row>
    <row r="7" spans="1:9" s="181" customFormat="1" ht="20.5" customHeight="1">
      <c r="B7" s="188"/>
      <c r="C7" s="916" t="s">
        <v>275</v>
      </c>
      <c r="D7" s="916"/>
      <c r="E7" s="916"/>
      <c r="F7" s="699"/>
      <c r="G7" s="916" t="s">
        <v>276</v>
      </c>
      <c r="H7" s="916"/>
      <c r="I7" s="916"/>
    </row>
    <row r="8" spans="1:9" s="181" customFormat="1" ht="30" customHeight="1">
      <c r="A8" s="700"/>
      <c r="B8" s="491" t="s">
        <v>604</v>
      </c>
      <c r="C8" s="701" t="s">
        <v>202</v>
      </c>
      <c r="D8" s="701" t="s">
        <v>277</v>
      </c>
      <c r="E8" s="701" t="s">
        <v>278</v>
      </c>
      <c r="F8" s="699"/>
      <c r="G8" s="701" t="s">
        <v>202</v>
      </c>
      <c r="H8" s="701" t="s">
        <v>277</v>
      </c>
      <c r="I8" s="701" t="s">
        <v>278</v>
      </c>
    </row>
    <row r="9" spans="1:9" s="181" customFormat="1" ht="16.5" customHeight="1">
      <c r="A9" s="700"/>
      <c r="B9" s="495" t="s">
        <v>279</v>
      </c>
      <c r="C9" s="702">
        <v>1</v>
      </c>
      <c r="D9" s="703">
        <f>'Input Sheet'!D113</f>
        <v>94000</v>
      </c>
      <c r="E9" s="704">
        <f>D9*C9</f>
        <v>94000</v>
      </c>
      <c r="F9" s="699"/>
      <c r="G9" s="702">
        <v>1</v>
      </c>
      <c r="H9" s="703">
        <f>'Input Sheet'!E113</f>
        <v>112000</v>
      </c>
      <c r="I9" s="704">
        <f>H9*G9</f>
        <v>112000</v>
      </c>
    </row>
    <row r="10" spans="1:9" s="181" customFormat="1" ht="16.899999999999999" customHeight="1">
      <c r="A10" s="463"/>
      <c r="B10" s="495" t="s">
        <v>102</v>
      </c>
      <c r="C10" s="702">
        <v>1</v>
      </c>
      <c r="D10" s="703">
        <f>'Input Sheet'!D114</f>
        <v>12000</v>
      </c>
      <c r="E10" s="704">
        <f>D10*C10</f>
        <v>12000</v>
      </c>
      <c r="F10" s="699"/>
      <c r="G10" s="702">
        <v>1</v>
      </c>
      <c r="H10" s="703">
        <f>'Input Sheet'!E114</f>
        <v>136000</v>
      </c>
      <c r="I10" s="704">
        <f>H10*G10</f>
        <v>136000</v>
      </c>
    </row>
    <row r="11" spans="1:9" s="181" customFormat="1" ht="16.899999999999999" customHeight="1">
      <c r="A11" s="463"/>
      <c r="B11" s="495" t="s">
        <v>241</v>
      </c>
      <c r="C11" s="702">
        <v>1</v>
      </c>
      <c r="D11" s="703">
        <f>'Input Sheet'!D115</f>
        <v>80000</v>
      </c>
      <c r="E11" s="704">
        <f t="shared" ref="E11:E26" si="0">D11*C11</f>
        <v>80000</v>
      </c>
      <c r="F11" s="699"/>
      <c r="G11" s="702">
        <v>1</v>
      </c>
      <c r="H11" s="703">
        <f>'Input Sheet'!E115</f>
        <v>94000</v>
      </c>
      <c r="I11" s="704">
        <f t="shared" ref="I11:I12" si="1">H11*G11</f>
        <v>94000</v>
      </c>
    </row>
    <row r="12" spans="1:9" s="181" customFormat="1" ht="16.899999999999999" customHeight="1">
      <c r="A12" s="463"/>
      <c r="B12" s="495" t="s">
        <v>602</v>
      </c>
      <c r="C12" s="702">
        <v>1</v>
      </c>
      <c r="D12" s="703">
        <f>'Input Sheet'!D116</f>
        <v>163000</v>
      </c>
      <c r="E12" s="704">
        <f t="shared" si="0"/>
        <v>163000</v>
      </c>
      <c r="F12" s="699"/>
      <c r="G12" s="702">
        <v>1</v>
      </c>
      <c r="H12" s="703">
        <f>'Input Sheet'!E116</f>
        <v>175000</v>
      </c>
      <c r="I12" s="704">
        <f t="shared" si="1"/>
        <v>175000</v>
      </c>
    </row>
    <row r="13" spans="1:9" s="181" customFormat="1" ht="16.899999999999999" customHeight="1">
      <c r="A13" s="463"/>
      <c r="B13" s="495" t="s">
        <v>109</v>
      </c>
      <c r="C13" s="702">
        <v>1</v>
      </c>
      <c r="D13" s="703">
        <f>'Input Sheet'!D117</f>
        <v>26000</v>
      </c>
      <c r="E13" s="704">
        <f t="shared" si="0"/>
        <v>26000</v>
      </c>
      <c r="F13" s="699"/>
      <c r="G13" s="702">
        <v>1</v>
      </c>
      <c r="H13" s="703">
        <f>'Input Sheet'!E117</f>
        <v>28600</v>
      </c>
      <c r="I13" s="704">
        <f>H13*G13</f>
        <v>28600</v>
      </c>
    </row>
    <row r="14" spans="1:9" s="181" customFormat="1" ht="16" thickBot="1">
      <c r="A14" s="705"/>
      <c r="B14" s="922" t="s">
        <v>278</v>
      </c>
      <c r="C14" s="923"/>
      <c r="D14" s="924"/>
      <c r="E14" s="706">
        <f>SUM(E10:E13)</f>
        <v>281000</v>
      </c>
      <c r="F14" s="699"/>
      <c r="G14" s="925" t="s">
        <v>278</v>
      </c>
      <c r="H14" s="926"/>
      <c r="I14" s="706">
        <f>SUM(I10:I13)</f>
        <v>433600</v>
      </c>
    </row>
    <row r="15" spans="1:9" s="181" customFormat="1" ht="15.5">
      <c r="A15" s="705"/>
      <c r="B15" s="494" t="s">
        <v>603</v>
      </c>
      <c r="C15" s="702">
        <v>1</v>
      </c>
      <c r="D15" s="707">
        <f>'Input Sheet'!D118</f>
        <v>29000</v>
      </c>
      <c r="E15" s="704">
        <f t="shared" ref="E15" si="2">D15*C15</f>
        <v>29000</v>
      </c>
      <c r="F15" s="699"/>
      <c r="G15" s="702">
        <v>1</v>
      </c>
      <c r="H15" s="703">
        <f>'Input Sheet'!E118</f>
        <v>35000</v>
      </c>
      <c r="I15" s="704">
        <f t="shared" ref="I15" si="3">H15*G15</f>
        <v>35000</v>
      </c>
    </row>
    <row r="16" spans="1:9" s="181" customFormat="1" ht="15.5">
      <c r="A16" s="705"/>
      <c r="B16" s="646" t="s">
        <v>347</v>
      </c>
      <c r="C16" s="702">
        <v>1</v>
      </c>
      <c r="D16" s="707">
        <f>'Input Sheet'!D119</f>
        <v>19500</v>
      </c>
      <c r="E16" s="704">
        <f t="shared" ref="E16" si="4">D16*C16</f>
        <v>19500</v>
      </c>
      <c r="F16" s="699"/>
      <c r="G16" s="702">
        <v>1</v>
      </c>
      <c r="H16" s="703">
        <f>'Input Sheet'!E119</f>
        <v>24000</v>
      </c>
      <c r="I16" s="704">
        <f t="shared" ref="I16" si="5">H16*G16</f>
        <v>24000</v>
      </c>
    </row>
    <row r="17" spans="1:9" s="181" customFormat="1" ht="15.5">
      <c r="A17" s="705"/>
      <c r="B17" s="646" t="s">
        <v>126</v>
      </c>
      <c r="C17" s="702">
        <v>1</v>
      </c>
      <c r="D17" s="707">
        <f>'Input Sheet'!D120</f>
        <v>52000</v>
      </c>
      <c r="E17" s="704">
        <f t="shared" si="0"/>
        <v>52000</v>
      </c>
      <c r="F17" s="699"/>
      <c r="G17" s="702">
        <v>1</v>
      </c>
      <c r="H17" s="703">
        <f>'Input Sheet'!E120</f>
        <v>55000</v>
      </c>
      <c r="I17" s="704">
        <f t="shared" ref="I17:I26" si="6">H17*G17</f>
        <v>55000</v>
      </c>
    </row>
    <row r="18" spans="1:9" s="181" customFormat="1" ht="15.5">
      <c r="A18" s="705"/>
      <c r="B18" s="646" t="s">
        <v>129</v>
      </c>
      <c r="C18" s="702">
        <v>1</v>
      </c>
      <c r="D18" s="707">
        <f>'Input Sheet'!D121</f>
        <v>15000</v>
      </c>
      <c r="E18" s="704">
        <f t="shared" si="0"/>
        <v>15000</v>
      </c>
      <c r="F18" s="699"/>
      <c r="G18" s="702">
        <v>1</v>
      </c>
      <c r="H18" s="703">
        <f>'Input Sheet'!E121</f>
        <v>19000</v>
      </c>
      <c r="I18" s="704">
        <f t="shared" si="6"/>
        <v>19000</v>
      </c>
    </row>
    <row r="19" spans="1:9" s="181" customFormat="1" ht="15.5">
      <c r="A19" s="705"/>
      <c r="B19" s="646" t="s">
        <v>374</v>
      </c>
      <c r="C19" s="702">
        <v>1</v>
      </c>
      <c r="D19" s="707">
        <f>'Input Sheet'!D122</f>
        <v>78000</v>
      </c>
      <c r="E19" s="704">
        <f t="shared" si="0"/>
        <v>78000</v>
      </c>
      <c r="F19" s="699"/>
      <c r="G19" s="702">
        <v>1</v>
      </c>
      <c r="H19" s="703">
        <f>'Input Sheet'!E122</f>
        <v>90000</v>
      </c>
      <c r="I19" s="704">
        <f t="shared" si="6"/>
        <v>90000</v>
      </c>
    </row>
    <row r="20" spans="1:9" s="181" customFormat="1" ht="15.5">
      <c r="A20" s="705"/>
      <c r="B20" s="646" t="s">
        <v>132</v>
      </c>
      <c r="C20" s="702">
        <v>1</v>
      </c>
      <c r="D20" s="707">
        <f>'Input Sheet'!D123</f>
        <v>56000</v>
      </c>
      <c r="E20" s="704">
        <f t="shared" si="0"/>
        <v>56000</v>
      </c>
      <c r="F20" s="699"/>
      <c r="G20" s="702">
        <v>1</v>
      </c>
      <c r="H20" s="703">
        <f>'Input Sheet'!E123</f>
        <v>65000</v>
      </c>
      <c r="I20" s="704">
        <f t="shared" si="6"/>
        <v>65000</v>
      </c>
    </row>
    <row r="21" spans="1:9" s="181" customFormat="1" ht="15.5">
      <c r="A21" s="705"/>
      <c r="B21" s="685" t="s">
        <v>350</v>
      </c>
      <c r="C21" s="702">
        <v>1</v>
      </c>
      <c r="D21" s="707">
        <f>'Input Sheet'!D124</f>
        <v>26000</v>
      </c>
      <c r="E21" s="704">
        <f t="shared" ref="E21:E22" si="7">D21*C21</f>
        <v>26000</v>
      </c>
      <c r="F21" s="699"/>
      <c r="G21" s="702">
        <v>1</v>
      </c>
      <c r="H21" s="703">
        <f>'Input Sheet'!E124</f>
        <v>29000</v>
      </c>
      <c r="I21" s="704">
        <f>H21*G21</f>
        <v>29000</v>
      </c>
    </row>
    <row r="22" spans="1:9" s="181" customFormat="1" ht="15.5">
      <c r="A22" s="705"/>
      <c r="B22" s="661" t="s">
        <v>599</v>
      </c>
      <c r="C22" s="702">
        <v>1</v>
      </c>
      <c r="D22" s="707">
        <f>'Input Sheet'!D125</f>
        <v>65000</v>
      </c>
      <c r="E22" s="704">
        <f t="shared" si="7"/>
        <v>65000</v>
      </c>
      <c r="F22" s="699"/>
      <c r="G22" s="702">
        <v>1</v>
      </c>
      <c r="H22" s="703">
        <f>'Input Sheet'!E125</f>
        <v>71500</v>
      </c>
      <c r="I22" s="704">
        <f>H22*G22</f>
        <v>71500</v>
      </c>
    </row>
    <row r="23" spans="1:9" s="181" customFormat="1" ht="15.5">
      <c r="A23" s="705"/>
      <c r="B23" s="708" t="s">
        <v>258</v>
      </c>
      <c r="C23" s="702">
        <v>1</v>
      </c>
      <c r="D23" s="707">
        <f>'Input Sheet'!D126</f>
        <v>42000</v>
      </c>
      <c r="E23" s="704">
        <f t="shared" ref="E23" si="8">D23*C23</f>
        <v>42000</v>
      </c>
      <c r="F23" s="699"/>
      <c r="G23" s="702">
        <v>1</v>
      </c>
      <c r="H23" s="703">
        <f>'Input Sheet'!E126</f>
        <v>50500</v>
      </c>
      <c r="I23" s="704">
        <f t="shared" ref="I23" si="9">H23*G23</f>
        <v>50500</v>
      </c>
    </row>
    <row r="24" spans="1:9" s="181" customFormat="1" ht="15.5">
      <c r="A24" s="705"/>
      <c r="B24" s="708" t="s">
        <v>135</v>
      </c>
      <c r="C24" s="702">
        <v>1</v>
      </c>
      <c r="D24" s="707">
        <f>'Input Sheet'!D127</f>
        <v>52000</v>
      </c>
      <c r="E24" s="704">
        <f t="shared" si="0"/>
        <v>52000</v>
      </c>
      <c r="F24" s="699"/>
      <c r="G24" s="702">
        <v>1</v>
      </c>
      <c r="H24" s="703">
        <f>'Input Sheet'!E127</f>
        <v>60000</v>
      </c>
      <c r="I24" s="704">
        <f t="shared" si="6"/>
        <v>60000</v>
      </c>
    </row>
    <row r="25" spans="1:9" s="181" customFormat="1" ht="15.5">
      <c r="A25" s="705"/>
      <c r="B25" s="708" t="s">
        <v>375</v>
      </c>
      <c r="C25" s="702">
        <v>1</v>
      </c>
      <c r="D25" s="707">
        <f>'Input Sheet'!D128</f>
        <v>78000</v>
      </c>
      <c r="E25" s="704">
        <f t="shared" si="0"/>
        <v>78000</v>
      </c>
      <c r="F25" s="699"/>
      <c r="G25" s="702">
        <v>1</v>
      </c>
      <c r="H25" s="703">
        <f>'Input Sheet'!E128</f>
        <v>85000</v>
      </c>
      <c r="I25" s="704">
        <f t="shared" si="6"/>
        <v>85000</v>
      </c>
    </row>
    <row r="26" spans="1:9" s="181" customFormat="1" ht="15.5">
      <c r="A26" s="705"/>
      <c r="B26" s="708" t="s">
        <v>601</v>
      </c>
      <c r="C26" s="702">
        <v>1</v>
      </c>
      <c r="D26" s="707">
        <f>'Input Sheet'!D129</f>
        <v>22000</v>
      </c>
      <c r="E26" s="704">
        <f t="shared" si="0"/>
        <v>22000</v>
      </c>
      <c r="F26" s="699"/>
      <c r="G26" s="702">
        <v>1</v>
      </c>
      <c r="H26" s="703">
        <f>'Input Sheet'!E129</f>
        <v>27000</v>
      </c>
      <c r="I26" s="704">
        <f t="shared" si="6"/>
        <v>27000</v>
      </c>
    </row>
    <row r="27" spans="1:9" s="181" customFormat="1" ht="14.5" thickBot="1">
      <c r="B27" s="917" t="s">
        <v>280</v>
      </c>
      <c r="C27" s="918"/>
      <c r="D27" s="919"/>
      <c r="E27" s="706">
        <f>SUM(E17:E26)</f>
        <v>486000</v>
      </c>
      <c r="G27" s="920" t="s">
        <v>281</v>
      </c>
      <c r="H27" s="921"/>
      <c r="I27" s="706">
        <f>SUM(I17:I26)</f>
        <v>552000</v>
      </c>
    </row>
    <row r="28" spans="1:9" s="181" customFormat="1" ht="15" customHeight="1"/>
    <row r="29" spans="1:9" ht="14">
      <c r="G29" s="181"/>
    </row>
    <row r="30" spans="1:9" ht="16" thickBot="1">
      <c r="B30" s="404" t="s">
        <v>282</v>
      </c>
      <c r="G30" s="181"/>
    </row>
    <row r="31" spans="1:9" ht="14.5" customHeight="1" thickTop="1"/>
    <row r="32" spans="1:9" ht="14.5" customHeight="1">
      <c r="B32" s="284" t="s">
        <v>283</v>
      </c>
      <c r="C32" s="709">
        <f>'Input Sheet'!D130</f>
        <v>1.5</v>
      </c>
    </row>
    <row r="33" spans="1:3" ht="14.5" customHeight="1">
      <c r="B33" s="284" t="s">
        <v>284</v>
      </c>
      <c r="C33" s="709">
        <f>'Input Sheet'!D131</f>
        <v>0.5</v>
      </c>
    </row>
    <row r="34" spans="1:3" ht="14.5" customHeight="1"/>
    <row r="35" spans="1:3" ht="14.5" customHeight="1">
      <c r="B35" s="710" t="s">
        <v>285</v>
      </c>
    </row>
    <row r="36" spans="1:3" s="711" customFormat="1" ht="14.5" customHeight="1">
      <c r="B36" s="712" t="s">
        <v>286</v>
      </c>
    </row>
    <row r="37" spans="1:3" ht="14.5" customHeight="1"/>
    <row r="38" spans="1:3" ht="14.5" customHeight="1">
      <c r="A38" s="78" t="s">
        <v>0</v>
      </c>
    </row>
    <row r="39" spans="1:3" ht="14.5" customHeight="1"/>
  </sheetData>
  <mergeCells count="6">
    <mergeCell ref="C7:E7"/>
    <mergeCell ref="G7:I7"/>
    <mergeCell ref="B27:D27"/>
    <mergeCell ref="G27:H27"/>
    <mergeCell ref="B14:D14"/>
    <mergeCell ref="G14:H14"/>
  </mergeCells>
  <conditionalFormatting sqref="B33:C33">
    <cfRule type="expression" dxfId="2" priority="2">
      <formula>#REF!="No"</formula>
    </cfRule>
  </conditionalFormatting>
  <conditionalFormatting sqref="C32">
    <cfRule type="expression" dxfId="1" priority="43">
      <formula>$C$10="No"</formula>
    </cfRule>
    <cfRule type="expression" dxfId="0" priority="44" stopIfTrue="1">
      <formula>#REF!="No"</formula>
    </cfRule>
  </conditionalFormatting>
  <pageMargins left="0.7" right="0.7" top="0.75" bottom="0.75" header="0.3" footer="0.3"/>
  <pageSetup orientation="portrait" r:id="rId1"/>
  <ignoredErrors>
    <ignoredError sqref="E14 I14" formula="1"/>
  </ignoredErrors>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5A8B-69A7-420B-97CC-4DA6D34FB75C}">
  <sheetPr codeName="Sheet41"/>
  <dimension ref="A1:K41"/>
  <sheetViews>
    <sheetView showGridLines="0" zoomScale="85" zoomScaleNormal="85" workbookViewId="0"/>
  </sheetViews>
  <sheetFormatPr defaultColWidth="8.83203125" defaultRowHeight="0" customHeight="1" zeroHeight="1"/>
  <cols>
    <col min="1" max="1" width="7.58203125" style="10" customWidth="1"/>
    <col min="2" max="2" width="23.58203125" style="10" customWidth="1"/>
    <col min="3" max="3" width="28.83203125" style="10" customWidth="1"/>
    <col min="4" max="4" width="23.58203125" style="10" customWidth="1"/>
    <col min="5" max="5" width="25.08203125" style="10" customWidth="1"/>
    <col min="6" max="6" width="23.83203125" style="10" customWidth="1"/>
    <col min="7" max="7" width="7.75" style="10" customWidth="1"/>
    <col min="8" max="9" width="22.75" style="10" customWidth="1"/>
    <col min="10" max="10" width="7.58203125" style="10" customWidth="1"/>
    <col min="11" max="11" width="10.75" style="10" customWidth="1"/>
    <col min="12" max="12" width="6.75" style="10" customWidth="1"/>
    <col min="13" max="14" width="8" style="10" customWidth="1"/>
    <col min="15" max="30" width="10.33203125" style="10" customWidth="1"/>
    <col min="31" max="16384" width="8.83203125" style="10"/>
  </cols>
  <sheetData>
    <row r="1" spans="1:11" ht="15" customHeight="1">
      <c r="B1" s="13"/>
      <c r="C1" s="1"/>
      <c r="D1" s="1"/>
      <c r="E1" s="1"/>
      <c r="F1" s="1"/>
      <c r="G1" s="1"/>
      <c r="H1" s="1"/>
    </row>
    <row r="2" spans="1:11" ht="15" customHeight="1">
      <c r="C2"/>
      <c r="D2" s="1"/>
      <c r="E2" s="1"/>
      <c r="F2" s="1"/>
      <c r="G2" s="1"/>
      <c r="H2" s="1"/>
    </row>
    <row r="3" spans="1:11" ht="20.149999999999999" customHeight="1">
      <c r="B3" s="14"/>
      <c r="C3"/>
      <c r="D3" s="1"/>
      <c r="E3" s="1"/>
      <c r="F3" s="1"/>
      <c r="G3" s="1"/>
      <c r="H3" s="12"/>
    </row>
    <row r="4" spans="1:11" ht="14.5">
      <c r="B4" s="14"/>
      <c r="C4"/>
      <c r="D4" s="1"/>
      <c r="E4" s="1"/>
      <c r="F4" s="1"/>
      <c r="G4" s="1"/>
      <c r="H4" s="12"/>
    </row>
    <row r="5" spans="1:11" ht="20.149999999999999" customHeight="1" thickBot="1">
      <c r="B5" s="2" t="s">
        <v>287</v>
      </c>
      <c r="C5" s="2"/>
      <c r="D5" s="2"/>
      <c r="E5" s="2"/>
      <c r="F5" s="2"/>
      <c r="G5" s="1"/>
      <c r="H5" s="6"/>
    </row>
    <row r="6" spans="1:11" ht="6" customHeight="1" thickTop="1" thickBot="1">
      <c r="B6" s="4"/>
      <c r="C6" s="4"/>
      <c r="D6" s="4"/>
      <c r="E6" s="4"/>
      <c r="F6" s="4"/>
      <c r="G6" s="1"/>
      <c r="H6" s="6"/>
    </row>
    <row r="7" spans="1:11" ht="18.5">
      <c r="B7" s="8" t="s">
        <v>158</v>
      </c>
      <c r="C7" s="8" t="s">
        <v>200</v>
      </c>
      <c r="D7" s="8" t="s">
        <v>201</v>
      </c>
      <c r="E7" s="8" t="s">
        <v>202</v>
      </c>
      <c r="F7" s="4"/>
      <c r="G7"/>
      <c r="H7"/>
      <c r="I7" s="6"/>
    </row>
    <row r="8" spans="1:11" ht="18.5">
      <c r="B8" s="9" t="s">
        <v>203</v>
      </c>
      <c r="C8" s="36">
        <v>24</v>
      </c>
      <c r="D8" s="37">
        <v>24</v>
      </c>
      <c r="E8" s="38" t="s">
        <v>153</v>
      </c>
      <c r="F8" s="4"/>
      <c r="G8"/>
      <c r="H8"/>
      <c r="I8" s="6"/>
    </row>
    <row r="9" spans="1:11" ht="18.5">
      <c r="B9" s="9" t="s">
        <v>204</v>
      </c>
      <c r="C9" s="79">
        <f>'Assumption &amp; Analysis'!$E$15</f>
        <v>320</v>
      </c>
      <c r="D9" s="79">
        <f>'Assumption &amp; Analysis'!$E$15</f>
        <v>320</v>
      </c>
      <c r="E9" s="38" t="s">
        <v>155</v>
      </c>
      <c r="F9" s="4"/>
      <c r="G9"/>
      <c r="H9"/>
      <c r="I9" s="6"/>
    </row>
    <row r="10" spans="1:11" ht="18.5">
      <c r="B10" s="9" t="s">
        <v>288</v>
      </c>
      <c r="C10" s="35">
        <f>C8*C9</f>
        <v>7680</v>
      </c>
      <c r="D10" s="35">
        <f>D8*D9</f>
        <v>7680</v>
      </c>
      <c r="E10" s="35" t="s">
        <v>153</v>
      </c>
      <c r="F10" s="4"/>
      <c r="G10"/>
      <c r="H10"/>
      <c r="I10" s="6"/>
    </row>
    <row r="11" spans="1:11" ht="6" customHeight="1">
      <c r="B11" s="4"/>
      <c r="C11" s="4"/>
      <c r="D11" s="4"/>
      <c r="E11" s="4"/>
      <c r="F11" s="4"/>
      <c r="G11" s="1"/>
      <c r="H11" s="6"/>
    </row>
    <row r="12" spans="1:11" ht="6" customHeight="1">
      <c r="B12" s="4"/>
      <c r="C12" s="4"/>
      <c r="D12" s="4"/>
      <c r="E12" s="4"/>
      <c r="F12" s="4"/>
      <c r="G12" s="1"/>
      <c r="H12" s="6"/>
    </row>
    <row r="13" spans="1:11" ht="20.149999999999999" customHeight="1">
      <c r="A13" s="15"/>
      <c r="B13" s="69" t="s">
        <v>289</v>
      </c>
      <c r="C13" s="64" t="s">
        <v>290</v>
      </c>
      <c r="D13" s="64" t="s">
        <v>291</v>
      </c>
      <c r="E13" s="64" t="s">
        <v>292</v>
      </c>
      <c r="F13" s="64" t="s">
        <v>293</v>
      </c>
      <c r="H13" s="12"/>
      <c r="I13" s="12"/>
      <c r="J13" s="12"/>
      <c r="K13" s="12"/>
    </row>
    <row r="14" spans="1:11" ht="20.149999999999999" customHeight="1">
      <c r="A14" s="15"/>
      <c r="B14" s="70" t="s">
        <v>95</v>
      </c>
      <c r="C14" s="65">
        <f>'Input Sheet'!D66</f>
        <v>138540</v>
      </c>
      <c r="D14" s="66">
        <f>C14*$D$30</f>
        <v>124685.12697712521</v>
      </c>
      <c r="E14" s="66">
        <f>D14*(1+$D$25)</f>
        <v>128425.68078643897</v>
      </c>
      <c r="F14" s="91">
        <f>E14/$F$22*(1+$C$34+$C$35)</f>
        <v>60.306559269298631</v>
      </c>
      <c r="H14" s="12"/>
      <c r="I14" s="12"/>
      <c r="J14" s="12"/>
      <c r="K14" s="12"/>
    </row>
    <row r="15" spans="1:11" ht="20.149999999999999" customHeight="1">
      <c r="A15" s="5"/>
      <c r="B15" s="71" t="s">
        <v>96</v>
      </c>
      <c r="C15" s="65">
        <f>'Input Sheet'!D67</f>
        <v>68895.8</v>
      </c>
      <c r="D15" s="66">
        <f t="shared" ref="D15:D17" si="0">C15*$D$30</f>
        <v>62005.785846619197</v>
      </c>
      <c r="E15" s="66">
        <f t="shared" ref="E15:E17" si="1">D15*(1+$D$25)</f>
        <v>63865.959422017775</v>
      </c>
      <c r="F15" s="91">
        <f>E15/$F$22*(1+$C$34+$C$35)</f>
        <v>29.990390111922512</v>
      </c>
      <c r="H15" s="12"/>
      <c r="I15" s="12"/>
      <c r="J15" s="12"/>
      <c r="K15" s="12"/>
    </row>
    <row r="16" spans="1:11" ht="20.149999999999999" customHeight="1">
      <c r="A16" s="5"/>
      <c r="B16" s="71" t="s">
        <v>294</v>
      </c>
      <c r="C16" s="65">
        <f>'Input Sheet'!D68</f>
        <v>42905</v>
      </c>
      <c r="D16" s="66">
        <f>C16*$D$30</f>
        <v>38614.229630096415</v>
      </c>
      <c r="E16" s="66">
        <f>D16*(1+$D$25)</f>
        <v>39772.656518999305</v>
      </c>
      <c r="F16" s="91">
        <f>E16/$F$22*(1+$C$34+$C$35)</f>
        <v>18.676576623713423</v>
      </c>
      <c r="H16" s="12"/>
      <c r="I16" s="12"/>
      <c r="J16" s="12"/>
      <c r="K16" s="12"/>
    </row>
    <row r="17" spans="1:11" ht="20.149999999999999" customHeight="1" thickBot="1">
      <c r="A17" s="5"/>
      <c r="B17" s="72" t="s">
        <v>295</v>
      </c>
      <c r="C17" s="67">
        <f>'Input Sheet'!D69</f>
        <v>40899</v>
      </c>
      <c r="D17" s="68">
        <f t="shared" si="0"/>
        <v>36808.842271094589</v>
      </c>
      <c r="E17" s="68">
        <f t="shared" si="1"/>
        <v>37913.107539227429</v>
      </c>
      <c r="F17" s="92">
        <f>E17/$F$22*(1+$C$34+$C$35)</f>
        <v>17.803363415295546</v>
      </c>
      <c r="H17" s="12"/>
      <c r="I17" s="12"/>
      <c r="J17" s="12"/>
      <c r="K17" s="12"/>
    </row>
    <row r="19" spans="1:11" ht="20.149999999999999" customHeight="1">
      <c r="A19" s="5"/>
      <c r="B19" s="39"/>
      <c r="F19" s="17"/>
      <c r="G19" s="17"/>
      <c r="H19" s="18"/>
      <c r="I19" s="18"/>
    </row>
    <row r="20" spans="1:11" ht="20.149999999999999" customHeight="1" thickBot="1">
      <c r="A20" s="5"/>
      <c r="B20" s="2" t="s">
        <v>398</v>
      </c>
      <c r="F20" s="17"/>
      <c r="G20" s="17"/>
      <c r="H20" s="18"/>
      <c r="I20" s="18"/>
    </row>
    <row r="21" spans="1:11" ht="20.149999999999999" customHeight="1" thickTop="1">
      <c r="A21" s="5"/>
      <c r="B21" s="40" t="s">
        <v>296</v>
      </c>
      <c r="C21" s="16" t="s">
        <v>297</v>
      </c>
      <c r="D21" s="16" t="s">
        <v>298</v>
      </c>
      <c r="E21" s="16" t="s">
        <v>299</v>
      </c>
      <c r="F21" s="16" t="s">
        <v>300</v>
      </c>
      <c r="G21" s="17"/>
      <c r="H21" s="18"/>
      <c r="I21" s="18"/>
    </row>
    <row r="22" spans="1:11" ht="20.149999999999999" customHeight="1" thickBot="1">
      <c r="A22" s="5"/>
      <c r="B22" s="86" t="s">
        <v>296</v>
      </c>
      <c r="C22" s="151">
        <f>'Input Sheet'!D63</f>
        <v>8</v>
      </c>
      <c r="D22" s="151">
        <f>'Input Sheet'!D64</f>
        <v>6</v>
      </c>
      <c r="E22" s="151">
        <f>'Input Sheet'!D65</f>
        <v>50</v>
      </c>
      <c r="F22" s="87">
        <f>C22*D22*E22</f>
        <v>2400</v>
      </c>
      <c r="G22" s="17"/>
      <c r="H22" s="18"/>
      <c r="I22" s="18"/>
    </row>
    <row r="23" spans="1:11" ht="20.149999999999999" customHeight="1">
      <c r="F23" s="17"/>
      <c r="G23" s="19"/>
    </row>
    <row r="24" spans="1:11" ht="20.149999999999999" customHeight="1">
      <c r="B24" s="20" t="s">
        <v>11</v>
      </c>
      <c r="C24" s="21" t="s">
        <v>31</v>
      </c>
      <c r="D24" s="21" t="s">
        <v>301</v>
      </c>
      <c r="E24" s="22"/>
    </row>
    <row r="25" spans="1:11" ht="20.149999999999999" customHeight="1" thickBot="1">
      <c r="B25" s="23" t="s">
        <v>15</v>
      </c>
      <c r="C25" s="24" t="s">
        <v>302</v>
      </c>
      <c r="D25" s="95">
        <f>'Input Sheet'!D70</f>
        <v>0.03</v>
      </c>
      <c r="E25" s="22"/>
    </row>
    <row r="26" spans="1:11" ht="20.149999999999999" customHeight="1">
      <c r="B26" s="73"/>
      <c r="C26" s="74"/>
      <c r="D26" s="74"/>
      <c r="E26" s="22"/>
    </row>
    <row r="27" spans="1:11" ht="20.149999999999999" customHeight="1">
      <c r="B27" s="928" t="s">
        <v>303</v>
      </c>
      <c r="C27" s="929"/>
      <c r="D27" s="929"/>
      <c r="E27" s="88"/>
      <c r="F27" s="88"/>
      <c r="G27" s="88"/>
    </row>
    <row r="28" spans="1:11" ht="20.149999999999999" customHeight="1">
      <c r="B28" s="930" t="s">
        <v>11</v>
      </c>
      <c r="C28" s="936" t="s">
        <v>304</v>
      </c>
      <c r="D28" s="932" t="s">
        <v>305</v>
      </c>
      <c r="E28" s="88"/>
      <c r="F28" s="88"/>
      <c r="G28" s="88"/>
    </row>
    <row r="29" spans="1:11" ht="20.149999999999999" customHeight="1">
      <c r="B29" s="931"/>
      <c r="C29" s="937"/>
      <c r="D29" s="933"/>
      <c r="E29" s="88"/>
      <c r="F29" s="88"/>
      <c r="G29" s="88"/>
    </row>
    <row r="30" spans="1:11" ht="20.149999999999999" customHeight="1">
      <c r="B30" s="70" t="s">
        <v>306</v>
      </c>
      <c r="C30" s="65">
        <f>'Input Sheet'!D71</f>
        <v>31738</v>
      </c>
      <c r="D30" s="934">
        <f>C31/C30</f>
        <v>0.89999369840569665</v>
      </c>
      <c r="E30" s="88"/>
      <c r="F30" s="88"/>
      <c r="G30" s="88"/>
    </row>
    <row r="31" spans="1:11" ht="20.149999999999999" customHeight="1" thickBot="1">
      <c r="B31" s="80" t="s">
        <v>15</v>
      </c>
      <c r="C31" s="162">
        <f>'Input Sheet'!D72</f>
        <v>28564</v>
      </c>
      <c r="D31" s="935"/>
      <c r="E31" s="88"/>
      <c r="F31" s="88"/>
      <c r="G31" s="88"/>
    </row>
    <row r="32" spans="1:11" ht="20.149999999999999" customHeight="1">
      <c r="B32" s="75"/>
      <c r="C32" s="76"/>
      <c r="D32" s="76"/>
      <c r="E32" s="22"/>
    </row>
    <row r="33" spans="1:11" ht="20.149999999999999" customHeight="1">
      <c r="B33" s="20" t="s">
        <v>158</v>
      </c>
      <c r="C33" s="25" t="s">
        <v>15</v>
      </c>
      <c r="D33" s="21" t="s">
        <v>149</v>
      </c>
      <c r="E33" s="22"/>
    </row>
    <row r="34" spans="1:11" ht="20.149999999999999" customHeight="1">
      <c r="B34" s="26" t="s">
        <v>307</v>
      </c>
      <c r="C34" s="85">
        <f>'Input Sheet'!D73</f>
        <v>7.6999999999999999E-2</v>
      </c>
      <c r="D34" s="27" t="s">
        <v>308</v>
      </c>
      <c r="E34" s="22"/>
    </row>
    <row r="35" spans="1:11" ht="27.75" customHeight="1" thickBot="1">
      <c r="B35" s="28" t="s">
        <v>309</v>
      </c>
      <c r="C35" s="138">
        <f>'Input Sheet'!D74</f>
        <v>0.05</v>
      </c>
      <c r="D35" s="29" t="s">
        <v>310</v>
      </c>
      <c r="E35" s="30"/>
    </row>
    <row r="36" spans="1:11" ht="15" customHeight="1">
      <c r="B36" s="31"/>
      <c r="C36" s="31"/>
      <c r="D36" s="31"/>
      <c r="E36" s="31"/>
      <c r="G36" s="31"/>
      <c r="J36" s="32"/>
      <c r="K36" s="32"/>
    </row>
    <row r="37" spans="1:11" ht="130.15" customHeight="1">
      <c r="A37" s="33"/>
      <c r="B37" s="927" t="s">
        <v>311</v>
      </c>
      <c r="C37" s="927"/>
      <c r="D37" s="927"/>
      <c r="E37" s="927"/>
      <c r="F37" s="927"/>
      <c r="G37" s="33"/>
    </row>
    <row r="38" spans="1:11" ht="14.5">
      <c r="A38" s="34"/>
    </row>
    <row r="39" spans="1:11" ht="14.5">
      <c r="A39" s="78" t="s">
        <v>0</v>
      </c>
    </row>
    <row r="40" spans="1:11" ht="14.5" customHeight="1"/>
    <row r="41" spans="1:11" ht="14.5" hidden="1" customHeight="1"/>
  </sheetData>
  <mergeCells count="6">
    <mergeCell ref="B37:F37"/>
    <mergeCell ref="B27:D27"/>
    <mergeCell ref="B28:B29"/>
    <mergeCell ref="D28:D29"/>
    <mergeCell ref="D30:D31"/>
    <mergeCell ref="C28:C29"/>
  </mergeCells>
  <pageMargins left="0.7" right="0.7" top="0.75" bottom="0.75" header="0.3" footer="0.3"/>
  <pageSetup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AE4E2-2AEF-4102-ABAE-F9E1D0556A1B}">
  <dimension ref="A1:K39"/>
  <sheetViews>
    <sheetView showGridLines="0" zoomScale="85" zoomScaleNormal="85" workbookViewId="0"/>
  </sheetViews>
  <sheetFormatPr defaultColWidth="8.83203125" defaultRowHeight="0" customHeight="1" zeroHeight="1"/>
  <cols>
    <col min="1" max="1" width="7.58203125" style="10" customWidth="1"/>
    <col min="2" max="2" width="23.58203125" style="10" customWidth="1"/>
    <col min="3" max="3" width="28.83203125" style="10" customWidth="1"/>
    <col min="4" max="4" width="23.58203125" style="10" customWidth="1"/>
    <col min="5" max="5" width="25.08203125" style="10" customWidth="1"/>
    <col min="6" max="6" width="23.83203125" style="10" customWidth="1"/>
    <col min="7" max="7" width="7.75" style="10" customWidth="1"/>
    <col min="8" max="9" width="22.75" style="10" customWidth="1"/>
    <col min="10" max="10" width="7.58203125" style="10" customWidth="1"/>
    <col min="11" max="11" width="10.75" style="10" customWidth="1"/>
    <col min="12" max="12" width="6.75" style="10" customWidth="1"/>
    <col min="13" max="14" width="8" style="10" customWidth="1"/>
    <col min="15" max="30" width="10.33203125" style="10" customWidth="1"/>
    <col min="31" max="16384" width="8.83203125" style="10"/>
  </cols>
  <sheetData>
    <row r="1" spans="1:9" ht="15" customHeight="1">
      <c r="B1" s="13"/>
      <c r="C1" s="1"/>
      <c r="D1" s="1"/>
      <c r="E1" s="1"/>
      <c r="F1" s="1"/>
      <c r="G1" s="1"/>
      <c r="H1" s="1"/>
    </row>
    <row r="2" spans="1:9" ht="15" customHeight="1">
      <c r="C2"/>
      <c r="D2" s="1"/>
      <c r="E2" s="1"/>
      <c r="F2" s="1"/>
      <c r="G2" s="1"/>
      <c r="H2" s="1"/>
    </row>
    <row r="3" spans="1:9" ht="20.149999999999999" customHeight="1">
      <c r="B3" s="14"/>
      <c r="C3"/>
      <c r="D3" s="1"/>
      <c r="E3" s="1"/>
      <c r="F3" s="1"/>
      <c r="G3" s="1"/>
      <c r="H3" s="12"/>
    </row>
    <row r="4" spans="1:9" ht="14.5">
      <c r="B4" s="14"/>
      <c r="C4"/>
      <c r="D4" s="1"/>
      <c r="E4" s="1"/>
      <c r="F4" s="1"/>
      <c r="G4" s="1"/>
      <c r="H4" s="12"/>
    </row>
    <row r="5" spans="1:9" ht="20.149999999999999" customHeight="1" thickBot="1">
      <c r="B5" s="2" t="s">
        <v>287</v>
      </c>
      <c r="C5" s="2"/>
      <c r="D5" s="2"/>
      <c r="E5" s="2"/>
      <c r="F5" s="2"/>
      <c r="G5" s="1"/>
      <c r="H5" s="6"/>
    </row>
    <row r="6" spans="1:9" ht="6" customHeight="1" thickTop="1" thickBot="1">
      <c r="B6" s="4"/>
      <c r="C6" s="4"/>
      <c r="D6" s="4"/>
      <c r="E6" s="4"/>
      <c r="F6" s="4"/>
      <c r="G6" s="1"/>
      <c r="H6" s="6"/>
    </row>
    <row r="7" spans="1:9" ht="18.5">
      <c r="B7" s="8" t="s">
        <v>158</v>
      </c>
      <c r="C7" s="8" t="s">
        <v>200</v>
      </c>
      <c r="D7" s="8" t="s">
        <v>201</v>
      </c>
      <c r="E7" s="8" t="s">
        <v>202</v>
      </c>
      <c r="F7" s="4"/>
      <c r="G7"/>
      <c r="H7"/>
      <c r="I7" s="6"/>
    </row>
    <row r="8" spans="1:9" ht="18.5">
      <c r="B8" s="9" t="s">
        <v>203</v>
      </c>
      <c r="C8" s="36">
        <v>24</v>
      </c>
      <c r="D8" s="37">
        <v>24</v>
      </c>
      <c r="E8" s="38" t="s">
        <v>153</v>
      </c>
      <c r="F8" s="4"/>
      <c r="G8"/>
      <c r="H8"/>
      <c r="I8" s="6"/>
    </row>
    <row r="9" spans="1:9" ht="18.5">
      <c r="B9" s="9" t="s">
        <v>204</v>
      </c>
      <c r="C9" s="79">
        <f>'Assumption &amp; Analysis'!$E$15</f>
        <v>320</v>
      </c>
      <c r="D9" s="79">
        <f>'Assumption &amp; Analysis'!$E$15</f>
        <v>320</v>
      </c>
      <c r="E9" s="38" t="s">
        <v>155</v>
      </c>
      <c r="F9" s="4"/>
      <c r="G9"/>
      <c r="H9"/>
      <c r="I9" s="6"/>
    </row>
    <row r="10" spans="1:9" ht="18.5">
      <c r="B10" s="9" t="s">
        <v>288</v>
      </c>
      <c r="C10" s="35">
        <f>C8*C9</f>
        <v>7680</v>
      </c>
      <c r="D10" s="35">
        <f>D8*D9</f>
        <v>7680</v>
      </c>
      <c r="E10" s="35" t="s">
        <v>153</v>
      </c>
      <c r="F10" s="4"/>
      <c r="G10"/>
      <c r="H10"/>
      <c r="I10" s="6"/>
    </row>
    <row r="11" spans="1:9" ht="6" customHeight="1">
      <c r="B11" s="4"/>
      <c r="C11" s="4"/>
      <c r="D11" s="4"/>
      <c r="E11" s="4"/>
      <c r="F11" s="4"/>
      <c r="G11" s="1"/>
      <c r="H11" s="6"/>
    </row>
    <row r="12" spans="1:9" ht="6" customHeight="1">
      <c r="B12" s="4"/>
      <c r="C12" s="4"/>
      <c r="D12" s="4"/>
      <c r="E12" s="4"/>
      <c r="F12" s="4"/>
      <c r="G12" s="1"/>
      <c r="H12" s="6"/>
    </row>
    <row r="13" spans="1:9" ht="19.5" customHeight="1">
      <c r="A13" s="15"/>
      <c r="B13" s="69" t="s">
        <v>289</v>
      </c>
      <c r="C13" s="64" t="s">
        <v>290</v>
      </c>
      <c r="D13" s="94" t="s">
        <v>385</v>
      </c>
      <c r="E13" s="94" t="s">
        <v>386</v>
      </c>
      <c r="F13" s="94" t="s">
        <v>387</v>
      </c>
      <c r="I13" s="12"/>
    </row>
    <row r="14" spans="1:9" ht="20.149999999999999" customHeight="1">
      <c r="A14" s="15"/>
      <c r="B14" s="70" t="s">
        <v>95</v>
      </c>
      <c r="C14" s="65">
        <f>'Input Sheet'!D78</f>
        <v>138540</v>
      </c>
      <c r="D14" s="66">
        <f>C14*$D$29</f>
        <v>139923.74125653791</v>
      </c>
      <c r="E14" s="66">
        <f>D14*(1+$D$24)</f>
        <v>144960.99594177326</v>
      </c>
      <c r="F14" s="90">
        <f>E14/$F$21*(1+$C$33+$C$34)</f>
        <v>75.01731539986767</v>
      </c>
      <c r="H14" s="89"/>
      <c r="I14" s="12"/>
    </row>
    <row r="15" spans="1:9" ht="20.149999999999999" customHeight="1">
      <c r="A15" s="5"/>
      <c r="B15" s="71" t="s">
        <v>96</v>
      </c>
      <c r="C15" s="65">
        <f>'Input Sheet'!D79</f>
        <v>68895.8</v>
      </c>
      <c r="D15" s="66">
        <f t="shared" ref="D15:D17" si="0">C15*$D$29</f>
        <v>69583.933108576472</v>
      </c>
      <c r="E15" s="66">
        <f t="shared" ref="E15:E17" si="1">D15*(1+$D$24)</f>
        <v>72088.954700485221</v>
      </c>
      <c r="F15" s="90">
        <f t="shared" ref="F15:F16" si="2">E15/$F$21*(1+$C$33+$C$34)</f>
        <v>37.306034057501101</v>
      </c>
      <c r="H15" s="17"/>
      <c r="I15" s="18"/>
    </row>
    <row r="16" spans="1:9" ht="20.149999999999999" customHeight="1">
      <c r="A16" s="5"/>
      <c r="B16" s="71" t="s">
        <v>294</v>
      </c>
      <c r="C16" s="65">
        <f>'Input Sheet'!D80</f>
        <v>42905</v>
      </c>
      <c r="D16" s="66">
        <f>C16*$D$29</f>
        <v>43333.536297183193</v>
      </c>
      <c r="E16" s="66">
        <f>D16*(1+$D$24)</f>
        <v>44893.543603881786</v>
      </c>
      <c r="F16" s="90">
        <f t="shared" si="2"/>
        <v>23.232408815008824</v>
      </c>
      <c r="H16" s="17"/>
      <c r="I16" s="18"/>
    </row>
    <row r="17" spans="1:9" ht="20.149999999999999" customHeight="1" thickBot="1">
      <c r="A17" s="5"/>
      <c r="B17" s="72" t="s">
        <v>295</v>
      </c>
      <c r="C17" s="67">
        <f>'Input Sheet'!D81</f>
        <v>40899</v>
      </c>
      <c r="D17" s="68">
        <f t="shared" si="0"/>
        <v>41307.50031507972</v>
      </c>
      <c r="E17" s="68">
        <f t="shared" si="1"/>
        <v>42794.570326422589</v>
      </c>
      <c r="F17" s="163">
        <f>E17/$F$21*(1+$C$33+$C$34)</f>
        <v>22.146190143923693</v>
      </c>
      <c r="H17" s="17"/>
      <c r="I17" s="18"/>
    </row>
    <row r="18" spans="1:9" ht="14.5"/>
    <row r="19" spans="1:9" ht="20.149999999999999" customHeight="1" thickBot="1">
      <c r="A19" s="5"/>
      <c r="B19" s="2" t="s">
        <v>398</v>
      </c>
      <c r="F19" s="17"/>
      <c r="G19" s="17"/>
      <c r="H19" s="18"/>
      <c r="I19" s="18"/>
    </row>
    <row r="20" spans="1:9" ht="20.149999999999999" customHeight="1" thickTop="1">
      <c r="A20" s="5"/>
      <c r="B20" s="40" t="s">
        <v>296</v>
      </c>
      <c r="C20" s="16" t="s">
        <v>297</v>
      </c>
      <c r="D20" s="16" t="s">
        <v>298</v>
      </c>
      <c r="E20" s="16" t="s">
        <v>299</v>
      </c>
      <c r="F20" s="16" t="s">
        <v>300</v>
      </c>
      <c r="G20" s="17"/>
      <c r="H20" s="18"/>
      <c r="I20" s="18"/>
    </row>
    <row r="21" spans="1:9" ht="20.149999999999999" customHeight="1" thickBot="1">
      <c r="A21" s="5"/>
      <c r="B21" s="86" t="s">
        <v>296</v>
      </c>
      <c r="C21" s="151">
        <f>'Input Sheet'!D75</f>
        <v>8</v>
      </c>
      <c r="D21" s="151">
        <f>'Input Sheet'!D76</f>
        <v>6</v>
      </c>
      <c r="E21" s="151">
        <f>'Input Sheet'!D77</f>
        <v>50</v>
      </c>
      <c r="F21" s="87">
        <f>C21*D21*E21</f>
        <v>2400</v>
      </c>
      <c r="G21" s="17"/>
      <c r="H21" s="18"/>
      <c r="I21" s="18"/>
    </row>
    <row r="22" spans="1:9" ht="20.149999999999999" customHeight="1">
      <c r="F22" s="17"/>
      <c r="G22" s="19"/>
    </row>
    <row r="23" spans="1:9" ht="20.149999999999999" customHeight="1">
      <c r="B23" s="20" t="s">
        <v>11</v>
      </c>
      <c r="C23" s="21" t="s">
        <v>31</v>
      </c>
      <c r="D23" s="21" t="s">
        <v>301</v>
      </c>
      <c r="E23" s="22"/>
    </row>
    <row r="24" spans="1:9" ht="20.149999999999999" customHeight="1" thickBot="1">
      <c r="B24" s="23" t="s">
        <v>19</v>
      </c>
      <c r="C24" s="24" t="s">
        <v>302</v>
      </c>
      <c r="D24" s="95">
        <f>'Input Sheet'!D82</f>
        <v>3.5999999999999997E-2</v>
      </c>
      <c r="E24" s="22"/>
    </row>
    <row r="25" spans="1:9" ht="20.149999999999999" customHeight="1">
      <c r="B25" s="73"/>
      <c r="C25" s="74"/>
      <c r="D25" s="74"/>
      <c r="E25" s="22"/>
    </row>
    <row r="26" spans="1:9" ht="20.149999999999999" customHeight="1">
      <c r="B26" s="928" t="s">
        <v>303</v>
      </c>
      <c r="C26" s="929"/>
      <c r="D26" s="929"/>
      <c r="E26" s="22"/>
    </row>
    <row r="27" spans="1:9" ht="20.149999999999999" customHeight="1">
      <c r="B27" s="930" t="s">
        <v>11</v>
      </c>
      <c r="C27" s="936" t="s">
        <v>304</v>
      </c>
      <c r="D27" s="932" t="s">
        <v>305</v>
      </c>
      <c r="E27" s="22"/>
    </row>
    <row r="28" spans="1:9" ht="20.149999999999999" customHeight="1">
      <c r="B28" s="931"/>
      <c r="C28" s="937"/>
      <c r="D28" s="933"/>
      <c r="E28" s="22"/>
    </row>
    <row r="29" spans="1:9" ht="20.149999999999999" customHeight="1">
      <c r="B29" s="70" t="s">
        <v>306</v>
      </c>
      <c r="C29" s="65">
        <f>'Input Sheet'!D83</f>
        <v>31738</v>
      </c>
      <c r="D29" s="934">
        <f>C30/C29</f>
        <v>1.0099880269708237</v>
      </c>
      <c r="E29" s="22">
        <f>C29/C30</f>
        <v>0.99011074715333025</v>
      </c>
    </row>
    <row r="30" spans="1:9" ht="20.149999999999999" customHeight="1" thickBot="1">
      <c r="B30" s="80" t="s">
        <v>19</v>
      </c>
      <c r="C30" s="162">
        <f>'Input Sheet'!D84</f>
        <v>32055</v>
      </c>
      <c r="D30" s="935"/>
      <c r="E30" s="720"/>
    </row>
    <row r="31" spans="1:9" ht="20.149999999999999" customHeight="1">
      <c r="B31" s="75"/>
      <c r="C31" s="76"/>
      <c r="D31" s="76"/>
      <c r="E31" s="22"/>
    </row>
    <row r="32" spans="1:9" ht="20.149999999999999" customHeight="1">
      <c r="B32" s="20" t="s">
        <v>158</v>
      </c>
      <c r="C32" s="25" t="s">
        <v>19</v>
      </c>
      <c r="D32" s="21" t="s">
        <v>149</v>
      </c>
      <c r="E32" s="22"/>
    </row>
    <row r="33" spans="1:11" ht="20.149999999999999" customHeight="1">
      <c r="B33" s="26" t="s">
        <v>307</v>
      </c>
      <c r="C33" s="85">
        <f>'Input Sheet'!D85</f>
        <v>0.16200000000000001</v>
      </c>
      <c r="D33" s="27" t="s">
        <v>308</v>
      </c>
      <c r="E33" s="22"/>
    </row>
    <row r="34" spans="1:11" ht="27.75" customHeight="1" thickBot="1">
      <c r="B34" s="28" t="s">
        <v>309</v>
      </c>
      <c r="C34" s="95">
        <f>'Input Sheet'!D86</f>
        <v>0.08</v>
      </c>
      <c r="D34" s="29" t="s">
        <v>310</v>
      </c>
      <c r="E34" s="30"/>
    </row>
    <row r="35" spans="1:11" ht="15" customHeight="1">
      <c r="B35" s="31"/>
      <c r="C35" s="31"/>
      <c r="D35" s="31"/>
      <c r="E35" s="31"/>
      <c r="G35" s="31"/>
      <c r="J35" s="32"/>
      <c r="K35" s="32"/>
    </row>
    <row r="36" spans="1:11" ht="130.15" customHeight="1">
      <c r="A36" s="33"/>
      <c r="B36" s="927" t="s">
        <v>388</v>
      </c>
      <c r="C36" s="927"/>
      <c r="D36" s="927"/>
      <c r="E36" s="927"/>
      <c r="F36" s="927"/>
      <c r="G36" s="33"/>
    </row>
    <row r="37" spans="1:11" ht="14.5">
      <c r="A37" s="34"/>
    </row>
    <row r="38" spans="1:11" ht="14.5" customHeight="1">
      <c r="A38" s="78" t="s">
        <v>0</v>
      </c>
    </row>
    <row r="39" spans="1:11" ht="14.5" hidden="1" customHeight="1"/>
  </sheetData>
  <mergeCells count="6">
    <mergeCell ref="B36:F36"/>
    <mergeCell ref="B26:D26"/>
    <mergeCell ref="B27:B28"/>
    <mergeCell ref="C27:C28"/>
    <mergeCell ref="D27:D28"/>
    <mergeCell ref="D29:D30"/>
  </mergeCells>
  <pageMargins left="0.7" right="0.7" top="0.75" bottom="0.75" header="0.3" footer="0.3"/>
  <pageSetup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862D4-C972-4EC6-A7D9-740D4CC7487B}">
  <dimension ref="A1:K38"/>
  <sheetViews>
    <sheetView showGridLines="0" zoomScale="85" zoomScaleNormal="85" workbookViewId="0"/>
  </sheetViews>
  <sheetFormatPr defaultColWidth="8.83203125" defaultRowHeight="0" customHeight="1" zeroHeight="1"/>
  <cols>
    <col min="1" max="1" width="7.58203125" style="10" customWidth="1"/>
    <col min="2" max="2" width="23.58203125" style="10" customWidth="1"/>
    <col min="3" max="3" width="28.83203125" style="10" customWidth="1"/>
    <col min="4" max="4" width="23.58203125" style="10" customWidth="1"/>
    <col min="5" max="5" width="25.08203125" style="10" customWidth="1"/>
    <col min="6" max="6" width="23.83203125" style="10" customWidth="1"/>
    <col min="7" max="7" width="7.75" style="10" customWidth="1"/>
    <col min="8" max="9" width="22.75" style="10" customWidth="1"/>
    <col min="10" max="10" width="7.58203125" style="10" customWidth="1"/>
    <col min="11" max="11" width="10.75" style="10" customWidth="1"/>
    <col min="12" max="12" width="6.75" style="10" customWidth="1"/>
    <col min="13" max="14" width="8" style="10" customWidth="1"/>
    <col min="15" max="30" width="10.33203125" style="10" customWidth="1"/>
    <col min="31" max="16384" width="8.83203125" style="10"/>
  </cols>
  <sheetData>
    <row r="1" spans="1:9" ht="15" customHeight="1">
      <c r="B1" s="13"/>
      <c r="C1" s="1"/>
      <c r="D1" s="1"/>
      <c r="E1" s="1"/>
      <c r="F1" s="1"/>
      <c r="G1" s="1"/>
      <c r="H1" s="1"/>
    </row>
    <row r="2" spans="1:9" ht="15" customHeight="1">
      <c r="C2"/>
      <c r="D2" s="1"/>
      <c r="E2" s="1"/>
      <c r="F2" s="1"/>
      <c r="G2" s="1"/>
      <c r="H2" s="1"/>
    </row>
    <row r="3" spans="1:9" ht="20.149999999999999" customHeight="1">
      <c r="B3" s="14"/>
      <c r="C3"/>
      <c r="D3" s="1"/>
      <c r="E3" s="1"/>
      <c r="F3" s="1"/>
      <c r="G3" s="1"/>
      <c r="H3" s="12"/>
    </row>
    <row r="4" spans="1:9" ht="14.5">
      <c r="B4" s="14"/>
      <c r="C4"/>
      <c r="D4" s="1"/>
      <c r="E4" s="1"/>
      <c r="F4" s="1"/>
      <c r="G4" s="1"/>
      <c r="H4" s="12"/>
    </row>
    <row r="5" spans="1:9" ht="20.149999999999999" customHeight="1" thickBot="1">
      <c r="B5" s="2" t="s">
        <v>287</v>
      </c>
      <c r="C5" s="2"/>
      <c r="D5" s="2"/>
      <c r="E5" s="2"/>
      <c r="F5" s="2"/>
      <c r="G5" s="1"/>
      <c r="H5" s="6"/>
    </row>
    <row r="6" spans="1:9" ht="6" customHeight="1" thickTop="1" thickBot="1">
      <c r="B6" s="4"/>
      <c r="C6" s="4"/>
      <c r="D6" s="4"/>
      <c r="E6" s="4"/>
      <c r="F6" s="4"/>
      <c r="G6" s="1"/>
      <c r="H6" s="6"/>
    </row>
    <row r="7" spans="1:9" ht="18.5">
      <c r="B7" s="8" t="s">
        <v>158</v>
      </c>
      <c r="C7" s="8" t="s">
        <v>200</v>
      </c>
      <c r="D7" s="8" t="s">
        <v>201</v>
      </c>
      <c r="E7" s="8" t="s">
        <v>202</v>
      </c>
      <c r="F7" s="4"/>
      <c r="G7"/>
      <c r="H7"/>
      <c r="I7" s="6"/>
    </row>
    <row r="8" spans="1:9" ht="18.5">
      <c r="B8" s="9" t="s">
        <v>203</v>
      </c>
      <c r="C8" s="36">
        <v>24</v>
      </c>
      <c r="D8" s="37">
        <v>24</v>
      </c>
      <c r="E8" s="38" t="s">
        <v>153</v>
      </c>
      <c r="F8" s="4"/>
      <c r="G8"/>
      <c r="H8"/>
      <c r="I8" s="6"/>
    </row>
    <row r="9" spans="1:9" ht="18.5">
      <c r="B9" s="9" t="s">
        <v>204</v>
      </c>
      <c r="C9" s="79">
        <f>'Assumption &amp; Analysis'!$E$15</f>
        <v>320</v>
      </c>
      <c r="D9" s="79">
        <f>'Assumption &amp; Analysis'!$E$15</f>
        <v>320</v>
      </c>
      <c r="E9" s="38" t="s">
        <v>155</v>
      </c>
      <c r="F9" s="4"/>
      <c r="G9"/>
      <c r="H9"/>
      <c r="I9" s="6"/>
    </row>
    <row r="10" spans="1:9" ht="18.5">
      <c r="B10" s="9" t="s">
        <v>288</v>
      </c>
      <c r="C10" s="35">
        <f>C8*C9</f>
        <v>7680</v>
      </c>
      <c r="D10" s="35">
        <f>D8*D9</f>
        <v>7680</v>
      </c>
      <c r="E10" s="35" t="s">
        <v>153</v>
      </c>
      <c r="F10" s="4"/>
      <c r="G10"/>
      <c r="H10"/>
      <c r="I10" s="6"/>
    </row>
    <row r="11" spans="1:9" ht="6" customHeight="1">
      <c r="B11" s="4"/>
      <c r="C11" s="4"/>
      <c r="D11" s="4"/>
      <c r="E11" s="4"/>
      <c r="F11" s="4"/>
      <c r="G11" s="1"/>
      <c r="H11" s="6"/>
    </row>
    <row r="12" spans="1:9" ht="6" customHeight="1">
      <c r="B12" s="4"/>
      <c r="C12" s="4"/>
      <c r="D12" s="4"/>
      <c r="E12" s="4"/>
      <c r="F12" s="4"/>
      <c r="G12" s="1"/>
      <c r="H12" s="6"/>
    </row>
    <row r="13" spans="1:9" ht="21" customHeight="1">
      <c r="A13" s="15"/>
      <c r="B13" s="69" t="s">
        <v>289</v>
      </c>
      <c r="C13" s="462" t="s">
        <v>290</v>
      </c>
      <c r="D13" s="462" t="s">
        <v>542</v>
      </c>
      <c r="E13" s="462" t="s">
        <v>543</v>
      </c>
      <c r="F13" s="462" t="s">
        <v>544</v>
      </c>
      <c r="I13" s="12"/>
    </row>
    <row r="14" spans="1:9" ht="20.149999999999999" customHeight="1">
      <c r="A14" s="15"/>
      <c r="B14" s="70" t="s">
        <v>95</v>
      </c>
      <c r="C14" s="154">
        <f>'Input Sheet'!D90</f>
        <v>138540</v>
      </c>
      <c r="D14" s="66">
        <f>C14*$D$29</f>
        <v>69270</v>
      </c>
      <c r="E14" s="66">
        <f>D14*(1+$D$24)</f>
        <v>71763.72</v>
      </c>
      <c r="F14" s="90">
        <f>E14/$F$21*(1+$C$33+$C$34)</f>
        <v>40.438856220000005</v>
      </c>
      <c r="H14" s="89"/>
      <c r="I14" s="12"/>
    </row>
    <row r="15" spans="1:9" ht="20.149999999999999" customHeight="1">
      <c r="A15" s="5"/>
      <c r="B15" s="71" t="s">
        <v>96</v>
      </c>
      <c r="C15" s="154">
        <f>'Input Sheet'!D91</f>
        <v>68895.8</v>
      </c>
      <c r="D15" s="66">
        <f t="shared" ref="D15:D17" si="0">C15*$D$29</f>
        <v>34447.9</v>
      </c>
      <c r="E15" s="66">
        <f t="shared" ref="E15:E17" si="1">D15*(1+$D$24)</f>
        <v>35688.024400000002</v>
      </c>
      <c r="F15" s="90">
        <f t="shared" ref="F15:F17" si="2">E15/$F$21*(1+$C$33+$C$34)</f>
        <v>20.110201749400002</v>
      </c>
      <c r="H15" s="17"/>
      <c r="I15" s="18"/>
    </row>
    <row r="16" spans="1:9" ht="20.149999999999999" customHeight="1">
      <c r="A16" s="5"/>
      <c r="B16" s="71" t="s">
        <v>294</v>
      </c>
      <c r="C16" s="154">
        <f>'Input Sheet'!D92</f>
        <v>42905</v>
      </c>
      <c r="D16" s="66">
        <f>C16*$D$29</f>
        <v>21452.5</v>
      </c>
      <c r="E16" s="66">
        <f>D16*(1+$D$24)</f>
        <v>22224.79</v>
      </c>
      <c r="F16" s="90">
        <f t="shared" si="2"/>
        <v>12.523669165000001</v>
      </c>
      <c r="I16" s="18"/>
    </row>
    <row r="17" spans="1:9" ht="20.149999999999999" customHeight="1" thickBot="1">
      <c r="A17" s="5"/>
      <c r="B17" s="72" t="s">
        <v>295</v>
      </c>
      <c r="C17" s="155">
        <f>'Input Sheet'!D93</f>
        <v>40899</v>
      </c>
      <c r="D17" s="68">
        <f t="shared" si="0"/>
        <v>20449.5</v>
      </c>
      <c r="E17" s="68">
        <f t="shared" si="1"/>
        <v>21185.682000000001</v>
      </c>
      <c r="F17" s="93">
        <f t="shared" si="2"/>
        <v>11.938131807</v>
      </c>
      <c r="H17" s="17"/>
      <c r="I17" s="18"/>
    </row>
    <row r="18" spans="1:9" ht="14.5"/>
    <row r="19" spans="1:9" ht="20.149999999999999" customHeight="1" thickBot="1">
      <c r="A19" s="5"/>
      <c r="B19" s="2" t="s">
        <v>398</v>
      </c>
      <c r="F19" s="17"/>
      <c r="G19" s="17"/>
      <c r="H19" s="18"/>
      <c r="I19" s="18"/>
    </row>
    <row r="20" spans="1:9" ht="20.149999999999999" customHeight="1" thickTop="1">
      <c r="A20" s="5"/>
      <c r="B20" s="40" t="s">
        <v>296</v>
      </c>
      <c r="C20" s="16" t="s">
        <v>297</v>
      </c>
      <c r="D20" s="16" t="s">
        <v>298</v>
      </c>
      <c r="E20" s="16" t="s">
        <v>299</v>
      </c>
      <c r="F20" s="16" t="s">
        <v>300</v>
      </c>
      <c r="G20" s="17"/>
      <c r="H20" s="18"/>
      <c r="I20" s="18"/>
    </row>
    <row r="21" spans="1:9" ht="20.149999999999999" customHeight="1" thickBot="1">
      <c r="A21" s="5"/>
      <c r="B21" s="86" t="s">
        <v>296</v>
      </c>
      <c r="C21" s="151">
        <f>'Input Sheet'!D87</f>
        <v>8</v>
      </c>
      <c r="D21" s="151">
        <v>5</v>
      </c>
      <c r="E21" s="151">
        <f>'Input Sheet'!D89</f>
        <v>50</v>
      </c>
      <c r="F21" s="87">
        <f>C21*D21*E21</f>
        <v>2000</v>
      </c>
      <c r="G21" s="17"/>
      <c r="H21" s="18"/>
      <c r="I21" s="18"/>
    </row>
    <row r="22" spans="1:9" ht="20.149999999999999" customHeight="1">
      <c r="F22" s="17"/>
      <c r="G22" s="19"/>
    </row>
    <row r="23" spans="1:9" ht="20.149999999999999" customHeight="1">
      <c r="B23" s="20" t="s">
        <v>11</v>
      </c>
      <c r="C23" s="21" t="s">
        <v>31</v>
      </c>
      <c r="D23" s="21" t="s">
        <v>301</v>
      </c>
      <c r="E23" s="22"/>
    </row>
    <row r="24" spans="1:9" ht="20.149999999999999" customHeight="1" thickBot="1">
      <c r="B24" s="23" t="s">
        <v>526</v>
      </c>
      <c r="C24" s="24" t="s">
        <v>302</v>
      </c>
      <c r="D24" s="95">
        <f>'Input Sheet'!D94</f>
        <v>3.5999999999999997E-2</v>
      </c>
      <c r="E24" s="22"/>
    </row>
    <row r="25" spans="1:9" ht="20.149999999999999" customHeight="1">
      <c r="B25" s="73"/>
      <c r="C25" s="74"/>
      <c r="D25" s="74"/>
      <c r="E25" s="22"/>
    </row>
    <row r="26" spans="1:9" ht="20.149999999999999" customHeight="1">
      <c r="B26" s="928" t="s">
        <v>303</v>
      </c>
      <c r="C26" s="929"/>
      <c r="D26" s="929"/>
      <c r="E26" s="22"/>
    </row>
    <row r="27" spans="1:9" ht="20.149999999999999" customHeight="1">
      <c r="B27" s="930" t="s">
        <v>11</v>
      </c>
      <c r="C27" s="936" t="s">
        <v>304</v>
      </c>
      <c r="D27" s="932" t="s">
        <v>305</v>
      </c>
      <c r="E27" s="22"/>
    </row>
    <row r="28" spans="1:9" ht="20.149999999999999" customHeight="1">
      <c r="B28" s="931"/>
      <c r="C28" s="937"/>
      <c r="D28" s="933"/>
      <c r="E28" s="22"/>
    </row>
    <row r="29" spans="1:9" ht="20.149999999999999" customHeight="1">
      <c r="B29" s="70" t="s">
        <v>306</v>
      </c>
      <c r="C29" s="154">
        <f>'Input Sheet'!D95</f>
        <v>31738</v>
      </c>
      <c r="D29" s="938">
        <f>C30/C29</f>
        <v>0.5</v>
      </c>
      <c r="E29" s="22"/>
    </row>
    <row r="30" spans="1:9" ht="20.149999999999999" customHeight="1" thickBot="1">
      <c r="B30" s="80" t="s">
        <v>526</v>
      </c>
      <c r="C30" s="155">
        <f>'Input Sheet'!D96</f>
        <v>15869</v>
      </c>
      <c r="D30" s="939"/>
      <c r="E30" s="22"/>
    </row>
    <row r="31" spans="1:9" ht="20.149999999999999" customHeight="1">
      <c r="B31" s="75"/>
      <c r="C31" s="75"/>
      <c r="D31" s="76"/>
      <c r="E31" s="22"/>
    </row>
    <row r="32" spans="1:9" ht="20.149999999999999" customHeight="1">
      <c r="B32" s="20" t="s">
        <v>158</v>
      </c>
      <c r="C32" s="25" t="s">
        <v>526</v>
      </c>
      <c r="D32" s="21" t="s">
        <v>149</v>
      </c>
      <c r="E32" s="22"/>
    </row>
    <row r="33" spans="1:11" ht="20.149999999999999" customHeight="1">
      <c r="B33" s="26" t="s">
        <v>307</v>
      </c>
      <c r="C33" s="156">
        <f>'Input Sheet'!D97</f>
        <v>7.6999999999999999E-2</v>
      </c>
      <c r="D33" s="27" t="s">
        <v>308</v>
      </c>
      <c r="E33" s="22"/>
    </row>
    <row r="34" spans="1:11" ht="27.75" customHeight="1" thickBot="1">
      <c r="B34" s="28" t="s">
        <v>309</v>
      </c>
      <c r="C34" s="157">
        <f>'Input Sheet'!D98</f>
        <v>0.05</v>
      </c>
      <c r="D34" s="29" t="s">
        <v>310</v>
      </c>
      <c r="E34" s="30"/>
    </row>
    <row r="35" spans="1:11" ht="15" customHeight="1">
      <c r="B35" s="31"/>
      <c r="C35" s="31"/>
      <c r="D35" s="31"/>
      <c r="E35" s="31"/>
      <c r="G35" s="31"/>
      <c r="J35" s="32"/>
      <c r="K35" s="32"/>
    </row>
    <row r="36" spans="1:11" ht="14.5">
      <c r="A36" s="34"/>
    </row>
    <row r="37" spans="1:11" ht="14.5" customHeight="1">
      <c r="A37" s="78" t="s">
        <v>0</v>
      </c>
    </row>
    <row r="38" spans="1:11" ht="14.5" hidden="1" customHeight="1"/>
  </sheetData>
  <mergeCells count="5">
    <mergeCell ref="B26:D26"/>
    <mergeCell ref="B27:B28"/>
    <mergeCell ref="C27:C28"/>
    <mergeCell ref="D27:D28"/>
    <mergeCell ref="D29:D30"/>
  </mergeCells>
  <pageMargins left="0.7" right="0.7" top="0.75" bottom="0.75" header="0.3" footer="0.3"/>
  <pageSetup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23EB6-008F-4372-A4F4-7F68CA508716}">
  <dimension ref="A1:K38"/>
  <sheetViews>
    <sheetView showGridLines="0" zoomScale="85" zoomScaleNormal="85" workbookViewId="0"/>
  </sheetViews>
  <sheetFormatPr defaultColWidth="8.83203125" defaultRowHeight="0" customHeight="1" zeroHeight="1"/>
  <cols>
    <col min="1" max="1" width="7.58203125" style="10" customWidth="1"/>
    <col min="2" max="2" width="23.58203125" style="10" customWidth="1"/>
    <col min="3" max="3" width="28.83203125" style="10" customWidth="1"/>
    <col min="4" max="4" width="23.58203125" style="10" customWidth="1"/>
    <col min="5" max="5" width="25.08203125" style="10" customWidth="1"/>
    <col min="6" max="6" width="23.83203125" style="10" customWidth="1"/>
    <col min="7" max="7" width="7.75" style="10" customWidth="1"/>
    <col min="8" max="9" width="22.75" style="10" customWidth="1"/>
    <col min="10" max="10" width="7.58203125" style="10" customWidth="1"/>
    <col min="11" max="11" width="10.75" style="10" customWidth="1"/>
    <col min="12" max="12" width="6.75" style="10" customWidth="1"/>
    <col min="13" max="14" width="8" style="10" customWidth="1"/>
    <col min="15" max="30" width="10.33203125" style="10" customWidth="1"/>
    <col min="31" max="16384" width="8.83203125" style="10"/>
  </cols>
  <sheetData>
    <row r="1" spans="1:9" ht="15" customHeight="1">
      <c r="B1" s="13"/>
      <c r="C1" s="1"/>
      <c r="D1" s="1"/>
      <c r="E1" s="1"/>
      <c r="F1" s="1"/>
      <c r="G1" s="1"/>
      <c r="H1" s="1"/>
    </row>
    <row r="2" spans="1:9" ht="15" customHeight="1">
      <c r="C2"/>
      <c r="D2" s="1"/>
      <c r="E2" s="1"/>
      <c r="F2" s="1"/>
      <c r="G2" s="1"/>
      <c r="H2" s="1"/>
    </row>
    <row r="3" spans="1:9" ht="20.149999999999999" customHeight="1">
      <c r="B3" s="14"/>
      <c r="C3"/>
      <c r="D3" s="1"/>
      <c r="E3" s="1"/>
      <c r="F3" s="1"/>
      <c r="G3" s="1"/>
      <c r="H3" s="12"/>
    </row>
    <row r="4" spans="1:9" ht="14.5">
      <c r="B4" s="14"/>
      <c r="C4"/>
      <c r="D4" s="1"/>
      <c r="E4" s="1"/>
      <c r="F4" s="1"/>
      <c r="G4" s="1"/>
      <c r="H4" s="12"/>
    </row>
    <row r="5" spans="1:9" ht="20.149999999999999" customHeight="1" thickBot="1">
      <c r="B5" s="2" t="s">
        <v>287</v>
      </c>
      <c r="C5" s="2"/>
      <c r="D5" s="2"/>
      <c r="E5" s="2"/>
      <c r="F5" s="2"/>
      <c r="G5" s="1"/>
      <c r="H5" s="6"/>
    </row>
    <row r="6" spans="1:9" ht="6" customHeight="1" thickTop="1" thickBot="1">
      <c r="B6" s="4"/>
      <c r="C6" s="4"/>
      <c r="D6" s="4"/>
      <c r="E6" s="4"/>
      <c r="F6" s="4"/>
      <c r="G6" s="1"/>
      <c r="H6" s="6"/>
    </row>
    <row r="7" spans="1:9" ht="18.5">
      <c r="B7" s="8" t="s">
        <v>158</v>
      </c>
      <c r="C7" s="8" t="s">
        <v>200</v>
      </c>
      <c r="D7" s="8" t="s">
        <v>201</v>
      </c>
      <c r="E7" s="8" t="s">
        <v>202</v>
      </c>
      <c r="F7" s="4"/>
      <c r="G7"/>
      <c r="H7"/>
      <c r="I7" s="6"/>
    </row>
    <row r="8" spans="1:9" ht="18.5">
      <c r="B8" s="9" t="s">
        <v>203</v>
      </c>
      <c r="C8" s="36">
        <v>24</v>
      </c>
      <c r="D8" s="37">
        <v>24</v>
      </c>
      <c r="E8" s="38" t="s">
        <v>153</v>
      </c>
      <c r="F8" s="4"/>
      <c r="G8"/>
      <c r="H8"/>
      <c r="I8" s="6"/>
    </row>
    <row r="9" spans="1:9" ht="18.5">
      <c r="B9" s="9" t="s">
        <v>204</v>
      </c>
      <c r="C9" s="79">
        <f>'Assumption &amp; Analysis'!$E$15</f>
        <v>320</v>
      </c>
      <c r="D9" s="79">
        <f>'Assumption &amp; Analysis'!$E$15</f>
        <v>320</v>
      </c>
      <c r="E9" s="38" t="s">
        <v>155</v>
      </c>
      <c r="F9" s="4"/>
      <c r="G9"/>
      <c r="H9"/>
      <c r="I9" s="6"/>
    </row>
    <row r="10" spans="1:9" ht="18.5">
      <c r="B10" s="9" t="s">
        <v>288</v>
      </c>
      <c r="C10" s="35">
        <f>C8*C9</f>
        <v>7680</v>
      </c>
      <c r="D10" s="35">
        <f>D8*D9</f>
        <v>7680</v>
      </c>
      <c r="E10" s="35" t="s">
        <v>153</v>
      </c>
      <c r="F10" s="4"/>
      <c r="G10"/>
      <c r="H10"/>
      <c r="I10" s="6"/>
    </row>
    <row r="11" spans="1:9" ht="6" customHeight="1">
      <c r="B11" s="4"/>
      <c r="C11" s="4"/>
      <c r="D11" s="4"/>
      <c r="E11" s="4"/>
      <c r="F11" s="4"/>
      <c r="G11" s="1"/>
      <c r="H11" s="6"/>
    </row>
    <row r="12" spans="1:9" ht="6" customHeight="1">
      <c r="B12" s="4"/>
      <c r="C12" s="4"/>
      <c r="D12" s="4"/>
      <c r="E12" s="4"/>
      <c r="F12" s="4"/>
      <c r="G12" s="1"/>
      <c r="H12" s="6"/>
    </row>
    <row r="13" spans="1:9" ht="19.5" customHeight="1">
      <c r="A13" s="15"/>
      <c r="B13" s="69" t="s">
        <v>289</v>
      </c>
      <c r="C13" s="64" t="s">
        <v>290</v>
      </c>
      <c r="D13" s="94" t="s">
        <v>390</v>
      </c>
      <c r="E13" s="94" t="s">
        <v>391</v>
      </c>
      <c r="F13" s="94" t="s">
        <v>392</v>
      </c>
      <c r="I13" s="12"/>
    </row>
    <row r="14" spans="1:9" ht="20.149999999999999" customHeight="1">
      <c r="A14" s="15"/>
      <c r="B14" s="70" t="s">
        <v>95</v>
      </c>
      <c r="C14" s="154">
        <f>'Input Sheet'!D102</f>
        <v>138540</v>
      </c>
      <c r="D14" s="66">
        <f>C14*$D$29</f>
        <v>180102</v>
      </c>
      <c r="E14" s="66">
        <f>D14*(1+$D$24)</f>
        <v>186585.67199999999</v>
      </c>
      <c r="F14" s="90">
        <f>E14/$F$21*(1+$C$33+$C$34)</f>
        <v>96.558085259999999</v>
      </c>
      <c r="H14" s="89"/>
      <c r="I14" s="12"/>
    </row>
    <row r="15" spans="1:9" ht="20.149999999999999" customHeight="1">
      <c r="A15" s="5"/>
      <c r="B15" s="71" t="s">
        <v>96</v>
      </c>
      <c r="C15" s="154">
        <f>'Input Sheet'!D103</f>
        <v>68895.8</v>
      </c>
      <c r="D15" s="66">
        <f t="shared" ref="D15:D17" si="0">C15*$D$29</f>
        <v>89564.540000000008</v>
      </c>
      <c r="E15" s="66">
        <f t="shared" ref="E15:E17" si="1">D15*(1+$D$24)</f>
        <v>92788.863440000016</v>
      </c>
      <c r="F15" s="90">
        <f t="shared" ref="F15:F17" si="2">E15/$F$21*(1+$C$33+$C$34)</f>
        <v>48.018236830200003</v>
      </c>
      <c r="H15" s="17"/>
      <c r="I15" s="18"/>
    </row>
    <row r="16" spans="1:9" ht="20.149999999999999" customHeight="1">
      <c r="A16" s="5"/>
      <c r="B16" s="71" t="s">
        <v>294</v>
      </c>
      <c r="C16" s="154">
        <f>'Input Sheet'!D104</f>
        <v>42905</v>
      </c>
      <c r="D16" s="66">
        <f>C16*$D$29</f>
        <v>55776.5</v>
      </c>
      <c r="E16" s="66">
        <f>D16*(1+$D$24)</f>
        <v>57784.454000000005</v>
      </c>
      <c r="F16" s="90">
        <f t="shared" si="2"/>
        <v>29.903454945000004</v>
      </c>
      <c r="H16" s="17"/>
      <c r="I16" s="18"/>
    </row>
    <row r="17" spans="1:9" ht="20.149999999999999" customHeight="1" thickBot="1">
      <c r="A17" s="5"/>
      <c r="B17" s="72" t="s">
        <v>295</v>
      </c>
      <c r="C17" s="155">
        <f>'Input Sheet'!D105</f>
        <v>40899</v>
      </c>
      <c r="D17" s="68">
        <f t="shared" si="0"/>
        <v>53168.700000000004</v>
      </c>
      <c r="E17" s="68">
        <f t="shared" si="1"/>
        <v>55082.773200000003</v>
      </c>
      <c r="F17" s="92">
        <f t="shared" si="2"/>
        <v>28.505335131000002</v>
      </c>
      <c r="H17" s="17"/>
      <c r="I17" s="18"/>
    </row>
    <row r="18" spans="1:9" ht="14.5"/>
    <row r="19" spans="1:9" ht="20.149999999999999" customHeight="1" thickBot="1">
      <c r="A19" s="5"/>
      <c r="B19" s="2" t="s">
        <v>398</v>
      </c>
      <c r="F19" s="17"/>
      <c r="G19" s="17"/>
      <c r="H19" s="18"/>
      <c r="I19" s="18"/>
    </row>
    <row r="20" spans="1:9" ht="20.149999999999999" customHeight="1" thickTop="1">
      <c r="A20" s="5"/>
      <c r="B20" s="40" t="s">
        <v>296</v>
      </c>
      <c r="C20" s="16" t="s">
        <v>297</v>
      </c>
      <c r="D20" s="16" t="s">
        <v>298</v>
      </c>
      <c r="E20" s="16" t="s">
        <v>299</v>
      </c>
      <c r="F20" s="16" t="s">
        <v>300</v>
      </c>
      <c r="G20" s="17"/>
      <c r="H20" s="18"/>
      <c r="I20" s="18"/>
    </row>
    <row r="21" spans="1:9" ht="20.149999999999999" customHeight="1" thickBot="1">
      <c r="A21" s="5"/>
      <c r="B21" s="86" t="s">
        <v>296</v>
      </c>
      <c r="C21" s="151">
        <f>'Input Sheet'!D99</f>
        <v>8</v>
      </c>
      <c r="D21" s="151">
        <f>'Input Sheet'!D100</f>
        <v>6</v>
      </c>
      <c r="E21" s="151">
        <f>'Input Sheet'!D101</f>
        <v>50</v>
      </c>
      <c r="F21" s="87">
        <f>C21*D21*E21</f>
        <v>2400</v>
      </c>
      <c r="G21" s="17"/>
      <c r="H21" s="18"/>
      <c r="I21" s="18"/>
    </row>
    <row r="22" spans="1:9" ht="20.149999999999999" customHeight="1">
      <c r="F22" s="17"/>
      <c r="G22" s="19"/>
    </row>
    <row r="23" spans="1:9" ht="20.149999999999999" customHeight="1">
      <c r="B23" s="20" t="s">
        <v>11</v>
      </c>
      <c r="C23" s="21" t="s">
        <v>31</v>
      </c>
      <c r="D23" s="21" t="s">
        <v>301</v>
      </c>
      <c r="E23" s="22"/>
    </row>
    <row r="24" spans="1:9" ht="20.149999999999999" customHeight="1" thickBot="1">
      <c r="B24" s="23" t="s">
        <v>24</v>
      </c>
      <c r="C24" s="24" t="s">
        <v>302</v>
      </c>
      <c r="D24" s="95">
        <f>'Input Sheet'!D106</f>
        <v>3.5999999999999997E-2</v>
      </c>
      <c r="E24" s="22"/>
    </row>
    <row r="25" spans="1:9" ht="20.149999999999999" customHeight="1">
      <c r="B25" s="73"/>
      <c r="C25" s="74"/>
      <c r="D25" s="74"/>
      <c r="E25" s="22"/>
    </row>
    <row r="26" spans="1:9" ht="20.149999999999999" customHeight="1">
      <c r="B26" s="928" t="s">
        <v>303</v>
      </c>
      <c r="C26" s="929"/>
      <c r="D26" s="929"/>
      <c r="E26" s="22"/>
    </row>
    <row r="27" spans="1:9" ht="20.149999999999999" customHeight="1">
      <c r="B27" s="930" t="s">
        <v>11</v>
      </c>
      <c r="C27" s="936" t="s">
        <v>304</v>
      </c>
      <c r="D27" s="932" t="s">
        <v>305</v>
      </c>
      <c r="E27" s="22"/>
    </row>
    <row r="28" spans="1:9" ht="20.149999999999999" customHeight="1">
      <c r="B28" s="931"/>
      <c r="C28" s="937"/>
      <c r="D28" s="933"/>
      <c r="E28" s="22"/>
    </row>
    <row r="29" spans="1:9" ht="20.149999999999999" customHeight="1">
      <c r="B29" s="70" t="s">
        <v>306</v>
      </c>
      <c r="C29" s="65">
        <f>'Input Sheet'!D107</f>
        <v>31738</v>
      </c>
      <c r="D29" s="934">
        <f>C30/C29</f>
        <v>1.3</v>
      </c>
      <c r="E29" s="22"/>
    </row>
    <row r="30" spans="1:9" ht="20.149999999999999" customHeight="1" thickBot="1">
      <c r="B30" s="23" t="s">
        <v>24</v>
      </c>
      <c r="C30" s="164">
        <f>'Input Sheet'!D108</f>
        <v>41259.4</v>
      </c>
      <c r="D30" s="935"/>
      <c r="E30" s="22"/>
    </row>
    <row r="31" spans="1:9" ht="20.149999999999999" customHeight="1">
      <c r="B31" s="75"/>
      <c r="C31" s="76"/>
      <c r="D31" s="76"/>
      <c r="E31" s="22"/>
    </row>
    <row r="32" spans="1:9" ht="20.149999999999999" customHeight="1">
      <c r="B32" s="20" t="s">
        <v>158</v>
      </c>
      <c r="C32" s="25" t="s">
        <v>24</v>
      </c>
      <c r="D32" s="21" t="s">
        <v>149</v>
      </c>
      <c r="E32" s="22"/>
    </row>
    <row r="33" spans="1:11" ht="20.149999999999999" customHeight="1">
      <c r="B33" s="26" t="s">
        <v>307</v>
      </c>
      <c r="C33" s="85">
        <f>'Input Sheet'!D109</f>
        <v>0.16200000000000001</v>
      </c>
      <c r="D33" s="27" t="s">
        <v>308</v>
      </c>
      <c r="E33" s="22"/>
    </row>
    <row r="34" spans="1:11" ht="27.75" customHeight="1" thickBot="1">
      <c r="B34" s="28" t="s">
        <v>309</v>
      </c>
      <c r="C34" s="95">
        <f>'Input Sheet'!D110</f>
        <v>0.08</v>
      </c>
      <c r="D34" s="29" t="s">
        <v>310</v>
      </c>
      <c r="E34" s="30"/>
    </row>
    <row r="35" spans="1:11" ht="15" customHeight="1">
      <c r="B35" s="31"/>
      <c r="C35" s="31"/>
      <c r="D35" s="31"/>
      <c r="E35" s="31"/>
      <c r="G35" s="31"/>
      <c r="J35" s="32"/>
      <c r="K35" s="32"/>
    </row>
    <row r="36" spans="1:11" ht="14.5">
      <c r="A36" s="34"/>
    </row>
    <row r="37" spans="1:11" ht="14.5" customHeight="1">
      <c r="A37" s="78" t="s">
        <v>0</v>
      </c>
    </row>
    <row r="38" spans="1:11" ht="14.5" hidden="1" customHeight="1"/>
  </sheetData>
  <mergeCells count="5">
    <mergeCell ref="B26:D26"/>
    <mergeCell ref="B27:B28"/>
    <mergeCell ref="C27:C28"/>
    <mergeCell ref="D27:D28"/>
    <mergeCell ref="D29:D30"/>
  </mergeCells>
  <pageMargins left="0.7" right="0.7" top="0.75" bottom="0.75" header="0.3" footer="0.3"/>
  <pageSetup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36DA0-9D9E-4378-BC23-7B329D84D073}">
  <sheetPr codeName="Sheet43"/>
  <dimension ref="A1:K41"/>
  <sheetViews>
    <sheetView showGridLines="0" zoomScale="85" zoomScaleNormal="85" workbookViewId="0"/>
  </sheetViews>
  <sheetFormatPr defaultColWidth="0" defaultRowHeight="14.5" customHeight="1" zeroHeight="1"/>
  <cols>
    <col min="1" max="1" width="7.75" customWidth="1"/>
    <col min="2" max="2" width="77.08203125" customWidth="1"/>
    <col min="3" max="3" width="20.5" customWidth="1"/>
    <col min="4" max="4" width="11.83203125" customWidth="1"/>
    <col min="5" max="11" width="0" hidden="1" customWidth="1"/>
    <col min="12" max="16384" width="8.83203125" hidden="1"/>
  </cols>
  <sheetData>
    <row r="1" spans="2:8"/>
    <row r="2" spans="2:8" s="43" customFormat="1" ht="15" customHeight="1">
      <c r="B2" s="41"/>
      <c r="C2" s="3"/>
      <c r="D2" s="42"/>
      <c r="E2" s="42"/>
      <c r="F2" s="42"/>
      <c r="G2" s="42"/>
      <c r="H2" s="42"/>
    </row>
    <row r="3" spans="2:8" s="43" customFormat="1" ht="20.149999999999999" customHeight="1">
      <c r="B3" s="41"/>
      <c r="C3" s="3"/>
      <c r="D3" s="44"/>
      <c r="E3" s="42"/>
      <c r="F3" s="42"/>
      <c r="G3" s="42"/>
      <c r="H3" s="42"/>
    </row>
    <row r="4" spans="2:8" s="43" customFormat="1" ht="15" customHeight="1">
      <c r="B4" s="41"/>
      <c r="C4" s="3"/>
      <c r="D4" s="45"/>
      <c r="E4" s="42"/>
      <c r="F4" s="42"/>
      <c r="G4" s="42"/>
      <c r="H4" s="42"/>
    </row>
    <row r="5" spans="2:8" s="43" customFormat="1" ht="20.149999999999999" customHeight="1">
      <c r="B5" s="940" t="s">
        <v>312</v>
      </c>
      <c r="C5" s="940"/>
      <c r="D5" s="46"/>
      <c r="E5" s="46"/>
      <c r="F5" s="47"/>
      <c r="G5" s="47"/>
      <c r="H5" s="48"/>
    </row>
    <row r="6" spans="2:8" s="43" customFormat="1" ht="20.149999999999999" customHeight="1">
      <c r="B6" s="58" t="s">
        <v>313</v>
      </c>
      <c r="C6" s="58"/>
      <c r="D6" s="49"/>
      <c r="E6" s="50"/>
      <c r="F6" s="50"/>
      <c r="G6" s="50"/>
      <c r="H6" s="51"/>
    </row>
    <row r="7" spans="2:8" s="43" customFormat="1" ht="20.149999999999999" customHeight="1">
      <c r="B7" s="52" t="s">
        <v>314</v>
      </c>
      <c r="C7" s="52"/>
      <c r="D7" s="49"/>
      <c r="E7" s="50"/>
      <c r="F7" s="50"/>
      <c r="G7" s="50"/>
      <c r="H7" s="51"/>
    </row>
    <row r="8" spans="2:8" s="43" customFormat="1" ht="20.149999999999999" customHeight="1">
      <c r="B8" s="63" t="s">
        <v>315</v>
      </c>
      <c r="C8" s="63"/>
      <c r="D8" s="49"/>
      <c r="E8" s="50"/>
      <c r="F8" s="50"/>
      <c r="G8" s="50"/>
      <c r="H8" s="51"/>
    </row>
    <row r="9" spans="2:8" s="43" customFormat="1" ht="20.149999999999999" customHeight="1">
      <c r="B9" s="52" t="s">
        <v>316</v>
      </c>
      <c r="C9" s="53"/>
      <c r="D9" s="49"/>
      <c r="E9" s="50"/>
      <c r="F9" s="50"/>
      <c r="G9" s="50"/>
      <c r="H9" s="51"/>
    </row>
    <row r="10" spans="2:8" s="43" customFormat="1" ht="20.149999999999999" customHeight="1">
      <c r="B10" s="54" t="s">
        <v>317</v>
      </c>
      <c r="C10" s="53"/>
      <c r="D10" s="49"/>
      <c r="E10" s="50"/>
      <c r="F10" s="50"/>
      <c r="G10" s="50"/>
      <c r="H10" s="51"/>
    </row>
    <row r="11" spans="2:8" s="43" customFormat="1" ht="20.149999999999999" customHeight="1">
      <c r="B11" s="54" t="s">
        <v>318</v>
      </c>
      <c r="C11" s="53"/>
      <c r="D11" s="49"/>
      <c r="E11" s="50"/>
      <c r="F11" s="50"/>
      <c r="G11" s="50"/>
      <c r="H11" s="51"/>
    </row>
    <row r="12" spans="2:8" s="43" customFormat="1" ht="20.149999999999999" customHeight="1">
      <c r="B12" s="77" t="s">
        <v>319</v>
      </c>
      <c r="C12" s="53"/>
      <c r="D12" s="49"/>
      <c r="E12" s="50"/>
      <c r="F12" s="50"/>
      <c r="G12" s="50"/>
      <c r="H12" s="51"/>
    </row>
    <row r="13" spans="2:8" s="43" customFormat="1" ht="20.149999999999999" customHeight="1">
      <c r="B13" s="77" t="s">
        <v>320</v>
      </c>
      <c r="C13" s="53"/>
      <c r="D13" s="49"/>
      <c r="E13" s="50"/>
      <c r="F13" s="50"/>
      <c r="G13" s="50"/>
      <c r="H13" s="51"/>
    </row>
    <row r="14" spans="2:8" s="43" customFormat="1" ht="20.149999999999999" customHeight="1" thickBot="1">
      <c r="B14" s="55" t="s">
        <v>321</v>
      </c>
      <c r="C14" s="56"/>
      <c r="D14" s="49"/>
      <c r="E14" s="50"/>
      <c r="F14" s="50"/>
      <c r="G14" s="50"/>
      <c r="H14" s="51"/>
    </row>
    <row r="15" spans="2:8" s="43" customFormat="1" ht="20.149999999999999" customHeight="1">
      <c r="B15" s="57"/>
      <c r="C15" s="57"/>
      <c r="D15" s="49"/>
      <c r="E15" s="50"/>
      <c r="F15" s="50"/>
      <c r="G15" s="50"/>
      <c r="H15" s="51"/>
    </row>
    <row r="16" spans="2:8" s="43" customFormat="1" ht="20.149999999999999" customHeight="1" thickBot="1">
      <c r="B16" s="941" t="s">
        <v>322</v>
      </c>
      <c r="C16" s="941"/>
      <c r="D16" s="49"/>
      <c r="E16" s="50"/>
      <c r="F16" s="50"/>
      <c r="G16" s="50"/>
      <c r="H16" s="51"/>
    </row>
    <row r="17" spans="2:8" s="43" customFormat="1" ht="20.149999999999999" customHeight="1" thickTop="1">
      <c r="B17" s="57"/>
      <c r="C17"/>
      <c r="D17"/>
      <c r="E17"/>
      <c r="F17"/>
      <c r="G17"/>
      <c r="H17"/>
    </row>
    <row r="18" spans="2:8" s="43" customFormat="1" ht="20.149999999999999" customHeight="1">
      <c r="B18" s="59" t="s">
        <v>323</v>
      </c>
      <c r="C18" s="59" t="s">
        <v>324</v>
      </c>
      <c r="D18"/>
      <c r="E18"/>
      <c r="F18"/>
      <c r="G18"/>
      <c r="H18"/>
    </row>
    <row r="19" spans="2:8" s="43" customFormat="1" ht="19.899999999999999" customHeight="1">
      <c r="B19" s="52" t="s">
        <v>325</v>
      </c>
      <c r="C19" s="60" t="s">
        <v>306</v>
      </c>
      <c r="D19"/>
      <c r="E19"/>
      <c r="F19"/>
      <c r="G19"/>
      <c r="H19"/>
    </row>
    <row r="20" spans="2:8" s="43" customFormat="1" ht="19.899999999999999" customHeight="1">
      <c r="B20" s="52" t="s">
        <v>326</v>
      </c>
      <c r="C20" s="60" t="s">
        <v>306</v>
      </c>
      <c r="D20"/>
      <c r="E20"/>
      <c r="F20"/>
      <c r="G20"/>
      <c r="H20"/>
    </row>
    <row r="21" spans="2:8" s="43" customFormat="1" ht="19.899999999999999" customHeight="1">
      <c r="B21" s="52" t="s">
        <v>327</v>
      </c>
      <c r="C21" s="60" t="s">
        <v>328</v>
      </c>
      <c r="D21"/>
      <c r="E21"/>
      <c r="F21"/>
      <c r="G21"/>
      <c r="H21"/>
    </row>
    <row r="22" spans="2:8" s="43" customFormat="1" ht="19.899999999999999" customHeight="1">
      <c r="B22" s="52" t="s">
        <v>329</v>
      </c>
      <c r="C22" s="60" t="s">
        <v>306</v>
      </c>
      <c r="D22"/>
      <c r="E22"/>
      <c r="F22"/>
      <c r="G22"/>
      <c r="H22"/>
    </row>
    <row r="23" spans="2:8" s="43" customFormat="1" ht="19.899999999999999" customHeight="1">
      <c r="B23" s="52" t="s">
        <v>330</v>
      </c>
      <c r="C23" s="60" t="s">
        <v>306</v>
      </c>
      <c r="D23"/>
      <c r="E23"/>
      <c r="F23"/>
      <c r="G23"/>
      <c r="H23"/>
    </row>
    <row r="24" spans="2:8" s="43" customFormat="1" ht="19.899999999999999" customHeight="1">
      <c r="B24" s="54" t="s">
        <v>331</v>
      </c>
      <c r="C24" s="60" t="s">
        <v>306</v>
      </c>
      <c r="D24"/>
      <c r="E24"/>
      <c r="F24"/>
      <c r="G24"/>
      <c r="H24"/>
    </row>
    <row r="25" spans="2:8" s="43" customFormat="1" ht="19.899999999999999" customHeight="1">
      <c r="B25" s="61" t="s">
        <v>332</v>
      </c>
      <c r="C25" s="60" t="s">
        <v>306</v>
      </c>
      <c r="D25"/>
      <c r="E25"/>
      <c r="F25"/>
      <c r="G25"/>
      <c r="H25"/>
    </row>
    <row r="26" spans="2:8" s="43" customFormat="1" ht="19.899999999999999" customHeight="1">
      <c r="B26" s="81" t="s">
        <v>333</v>
      </c>
      <c r="C26" s="60" t="s">
        <v>15</v>
      </c>
      <c r="D26"/>
      <c r="E26"/>
      <c r="F26"/>
      <c r="G26"/>
      <c r="H26"/>
    </row>
    <row r="27" spans="2:8" ht="19.899999999999999" customHeight="1">
      <c r="B27" s="81" t="s">
        <v>334</v>
      </c>
      <c r="C27" s="60" t="s">
        <v>335</v>
      </c>
    </row>
    <row r="28" spans="2:8" ht="19.899999999999999" customHeight="1">
      <c r="B28" s="81" t="s">
        <v>336</v>
      </c>
      <c r="C28" s="60" t="s">
        <v>306</v>
      </c>
    </row>
    <row r="29" spans="2:8" ht="19.899999999999999" customHeight="1">
      <c r="B29" s="81" t="s">
        <v>337</v>
      </c>
      <c r="C29" s="60" t="s">
        <v>338</v>
      </c>
    </row>
    <row r="30" spans="2:8" ht="19.899999999999999" customHeight="1">
      <c r="B30" s="82" t="s">
        <v>339</v>
      </c>
      <c r="C30" s="60" t="s">
        <v>340</v>
      </c>
    </row>
    <row r="31" spans="2:8" ht="19.899999999999999" customHeight="1">
      <c r="B31" s="82" t="s">
        <v>341</v>
      </c>
      <c r="C31" s="60" t="s">
        <v>15</v>
      </c>
    </row>
    <row r="32" spans="2:8" ht="19.899999999999999" customHeight="1">
      <c r="B32" s="81" t="s">
        <v>342</v>
      </c>
      <c r="C32" s="60" t="s">
        <v>335</v>
      </c>
    </row>
    <row r="33" spans="1:8" ht="19.899999999999999" customHeight="1">
      <c r="B33" s="81" t="s">
        <v>343</v>
      </c>
      <c r="C33" s="60" t="s">
        <v>15</v>
      </c>
    </row>
    <row r="34" spans="1:8" ht="19.899999999999999" customHeight="1" thickBot="1">
      <c r="B34" s="83" t="s">
        <v>344</v>
      </c>
      <c r="C34" s="62" t="s">
        <v>15</v>
      </c>
    </row>
    <row r="35" spans="1:8" ht="14.5" customHeight="1"/>
    <row r="36" spans="1:8" ht="14.5" customHeight="1">
      <c r="A36" s="11"/>
    </row>
    <row r="37" spans="1:8" ht="41.5" customHeight="1">
      <c r="B37" s="942" t="s">
        <v>567</v>
      </c>
      <c r="C37" s="942"/>
      <c r="D37" s="942"/>
      <c r="E37" s="942"/>
      <c r="F37" s="942"/>
      <c r="G37" s="942"/>
      <c r="H37" s="942"/>
    </row>
    <row r="38" spans="1:8" ht="14.5" customHeight="1"/>
    <row r="39" spans="1:8" ht="14.5" customHeight="1"/>
    <row r="40" spans="1:8" ht="14.5" customHeight="1">
      <c r="A40" s="84" t="s">
        <v>0</v>
      </c>
    </row>
    <row r="41" spans="1:8" ht="14.5" customHeight="1"/>
  </sheetData>
  <mergeCells count="3">
    <mergeCell ref="B5:C5"/>
    <mergeCell ref="B16:C16"/>
    <mergeCell ref="B37:H3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7A6347B36459479855B6450C800820" ma:contentTypeVersion="3" ma:contentTypeDescription="Create a new document." ma:contentTypeScope="" ma:versionID="8416e2da5575c7b48160a89bff88a76d">
  <xsd:schema xmlns:xsd="http://www.w3.org/2001/XMLSchema" xmlns:xs="http://www.w3.org/2001/XMLSchema" xmlns:p="http://schemas.microsoft.com/office/2006/metadata/properties" xmlns:ns2="285a2eeb-2b1f-455c-873b-debe6feceff6" targetNamespace="http://schemas.microsoft.com/office/2006/metadata/properties" ma:root="true" ma:fieldsID="29432e3790c80a131dbfb76dbfcf9370" ns2:_="">
    <xsd:import namespace="285a2eeb-2b1f-455c-873b-debe6feceff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a2eeb-2b1f-455c-873b-debe6fecef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E9F0F7-3324-4886-91A9-0717636A7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5a2eeb-2b1f-455c-873b-debe6fecef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1A0C35-0A74-4620-8D78-70A48CDD3685}">
  <ds:schemaRefs>
    <ds:schemaRef ds:uri="http://schemas.microsoft.com/office/2006/metadata/properties"/>
    <ds:schemaRef ds:uri="http://purl.org/dc/terms/"/>
    <ds:schemaRef ds:uri="http://purl.org/dc/dcmitype/"/>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285a2eeb-2b1f-455c-873b-debe6feceff6"/>
    <ds:schemaRef ds:uri="http://purl.org/dc/elements/1.1/"/>
  </ds:schemaRefs>
</ds:datastoreItem>
</file>

<file path=customXml/itemProps3.xml><?xml version="1.0" encoding="utf-8"?>
<ds:datastoreItem xmlns:ds="http://schemas.openxmlformats.org/officeDocument/2006/customXml" ds:itemID="{EAEFA0AF-63E0-48BE-A79B-A481EB12BC38}">
  <ds:schemaRefs>
    <ds:schemaRef ds:uri="http://schemas.microsoft.com/sharepoint/v3/contenttype/forms"/>
  </ds:schemaRefs>
</ds:datastoreItem>
</file>

<file path=docMetadata/LabelInfo.xml><?xml version="1.0" encoding="utf-8"?>
<clbl:labelList xmlns:clbl="http://schemas.microsoft.com/office/2020/mipLabelMetadata">
  <clbl:label id="{89db4e91-bad5-4fd0-9ca4-c06485916e3a}" enabled="1" method="Standard" siteId="{f66fae02-5d36-495b-bfe0-78a6ff9f8e6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74</vt:i4>
      </vt:variant>
      <vt:variant>
        <vt:lpstr>Named Ranges</vt:lpstr>
      </vt:variant>
      <vt:variant>
        <vt:i4>1</vt:i4>
      </vt:variant>
    </vt:vector>
  </HeadingPairs>
  <TitlesOfParts>
    <vt:vector size="75" baseType="lpstr">
      <vt:lpstr>Title Page</vt:lpstr>
      <vt:lpstr>Content</vt:lpstr>
      <vt:lpstr>Objective, Scope and Approach</vt:lpstr>
      <vt:lpstr>Production Process</vt:lpstr>
      <vt:lpstr>Input Sheet</vt:lpstr>
      <vt:lpstr>Part 1 - Summary</vt:lpstr>
      <vt:lpstr>1.1 Summary</vt:lpstr>
      <vt:lpstr>1.2 Scenario Analysis</vt:lpstr>
      <vt:lpstr>Part 2 - Cost Breakdown</vt:lpstr>
      <vt:lpstr>2.1 Cost Model Processes</vt:lpstr>
      <vt:lpstr>2.1 Cost Model Processes (2)</vt:lpstr>
      <vt:lpstr>2.1 Cost Model Processes (3)</vt:lpstr>
      <vt:lpstr>2.2 Cost Model Packing</vt:lpstr>
      <vt:lpstr>2.2 Cost Model Packing (2)</vt:lpstr>
      <vt:lpstr>2.2 Cost Model Packing (3)</vt:lpstr>
      <vt:lpstr>Assumption &amp; Analysis</vt:lpstr>
      <vt:lpstr>Assumption &amp; Analysis (2)</vt:lpstr>
      <vt:lpstr>Assumption &amp; Analysis (3)</vt:lpstr>
      <vt:lpstr>Part 3 - Cost By Processes</vt:lpstr>
      <vt:lpstr>3.1 Water Treatment</vt:lpstr>
      <vt:lpstr>3.1 Water Treatment (2)</vt:lpstr>
      <vt:lpstr>3.1 Water Treatment (3)</vt:lpstr>
      <vt:lpstr>3.2 Syrup Preparation</vt:lpstr>
      <vt:lpstr>3.2 Syrup Preparation (2)</vt:lpstr>
      <vt:lpstr>3.2 Syrup Preparation (3)</vt:lpstr>
      <vt:lpstr>3.3 Carbonation</vt:lpstr>
      <vt:lpstr>3.3 Carbonation (2)</vt:lpstr>
      <vt:lpstr>3.3 Carbonation (3)</vt:lpstr>
      <vt:lpstr>3.4 Mixing</vt:lpstr>
      <vt:lpstr>3.4 Mixing (2)</vt:lpstr>
      <vt:lpstr>3.4 Mixing (3)</vt:lpstr>
      <vt:lpstr>3.5 Pasteurisation</vt:lpstr>
      <vt:lpstr>3.5 Pasteurisation (2)</vt:lpstr>
      <vt:lpstr>3.5 Pasteurisation (3)</vt:lpstr>
      <vt:lpstr>Part 4 - Cost by Packing</vt:lpstr>
      <vt:lpstr>4.1 Dry Aseptic Cleaning</vt:lpstr>
      <vt:lpstr>4.1 Dry Aseptic Cleaning (2)</vt:lpstr>
      <vt:lpstr>4.1 Dry Aseptic Cleaning (3)</vt:lpstr>
      <vt:lpstr>4.2 PET Bottle Blowing</vt:lpstr>
      <vt:lpstr>4.2 PET Bottle Blowing (2)</vt:lpstr>
      <vt:lpstr>4.2 PET Bottle Blowing (3)</vt:lpstr>
      <vt:lpstr>4.3 Wet Aseptic Cleaning</vt:lpstr>
      <vt:lpstr>4.3 Wet Aseptic Cleaning (2)</vt:lpstr>
      <vt:lpstr>4.3 Wet Aseptic Cleaning (3)</vt:lpstr>
      <vt:lpstr>4.4 Can Filling &amp; Closing</vt:lpstr>
      <vt:lpstr>4.4 Can Filling &amp; Closing (2)</vt:lpstr>
      <vt:lpstr>4.4 Can Filling &amp; Closing (3)</vt:lpstr>
      <vt:lpstr>4.5 Aseptic Filling &amp; Closing</vt:lpstr>
      <vt:lpstr>4.5 Aseptic Filling &amp; Closi (2)</vt:lpstr>
      <vt:lpstr>4.5 Aseptic Filling &amp; Closi (3)</vt:lpstr>
      <vt:lpstr>4.6 Nitrogenation</vt:lpstr>
      <vt:lpstr>4.6 Nitrogenation (2)</vt:lpstr>
      <vt:lpstr>4.6 Nitrogenation (3)</vt:lpstr>
      <vt:lpstr>4.7 Can Pasteurisation</vt:lpstr>
      <vt:lpstr>4.7 Can Pasteurisation (2)</vt:lpstr>
      <vt:lpstr>4.7 Can Pasteurisation (3)</vt:lpstr>
      <vt:lpstr>4.8 Shrink Sleeve Labelling</vt:lpstr>
      <vt:lpstr>4.8 Shrink Sleeve Labelling (2)</vt:lpstr>
      <vt:lpstr>4.8 Shrink Sleeve Labelling (3)</vt:lpstr>
      <vt:lpstr>4.9.1 Shrinking into Multipack</vt:lpstr>
      <vt:lpstr>4.9.1 Shrinking into Multip (2)</vt:lpstr>
      <vt:lpstr>4.9.1 Shrinking into Multip (3)</vt:lpstr>
      <vt:lpstr>4.9.2 Packing in Tray &amp; Shrink</vt:lpstr>
      <vt:lpstr>4.9.2 Packing in Tray &amp; Shr (2)</vt:lpstr>
      <vt:lpstr>4.9.2 Packing in Tray &amp; Shr (3)</vt:lpstr>
      <vt:lpstr>4.10 Palletising</vt:lpstr>
      <vt:lpstr>4.10 Palletising (2)</vt:lpstr>
      <vt:lpstr>4.10 Palletising (3)</vt:lpstr>
      <vt:lpstr>Appendix - Equipment</vt:lpstr>
      <vt:lpstr>Labour Data – France</vt:lpstr>
      <vt:lpstr>Labour Data – Netherlands</vt:lpstr>
      <vt:lpstr>Labour Data – Portugal</vt:lpstr>
      <vt:lpstr>Labour Data – Country B</vt:lpstr>
      <vt:lpstr>Bibliography</vt:lpstr>
      <vt:lpstr>AB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WNS Procurement</dc:creator>
  <cp:keywords/>
  <dc:description/>
  <cp:lastModifiedBy>Alsaba Rao</cp:lastModifiedBy>
  <cp:revision/>
  <dcterms:created xsi:type="dcterms:W3CDTF">2024-09-03T07:48:09Z</dcterms:created>
  <dcterms:modified xsi:type="dcterms:W3CDTF">2026-03-27T15:51:47Z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ackup">
    <vt:i4>1</vt:i4>
  </property>
  <property fmtid="{D5CDD505-2E9C-101B-9397-08002B2CF9AE}" pid="3" name="ContentTypeId">
    <vt:lpwstr>0x0101007C7A6347B36459479855B6450C800820</vt:lpwstr>
  </property>
</Properties>
</file>