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nnon/work/uaf/SEtrolling/data/"/>
    </mc:Choice>
  </mc:AlternateContent>
  <xr:revisionPtr revIDLastSave="0" documentId="13_ncr:1_{D74398BC-5577-B046-B768-B0C9481BC0ED}" xr6:coauthVersionLast="47" xr6:coauthVersionMax="47" xr10:uidLastSave="{00000000-0000-0000-0000-000000000000}"/>
  <bookViews>
    <workbookView xWindow="-33600" yWindow="-2020" windowWidth="27860" windowHeight="17500" xr2:uid="{2917A6A4-B4D7-0F43-AD34-C556B323F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E24" i="1"/>
  <c r="E26" i="1"/>
  <c r="E25" i="1"/>
  <c r="E23" i="1"/>
  <c r="E22" i="1"/>
  <c r="F21" i="1"/>
  <c r="E21" i="1"/>
  <c r="F20" i="1"/>
  <c r="E20" i="1"/>
  <c r="F19" i="1"/>
  <c r="E19" i="1"/>
  <c r="F18" i="1" l="1"/>
  <c r="E18" i="1"/>
  <c r="F7" i="1"/>
  <c r="F17" i="1"/>
  <c r="F16" i="1"/>
  <c r="F15" i="1"/>
  <c r="E17" i="1"/>
  <c r="E16" i="1"/>
  <c r="E15" i="1"/>
  <c r="F14" i="1"/>
  <c r="E14" i="1"/>
  <c r="F13" i="1"/>
  <c r="E13" i="1"/>
  <c r="F12" i="1"/>
  <c r="E12" i="1"/>
  <c r="F11" i="1"/>
  <c r="F10" i="1"/>
  <c r="E11" i="1"/>
  <c r="E10" i="1"/>
  <c r="F9" i="1"/>
  <c r="E9" i="1"/>
  <c r="F8" i="1"/>
  <c r="E8" i="1"/>
  <c r="E7" i="1"/>
  <c r="F4" i="1"/>
  <c r="E5" i="1" l="1"/>
  <c r="E4" i="1"/>
</calcChain>
</file>

<file path=xl/sharedStrings.xml><?xml version="1.0" encoding="utf-8"?>
<sst xmlns="http://schemas.openxmlformats.org/spreadsheetml/2006/main" count="62" uniqueCount="40">
  <si>
    <t>Station</t>
  </si>
  <si>
    <t>Time</t>
  </si>
  <si>
    <t>Lat</t>
  </si>
  <si>
    <t>Long</t>
  </si>
  <si>
    <t>Bottom Depth</t>
  </si>
  <si>
    <t>Notes</t>
  </si>
  <si>
    <t>Local / UTC</t>
  </si>
  <si>
    <t>1=local, 2=UTC</t>
  </si>
  <si>
    <t>Bottom Depth type</t>
  </si>
  <si>
    <t>1=m,2=ft,3=ftm</t>
  </si>
  <si>
    <t>West Crawfish trench - deep hole cast went without hitch. Forgot to uncap fluorometer. Ebb tide / low water.</t>
  </si>
  <si>
    <t>Sitka Sound. Part of same deployment initiated 8/13/22</t>
  </si>
  <si>
    <t>Discard</t>
  </si>
  <si>
    <t xml:space="preserve">Sitka sound. </t>
  </si>
  <si>
    <t>Date</t>
  </si>
  <si>
    <t>Unit</t>
  </si>
  <si>
    <t>Near S6 - seep spot in main channel</t>
  </si>
  <si>
    <t>Allowed for drift during cast so deepest is on taarget for S6, 56o 58450 135o 29703</t>
  </si>
  <si>
    <t>Peril Strait - False Lindenberg Head</t>
  </si>
  <si>
    <t>20 Knot wind - deployment went okay. 3kn drift</t>
  </si>
  <si>
    <t>Cast in and out in dark. Drift 200 yards, flood tide.</t>
  </si>
  <si>
    <t>Dundas Bay - Ebb tide. Complex currents associated with North Inian Pass</t>
  </si>
  <si>
    <t xml:space="preserve">15 Knot wind 2 ft chp, corrected drift putting in gear only 125 yd off mark. </t>
  </si>
  <si>
    <t>127 yard drift N of mark (station). Flood tide. NO DATA. Unit failed to turn on*.  *after 2 days and bettery and desiccant replacement the unit came baack to life aand uploaded data from the cast!</t>
  </si>
  <si>
    <t>1.3 knt drift speed with tide. 53 ambient temp, calm. End = 56 56.60, 134 19.41 128 ftm</t>
  </si>
  <si>
    <t>10 kt ESE wind, overcast, 1' chop. 57 Ambient temp. 1.1 kt drift. End 1310. 57 07.06, 133 58.67. 113 ftm.</t>
  </si>
  <si>
    <t>10 kt wind. Overcast/fog. 48 ambient temp. 1' chop. End 1010. 57 02.92 133 11.99.</t>
  </si>
  <si>
    <t>Vessel</t>
  </si>
  <si>
    <t>Aljac</t>
  </si>
  <si>
    <t>Miss Alice</t>
  </si>
  <si>
    <t>1 = Temp, 2 = Salt</t>
  </si>
  <si>
    <t>3 = Pres, 4 = Chlor</t>
  </si>
  <si>
    <t>REPLACE THIS LOGBOOK ENTRY, IT IS ONLY TEMPORARY!!!!</t>
  </si>
  <si>
    <t>DOUBLECHECK THIS ENTRY</t>
  </si>
  <si>
    <t>Seth</t>
  </si>
  <si>
    <t>Calm, pre-dawn. 54 amb temp.</t>
  </si>
  <si>
    <t>15 kt E, overcast, "rain???", 50 F ambient temp.</t>
  </si>
  <si>
    <t>20 kt E, mostly sunny, 54 F ambient, 2' chop, end 1700, 57 03.13, 133 11.96, 108 ft</t>
  </si>
  <si>
    <t>10 kt NE, mostly sunny. 45 F, 1' chop.</t>
  </si>
  <si>
    <t xml:space="preserve">30 kts E, overcast, 3-5' chop. 39 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</si>
</sst>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6669-EDCE-7C46-B77E-365FC3DDAAB5}">
  <dimension ref="A1:L26"/>
  <sheetViews>
    <sheetView tabSelected="1" topLeftCell="A6" workbookViewId="0">
      <selection activeCell="A27" sqref="A27"/>
    </sheetView>
  </sheetViews>
  <sheetFormatPr baseColWidth="10" defaultRowHeight="21" x14ac:dyDescent="0.25"/>
  <cols>
    <col min="1" max="1" width="14.83203125" style="1" customWidth="1"/>
    <col min="2" max="2" width="12.6640625" style="6" customWidth="1"/>
    <col min="3" max="3" width="18.1640625" style="10" customWidth="1"/>
    <col min="4" max="4" width="19.1640625" style="2" customWidth="1"/>
    <col min="5" max="5" width="12.5" style="6" customWidth="1"/>
    <col min="6" max="6" width="14.5" style="2" customWidth="1"/>
    <col min="7" max="7" width="19.5" style="6" customWidth="1"/>
    <col min="8" max="8" width="25.83203125" style="2" customWidth="1"/>
    <col min="9" max="9" width="23.1640625" style="12" customWidth="1"/>
    <col min="10" max="11" width="13.5" style="6" customWidth="1"/>
    <col min="12" max="12" width="30.1640625" style="8" customWidth="1"/>
    <col min="13" max="16384" width="10.83203125" style="3"/>
  </cols>
  <sheetData>
    <row r="1" spans="1:12" x14ac:dyDescent="0.25">
      <c r="I1" s="12" t="s">
        <v>12</v>
      </c>
    </row>
    <row r="2" spans="1:12" x14ac:dyDescent="0.25">
      <c r="D2" s="2" t="s">
        <v>6</v>
      </c>
      <c r="H2" s="2" t="s">
        <v>8</v>
      </c>
      <c r="I2" s="13" t="s">
        <v>30</v>
      </c>
    </row>
    <row r="3" spans="1:12" x14ac:dyDescent="0.25">
      <c r="A3" s="4" t="s">
        <v>14</v>
      </c>
      <c r="B3" s="7" t="s">
        <v>0</v>
      </c>
      <c r="C3" s="11" t="s">
        <v>1</v>
      </c>
      <c r="D3" s="5" t="s">
        <v>7</v>
      </c>
      <c r="E3" s="7" t="s">
        <v>2</v>
      </c>
      <c r="F3" s="5" t="s">
        <v>3</v>
      </c>
      <c r="G3" s="7" t="s">
        <v>4</v>
      </c>
      <c r="H3" s="5" t="s">
        <v>9</v>
      </c>
      <c r="I3" s="13" t="s">
        <v>31</v>
      </c>
      <c r="J3" s="7" t="s">
        <v>15</v>
      </c>
      <c r="K3" s="7" t="s">
        <v>27</v>
      </c>
      <c r="L3" s="9" t="s">
        <v>5</v>
      </c>
    </row>
    <row r="4" spans="1:12" x14ac:dyDescent="0.25">
      <c r="A4" s="1">
        <v>44786</v>
      </c>
      <c r="C4" s="10">
        <v>0.2638888888888889</v>
      </c>
      <c r="D4" s="2">
        <v>1</v>
      </c>
      <c r="E4" s="6">
        <f>56 + 46.954/60</f>
        <v>56.782566666666668</v>
      </c>
      <c r="F4" s="2">
        <f xml:space="preserve"> 135 + 15.15547/60</f>
        <v>135.25259116666666</v>
      </c>
      <c r="G4" s="6">
        <v>156</v>
      </c>
      <c r="H4" s="2">
        <v>3</v>
      </c>
      <c r="I4" s="12">
        <v>4</v>
      </c>
      <c r="J4" s="6">
        <v>210675</v>
      </c>
      <c r="K4" s="6" t="s">
        <v>28</v>
      </c>
      <c r="L4" s="8" t="s">
        <v>10</v>
      </c>
    </row>
    <row r="5" spans="1:12" x14ac:dyDescent="0.25">
      <c r="A5" s="1">
        <v>44787</v>
      </c>
      <c r="B5" s="6">
        <v>6</v>
      </c>
      <c r="C5" s="10">
        <v>0.625</v>
      </c>
      <c r="D5" s="2">
        <v>1</v>
      </c>
      <c r="E5" s="6">
        <f>56 + 58.452/60</f>
        <v>56.974200000000003</v>
      </c>
      <c r="F5" s="2">
        <v>135.49539999999999</v>
      </c>
      <c r="G5" s="6">
        <v>96</v>
      </c>
      <c r="H5" s="2">
        <v>3</v>
      </c>
      <c r="J5" s="6">
        <v>210675</v>
      </c>
      <c r="K5" s="6" t="s">
        <v>28</v>
      </c>
      <c r="L5" s="8" t="s">
        <v>11</v>
      </c>
    </row>
    <row r="6" spans="1:12" x14ac:dyDescent="0.25">
      <c r="A6" s="1">
        <v>44796</v>
      </c>
      <c r="B6" s="6">
        <v>6</v>
      </c>
      <c r="C6" s="10">
        <v>0.45624999999999999</v>
      </c>
      <c r="D6" s="2">
        <v>1</v>
      </c>
      <c r="E6" s="6">
        <v>56.984200000000001</v>
      </c>
      <c r="F6" s="2">
        <v>135.4854</v>
      </c>
      <c r="G6" s="6">
        <v>97</v>
      </c>
      <c r="H6" s="2">
        <v>3</v>
      </c>
      <c r="J6" s="6">
        <v>210675</v>
      </c>
      <c r="K6" s="6" t="s">
        <v>28</v>
      </c>
      <c r="L6" s="8" t="s">
        <v>13</v>
      </c>
    </row>
    <row r="7" spans="1:12" x14ac:dyDescent="0.25">
      <c r="A7" s="1">
        <v>44804</v>
      </c>
      <c r="C7" s="10">
        <v>0.3125</v>
      </c>
      <c r="D7" s="2">
        <v>1</v>
      </c>
      <c r="E7" s="6">
        <f>56+58.673/60</f>
        <v>56.977883333333331</v>
      </c>
      <c r="F7" s="2">
        <f>135+29.201/60</f>
        <v>135.48668333333333</v>
      </c>
      <c r="G7" s="6">
        <v>126</v>
      </c>
      <c r="H7" s="2">
        <v>3</v>
      </c>
      <c r="J7" s="6">
        <v>210675</v>
      </c>
      <c r="K7" s="6" t="s">
        <v>28</v>
      </c>
      <c r="L7" s="8" t="s">
        <v>16</v>
      </c>
    </row>
    <row r="8" spans="1:12" x14ac:dyDescent="0.25">
      <c r="A8" s="1">
        <v>44804</v>
      </c>
      <c r="B8" s="6">
        <v>6</v>
      </c>
      <c r="C8" s="10">
        <v>0.33333333333333331</v>
      </c>
      <c r="D8" s="2">
        <v>1</v>
      </c>
      <c r="E8" s="6">
        <f>56+58.53/60</f>
        <v>56.975499999999997</v>
      </c>
      <c r="F8" s="2">
        <f>135+29.24/60</f>
        <v>135.48733333333334</v>
      </c>
      <c r="G8" s="6">
        <v>120</v>
      </c>
      <c r="H8" s="2">
        <v>3</v>
      </c>
      <c r="J8" s="6">
        <v>210675</v>
      </c>
      <c r="K8" s="6" t="s">
        <v>28</v>
      </c>
      <c r="L8" s="8" t="s">
        <v>17</v>
      </c>
    </row>
    <row r="9" spans="1:12" x14ac:dyDescent="0.25">
      <c r="A9" s="1">
        <v>44812</v>
      </c>
      <c r="C9" s="10">
        <v>0.47222222222222227</v>
      </c>
      <c r="D9" s="2">
        <v>1</v>
      </c>
      <c r="E9" s="6">
        <f>57+27.719/60</f>
        <v>57.461983333333336</v>
      </c>
      <c r="F9" s="2">
        <f>135+6.733/60</f>
        <v>135.11221666666665</v>
      </c>
      <c r="G9" s="6">
        <v>152</v>
      </c>
      <c r="H9" s="2">
        <v>3</v>
      </c>
      <c r="J9" s="6">
        <v>210675</v>
      </c>
      <c r="K9" s="6" t="s">
        <v>28</v>
      </c>
      <c r="L9" s="8" t="s">
        <v>18</v>
      </c>
    </row>
    <row r="10" spans="1:12" x14ac:dyDescent="0.25">
      <c r="A10" s="1">
        <v>44812</v>
      </c>
      <c r="B10" s="6">
        <v>1</v>
      </c>
      <c r="C10" s="10">
        <v>0.67708333333333337</v>
      </c>
      <c r="D10" s="2">
        <v>1</v>
      </c>
      <c r="E10" s="6">
        <f>57+37.2/60</f>
        <v>57.62</v>
      </c>
      <c r="F10" s="2">
        <f>134+47.391/60</f>
        <v>134.78985</v>
      </c>
      <c r="G10" s="6">
        <v>322</v>
      </c>
      <c r="H10" s="2">
        <v>3</v>
      </c>
      <c r="J10" s="6">
        <v>210675</v>
      </c>
      <c r="K10" s="6" t="s">
        <v>28</v>
      </c>
      <c r="L10" s="8" t="s">
        <v>19</v>
      </c>
    </row>
    <row r="11" spans="1:12" x14ac:dyDescent="0.25">
      <c r="A11" s="1">
        <v>44812</v>
      </c>
      <c r="B11" s="6">
        <v>8</v>
      </c>
      <c r="C11" s="10">
        <v>0.86458333333333337</v>
      </c>
      <c r="D11" s="2">
        <v>1</v>
      </c>
      <c r="E11" s="6">
        <f>58+4.78/60</f>
        <v>58.079666666666668</v>
      </c>
      <c r="F11" s="2">
        <f>135+0/60</f>
        <v>135</v>
      </c>
      <c r="G11" s="6">
        <v>202</v>
      </c>
      <c r="H11" s="2">
        <v>3</v>
      </c>
      <c r="J11" s="6">
        <v>210675</v>
      </c>
      <c r="K11" s="6" t="s">
        <v>28</v>
      </c>
      <c r="L11" s="8" t="s">
        <v>20</v>
      </c>
    </row>
    <row r="12" spans="1:12" x14ac:dyDescent="0.25">
      <c r="A12" s="1">
        <v>44819</v>
      </c>
      <c r="C12" s="10">
        <v>0.30555555555555552</v>
      </c>
      <c r="D12" s="2">
        <v>1</v>
      </c>
      <c r="E12" s="6">
        <f>58+19.794/60</f>
        <v>58.329900000000002</v>
      </c>
      <c r="F12" s="2">
        <f>136+19.265/60</f>
        <v>136.32108333333332</v>
      </c>
      <c r="G12" s="6">
        <v>140</v>
      </c>
      <c r="H12" s="2">
        <v>3</v>
      </c>
      <c r="J12" s="6">
        <v>210675</v>
      </c>
      <c r="K12" s="6" t="s">
        <v>28</v>
      </c>
      <c r="L12" s="8" t="s">
        <v>21</v>
      </c>
    </row>
    <row r="13" spans="1:12" x14ac:dyDescent="0.25">
      <c r="A13" s="1">
        <v>44819</v>
      </c>
      <c r="B13" s="6">
        <v>8</v>
      </c>
      <c r="C13" s="10">
        <v>0.65277777777777779</v>
      </c>
      <c r="D13" s="2">
        <v>1</v>
      </c>
      <c r="E13" s="6">
        <f>58+4.78/60</f>
        <v>58.079666666666668</v>
      </c>
      <c r="F13" s="2">
        <f>134 + 59.99/60</f>
        <v>134.99983333333333</v>
      </c>
      <c r="G13" s="6">
        <v>202</v>
      </c>
      <c r="H13" s="2">
        <v>3</v>
      </c>
      <c r="J13" s="6">
        <v>210675</v>
      </c>
      <c r="K13" s="6" t="s">
        <v>28</v>
      </c>
      <c r="L13" s="8" t="s">
        <v>22</v>
      </c>
    </row>
    <row r="14" spans="1:12" x14ac:dyDescent="0.25">
      <c r="A14" s="1">
        <v>44820</v>
      </c>
      <c r="B14" s="6">
        <v>1</v>
      </c>
      <c r="C14" s="10">
        <v>0.58333333333333337</v>
      </c>
      <c r="D14" s="2">
        <v>1</v>
      </c>
      <c r="E14" s="6">
        <f>57+31.2/60</f>
        <v>57.52</v>
      </c>
      <c r="F14" s="2">
        <f>134+37.391/60</f>
        <v>134.62318333333334</v>
      </c>
      <c r="G14" s="6">
        <v>322</v>
      </c>
      <c r="H14" s="2">
        <v>3</v>
      </c>
      <c r="J14" s="6">
        <v>210675</v>
      </c>
      <c r="K14" s="6" t="s">
        <v>28</v>
      </c>
      <c r="L14" s="8" t="s">
        <v>23</v>
      </c>
    </row>
    <row r="15" spans="1:12" x14ac:dyDescent="0.25">
      <c r="A15" s="1">
        <v>44818</v>
      </c>
      <c r="B15" s="6">
        <v>2</v>
      </c>
      <c r="C15" s="10">
        <v>0.4145833333333333</v>
      </c>
      <c r="D15" s="2">
        <v>1</v>
      </c>
      <c r="E15" s="6">
        <f>56+56.58/60</f>
        <v>56.942999999999998</v>
      </c>
      <c r="F15" s="2">
        <f>134+18.96/60</f>
        <v>134.316</v>
      </c>
      <c r="G15" s="6">
        <v>109</v>
      </c>
      <c r="H15" s="2">
        <v>3</v>
      </c>
      <c r="J15" s="6">
        <v>210673</v>
      </c>
      <c r="K15" s="6" t="s">
        <v>29</v>
      </c>
      <c r="L15" s="8" t="s">
        <v>24</v>
      </c>
    </row>
    <row r="16" spans="1:12" x14ac:dyDescent="0.25">
      <c r="A16" s="1">
        <v>44818</v>
      </c>
      <c r="B16" s="6">
        <v>5</v>
      </c>
      <c r="C16" s="10">
        <v>0.54097222222222219</v>
      </c>
      <c r="D16" s="2">
        <v>1</v>
      </c>
      <c r="E16" s="6">
        <f>57+6.85/60</f>
        <v>57.114166666666669</v>
      </c>
      <c r="F16" s="2">
        <f>133+58.74/60</f>
        <v>133.97900000000001</v>
      </c>
      <c r="G16" s="6">
        <v>118</v>
      </c>
      <c r="H16" s="2">
        <v>3</v>
      </c>
      <c r="J16" s="6">
        <v>210673</v>
      </c>
      <c r="K16" s="6" t="s">
        <v>29</v>
      </c>
      <c r="L16" s="8" t="s">
        <v>25</v>
      </c>
    </row>
    <row r="17" spans="1:12" x14ac:dyDescent="0.25">
      <c r="A17" s="1">
        <v>44831</v>
      </c>
      <c r="B17" s="6">
        <v>3</v>
      </c>
      <c r="C17" s="10">
        <v>0.4145833333333333</v>
      </c>
      <c r="D17" s="2">
        <v>1</v>
      </c>
      <c r="E17" s="6">
        <f>57+3.05/60</f>
        <v>57.050833333333337</v>
      </c>
      <c r="F17" s="2">
        <f>133+11.89/60</f>
        <v>133.19816666666668</v>
      </c>
      <c r="G17" s="6">
        <v>98</v>
      </c>
      <c r="H17" s="2">
        <v>3</v>
      </c>
      <c r="J17" s="6">
        <v>210673</v>
      </c>
      <c r="K17" s="6" t="s">
        <v>29</v>
      </c>
      <c r="L17" s="8" t="s">
        <v>26</v>
      </c>
    </row>
    <row r="18" spans="1:12" x14ac:dyDescent="0.25">
      <c r="A18" s="1">
        <v>44832</v>
      </c>
      <c r="B18" s="6">
        <v>6</v>
      </c>
      <c r="C18" s="10">
        <v>0.73958333333333337</v>
      </c>
      <c r="D18" s="2">
        <v>1</v>
      </c>
      <c r="E18" s="6">
        <f>56+58.53/60</f>
        <v>56.975499999999997</v>
      </c>
      <c r="F18" s="2">
        <f>135+29.24/60</f>
        <v>135.48733333333334</v>
      </c>
      <c r="G18" s="6">
        <v>120</v>
      </c>
      <c r="H18" s="2">
        <v>3</v>
      </c>
      <c r="J18" s="6">
        <v>210675</v>
      </c>
      <c r="K18" s="6" t="s">
        <v>28</v>
      </c>
      <c r="L18" s="8" t="s">
        <v>32</v>
      </c>
    </row>
    <row r="19" spans="1:12" x14ac:dyDescent="0.25">
      <c r="A19" s="1">
        <v>44842</v>
      </c>
      <c r="B19" s="6">
        <v>6</v>
      </c>
      <c r="C19" s="10">
        <v>0.69791666666666663</v>
      </c>
      <c r="D19" s="2">
        <v>1</v>
      </c>
      <c r="E19" s="6">
        <f>56+58.45/60</f>
        <v>56.974166666666669</v>
      </c>
      <c r="F19" s="2">
        <f>135+29.72/60</f>
        <v>135.49533333333332</v>
      </c>
      <c r="G19" s="6">
        <v>96</v>
      </c>
      <c r="H19" s="2">
        <v>3</v>
      </c>
      <c r="J19" s="6">
        <v>210675</v>
      </c>
      <c r="K19" s="6" t="s">
        <v>28</v>
      </c>
      <c r="L19" s="8" t="s">
        <v>33</v>
      </c>
    </row>
    <row r="20" spans="1:12" x14ac:dyDescent="0.25">
      <c r="A20" s="1">
        <v>44843</v>
      </c>
      <c r="C20" s="10">
        <v>0.59375</v>
      </c>
      <c r="D20" s="2">
        <v>1</v>
      </c>
      <c r="E20" s="6">
        <f>57+27.72/60</f>
        <v>57.462000000000003</v>
      </c>
      <c r="F20" s="2">
        <f>135+8.7/60</f>
        <v>135.14500000000001</v>
      </c>
      <c r="G20" s="6">
        <v>155</v>
      </c>
      <c r="H20" s="2">
        <v>3</v>
      </c>
      <c r="J20" s="6">
        <v>210675</v>
      </c>
      <c r="K20" s="6" t="s">
        <v>28</v>
      </c>
      <c r="L20" s="8" t="s">
        <v>33</v>
      </c>
    </row>
    <row r="21" spans="1:12" x14ac:dyDescent="0.25">
      <c r="A21" s="1">
        <v>44843</v>
      </c>
      <c r="B21" s="6">
        <v>1</v>
      </c>
      <c r="C21" s="10">
        <v>0.7270833333333333</v>
      </c>
      <c r="D21" s="2">
        <v>1</v>
      </c>
      <c r="E21" s="6">
        <f>57+37.39/60</f>
        <v>57.62316666666667</v>
      </c>
      <c r="F21" s="2">
        <f>134+47.07/60</f>
        <v>134.78450000000001</v>
      </c>
      <c r="H21" s="2">
        <v>3</v>
      </c>
      <c r="J21" s="6">
        <v>210675</v>
      </c>
      <c r="K21" s="6" t="s">
        <v>28</v>
      </c>
      <c r="L21" s="8" t="s">
        <v>33</v>
      </c>
    </row>
    <row r="22" spans="1:12" x14ac:dyDescent="0.25">
      <c r="A22" s="1">
        <v>44848</v>
      </c>
      <c r="C22" s="10">
        <v>0.2673611111111111</v>
      </c>
      <c r="D22" s="2">
        <v>1</v>
      </c>
      <c r="E22" s="6">
        <f>57+20.77/60</f>
        <v>57.346166666666669</v>
      </c>
      <c r="F22" s="2">
        <f>133+30.84/60</f>
        <v>133.51400000000001</v>
      </c>
      <c r="G22" s="6">
        <v>133</v>
      </c>
      <c r="H22" s="2">
        <v>3</v>
      </c>
      <c r="J22" s="6">
        <v>210673</v>
      </c>
      <c r="K22" s="6" t="s">
        <v>34</v>
      </c>
      <c r="L22" s="8" t="s">
        <v>35</v>
      </c>
    </row>
    <row r="23" spans="1:12" x14ac:dyDescent="0.25">
      <c r="A23" s="1">
        <v>44849</v>
      </c>
      <c r="C23" s="10">
        <v>0.30208333333333331</v>
      </c>
      <c r="D23" s="2">
        <v>1</v>
      </c>
      <c r="E23" s="6">
        <f>57+7/60</f>
        <v>57.116666666666667</v>
      </c>
      <c r="F23" s="2">
        <f>133+38.59/60</f>
        <v>133.64316666666667</v>
      </c>
      <c r="G23" s="6">
        <v>133</v>
      </c>
      <c r="H23" s="2">
        <v>3</v>
      </c>
      <c r="J23" s="6">
        <v>210673</v>
      </c>
      <c r="K23" s="6" t="s">
        <v>34</v>
      </c>
      <c r="L23" s="8" t="s">
        <v>36</v>
      </c>
    </row>
    <row r="24" spans="1:12" x14ac:dyDescent="0.25">
      <c r="A24" s="1">
        <v>44849</v>
      </c>
      <c r="B24" s="6">
        <v>3</v>
      </c>
      <c r="C24" s="10">
        <v>0.69791666666666663</v>
      </c>
      <c r="D24" s="2">
        <v>1</v>
      </c>
      <c r="E24" s="6">
        <f>57+3.08/60</f>
        <v>57.051333333333332</v>
      </c>
      <c r="F24" s="2">
        <f>133+11.93/60</f>
        <v>133.19883333333334</v>
      </c>
      <c r="G24" s="6">
        <v>102</v>
      </c>
      <c r="H24" s="2">
        <v>3</v>
      </c>
      <c r="J24" s="6">
        <v>210673</v>
      </c>
      <c r="K24" s="6" t="s">
        <v>34</v>
      </c>
      <c r="L24" s="8" t="s">
        <v>37</v>
      </c>
    </row>
    <row r="25" spans="1:12" x14ac:dyDescent="0.25">
      <c r="A25" s="1">
        <v>44856</v>
      </c>
      <c r="B25" s="6">
        <v>5</v>
      </c>
      <c r="C25" s="10">
        <v>0.71875</v>
      </c>
      <c r="D25" s="2">
        <v>1</v>
      </c>
      <c r="E25" s="6">
        <f>57+6.79/60</f>
        <v>57.113166666666665</v>
      </c>
      <c r="F25" s="2">
        <f>133+59/60</f>
        <v>133.98333333333332</v>
      </c>
      <c r="G25" s="6">
        <v>115</v>
      </c>
      <c r="H25" s="2">
        <v>3</v>
      </c>
      <c r="J25" s="6">
        <v>210673</v>
      </c>
      <c r="K25" s="6" t="s">
        <v>34</v>
      </c>
      <c r="L25" s="8" t="s">
        <v>38</v>
      </c>
    </row>
    <row r="26" spans="1:12" x14ac:dyDescent="0.25">
      <c r="A26" s="1">
        <v>44862</v>
      </c>
      <c r="B26" s="6">
        <v>3</v>
      </c>
      <c r="C26" s="10">
        <v>0.33680555555555558</v>
      </c>
      <c r="D26" s="2">
        <v>1</v>
      </c>
      <c r="E26" s="6">
        <f>57+3.56/60</f>
        <v>57.059333333333335</v>
      </c>
      <c r="F26" s="2">
        <f>133+9.05/60</f>
        <v>133.15083333333334</v>
      </c>
      <c r="G26" s="6">
        <v>106</v>
      </c>
      <c r="H26" s="2">
        <v>3</v>
      </c>
      <c r="J26" s="6">
        <v>210673</v>
      </c>
      <c r="K26" s="6" t="s">
        <v>34</v>
      </c>
      <c r="L26" s="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hennon</dc:creator>
  <cp:lastModifiedBy>tyler hennon</cp:lastModifiedBy>
  <dcterms:created xsi:type="dcterms:W3CDTF">2022-08-24T18:54:01Z</dcterms:created>
  <dcterms:modified xsi:type="dcterms:W3CDTF">2022-10-31T20:47:46Z</dcterms:modified>
</cp:coreProperties>
</file>