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YPCbl\KarpovCourses\Prod_Mngmnt\"/>
    </mc:Choice>
  </mc:AlternateContent>
  <xr:revisionPtr revIDLastSave="0" documentId="13_ncr:1_{ADBB5844-8AA2-40D6-A0B7-7542FDB607DE}" xr6:coauthVersionLast="47" xr6:coauthVersionMax="47" xr10:uidLastSave="{00000000-0000-0000-0000-000000000000}"/>
  <bookViews>
    <workbookView xWindow="-120" yWindow="-120" windowWidth="29040" windowHeight="15720" xr2:uid="{06958F72-4958-4B35-B38B-DA5A4443F1F5}"/>
  </bookViews>
  <sheets>
    <sheet name="Steps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G20" i="1"/>
  <c r="N17" i="1"/>
  <c r="N14" i="1"/>
  <c r="E14" i="1"/>
  <c r="E17" i="1" s="1"/>
  <c r="E20" i="1" s="1"/>
  <c r="D14" i="1"/>
  <c r="N11" i="1"/>
  <c r="I11" i="1"/>
  <c r="I14" i="1" s="1"/>
  <c r="I17" i="1" s="1"/>
  <c r="I20" i="1" s="1"/>
  <c r="D11" i="1"/>
  <c r="F11" i="1" s="1"/>
  <c r="N8" i="1"/>
  <c r="H8" i="1"/>
  <c r="J8" i="1" s="1"/>
  <c r="G8" i="1"/>
  <c r="G11" i="1" s="1"/>
  <c r="G14" i="1" s="1"/>
  <c r="D8" i="1"/>
  <c r="L5" i="1"/>
  <c r="K5" i="1"/>
  <c r="C5" i="1" s="1"/>
  <c r="C6" i="1" s="1"/>
  <c r="I5" i="1"/>
  <c r="I9" i="1" s="1"/>
  <c r="G5" i="1"/>
  <c r="G18" i="1" s="1"/>
  <c r="E5" i="1"/>
  <c r="E12" i="1" s="1"/>
  <c r="L8" i="1" l="1"/>
  <c r="F14" i="1"/>
  <c r="H14" i="1" s="1"/>
  <c r="J14" i="1" s="1"/>
  <c r="L14" i="1"/>
  <c r="L11" i="1"/>
  <c r="H11" i="1"/>
  <c r="J11" i="1" s="1"/>
  <c r="O8" i="1"/>
  <c r="K8" i="1" s="1"/>
  <c r="D17" i="1"/>
  <c r="M5" i="1"/>
  <c r="E8" i="1"/>
  <c r="F8" i="1" s="1"/>
  <c r="O14" i="1" l="1"/>
  <c r="K14" i="1"/>
  <c r="C14" i="1" s="1"/>
  <c r="M8" i="1"/>
  <c r="C8" i="1"/>
  <c r="C9" i="1" s="1"/>
  <c r="A8" i="1" s="1"/>
  <c r="O11" i="1"/>
  <c r="K11" i="1"/>
  <c r="C11" i="1" s="1"/>
  <c r="L17" i="1"/>
  <c r="D20" i="1"/>
  <c r="F17" i="1"/>
  <c r="H17" i="1" s="1"/>
  <c r="J17" i="1" s="1"/>
  <c r="M14" i="1" l="1"/>
  <c r="M11" i="1"/>
  <c r="C12" i="1"/>
  <c r="A11" i="1" s="1"/>
  <c r="C15" i="1"/>
  <c r="A14" i="1" s="1"/>
  <c r="O17" i="1"/>
  <c r="K17" i="1" s="1"/>
  <c r="F20" i="1"/>
  <c r="H20" i="1" s="1"/>
  <c r="J20" i="1" s="1"/>
  <c r="L20" i="1"/>
  <c r="C17" i="1" l="1"/>
  <c r="C18" i="1" s="1"/>
  <c r="A17" i="1" s="1"/>
  <c r="M17" i="1"/>
  <c r="O20" i="1"/>
  <c r="K20" i="1" s="1"/>
  <c r="M20" i="1" l="1"/>
  <c r="C20" i="1"/>
</calcChain>
</file>

<file path=xl/sharedStrings.xml><?xml version="1.0" encoding="utf-8"?>
<sst xmlns="http://schemas.openxmlformats.org/spreadsheetml/2006/main" count="34" uniqueCount="33">
  <si>
    <t>Margin Profit</t>
  </si>
  <si>
    <t>Users / Visitors</t>
  </si>
  <si>
    <t>C1</t>
  </si>
  <si>
    <t>Buyers</t>
  </si>
  <si>
    <t>APC. Average Payment Count</t>
  </si>
  <si>
    <t>Orders</t>
  </si>
  <si>
    <t>AvPrice</t>
  </si>
  <si>
    <t>Revenue</t>
  </si>
  <si>
    <t>Margin%</t>
  </si>
  <si>
    <t>CPAcq
CPUser</t>
  </si>
  <si>
    <t>AMPU</t>
  </si>
  <si>
    <t>Acquisition Costs</t>
  </si>
  <si>
    <t xml:space="preserve">Cost Price </t>
  </si>
  <si>
    <t>Доп. вложения</t>
  </si>
  <si>
    <t>метрика</t>
  </si>
  <si>
    <t>Марж. прибыль</t>
  </si>
  <si>
    <t>посетители</t>
  </si>
  <si>
    <t>конв. в
покупателя</t>
  </si>
  <si>
    <t>покупатели</t>
  </si>
  <si>
    <t>повторные покупки</t>
  </si>
  <si>
    <t>заказы</t>
  </si>
  <si>
    <t>ср. чек</t>
  </si>
  <si>
    <t>доход</t>
  </si>
  <si>
    <t xml:space="preserve">маржинальность </t>
  </si>
  <si>
    <t>стоимость привлечения</t>
  </si>
  <si>
    <t>расходы
с ндс</t>
  </si>
  <si>
    <t>Себестоимость</t>
  </si>
  <si>
    <t>Показатели за прошлый месяц</t>
  </si>
  <si>
    <t>конв
в покупателя</t>
  </si>
  <si>
    <t>пользов.</t>
  </si>
  <si>
    <t>повт. покупки</t>
  </si>
  <si>
    <t>Показатели после 4 шагов</t>
  </si>
  <si>
    <t>Расчет прироста маржи на основании данных, полученных от финансистов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</si>
</sst>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₽-419]"/>
    <numFmt numFmtId="165" formatCode="#,##0.00\ [$₽-419]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Nunito"/>
      <charset val="204"/>
    </font>
    <font>
      <sz val="9"/>
      <color theme="1"/>
      <name val="Nunito"/>
      <charset val="204"/>
    </font>
    <font>
      <sz val="10"/>
      <color theme="1"/>
      <name val="Nunito"/>
      <charset val="204"/>
    </font>
    <font>
      <sz val="9"/>
      <color rgb="FF666666"/>
      <name val="Nunito"/>
      <charset val="204"/>
    </font>
    <font>
      <sz val="9"/>
      <color rgb="FF000000"/>
      <name val="Nunito"/>
      <charset val="204"/>
    </font>
    <font>
      <b/>
      <sz val="9"/>
      <color rgb="FF000000"/>
      <name val="Nunito"/>
      <charset val="204"/>
    </font>
    <font>
      <sz val="10"/>
      <color theme="4" tint="0.39997558519241921"/>
      <name val="Nunito"/>
      <charset val="204"/>
    </font>
    <font>
      <sz val="9"/>
      <color rgb="FF434343"/>
      <name val="Nunito"/>
      <charset val="204"/>
    </font>
    <font>
      <b/>
      <sz val="9"/>
      <color rgb="FF32A400"/>
      <name val="Nunito"/>
      <charset val="204"/>
    </font>
    <font>
      <sz val="9"/>
      <color rgb="FFFF3F3F"/>
      <name val="Nunito"/>
      <charset val="204"/>
    </font>
    <font>
      <b/>
      <i/>
      <sz val="10"/>
      <color rgb="FF000000"/>
      <name val="Nunito"/>
      <charset val="204"/>
    </font>
    <font>
      <sz val="9"/>
      <color rgb="FF3C78D8"/>
      <name val="Nunito"/>
      <charset val="204"/>
    </font>
    <font>
      <sz val="16"/>
      <color theme="1"/>
      <name val="Nunito"/>
      <charset val="204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EFAEC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3" fontId="1" fillId="0" borderId="0" xfId="0" applyNumberFormat="1" applyFont="1"/>
    <xf numFmtId="3" fontId="1" fillId="0" borderId="0" xfId="0" applyNumberFormat="1" applyFont="1" applyAlignment="1">
      <alignment horizontal="left" indent="1"/>
    </xf>
    <xf numFmtId="3" fontId="2" fillId="2" borderId="1" xfId="0" applyNumberFormat="1" applyFont="1" applyFill="1" applyBorder="1" applyAlignment="1">
      <alignment horizontal="left" vertical="center" wrapText="1" indent="2"/>
    </xf>
    <xf numFmtId="3" fontId="3" fillId="2" borderId="1" xfId="0" applyNumberFormat="1" applyFont="1" applyFill="1" applyBorder="1" applyAlignment="1">
      <alignment horizontal="left" vertical="center" wrapText="1" inden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left" vertical="center" wrapText="1" indent="2"/>
    </xf>
    <xf numFmtId="3" fontId="4" fillId="2" borderId="1" xfId="0" applyNumberFormat="1" applyFont="1" applyFill="1" applyBorder="1" applyAlignment="1">
      <alignment horizontal="left" vertical="center" wrapText="1" indent="1"/>
    </xf>
    <xf numFmtId="3" fontId="3" fillId="2" borderId="2" xfId="0" applyNumberFormat="1" applyFont="1" applyFill="1" applyBorder="1" applyAlignment="1">
      <alignment vertical="center" wrapText="1"/>
    </xf>
    <xf numFmtId="3" fontId="1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left" vertical="center" wrapText="1" indent="2"/>
    </xf>
    <xf numFmtId="0" fontId="5" fillId="3" borderId="1" xfId="0" applyFont="1" applyFill="1" applyBorder="1" applyAlignment="1">
      <alignment horizontal="left" vertical="center" wrapText="1" indent="1"/>
    </xf>
    <xf numFmtId="3" fontId="3" fillId="3" borderId="1" xfId="0" applyNumberFormat="1" applyFont="1" applyFill="1" applyBorder="1" applyAlignment="1">
      <alignment horizontal="left" vertical="center" wrapText="1" indent="1"/>
    </xf>
    <xf numFmtId="164" fontId="6" fillId="3" borderId="1" xfId="0" applyNumberFormat="1" applyFont="1" applyFill="1" applyBorder="1" applyAlignment="1">
      <alignment horizontal="right" vertical="center" wrapText="1" indent="1"/>
    </xf>
    <xf numFmtId="3" fontId="2" fillId="3" borderId="1" xfId="0" applyNumberFormat="1" applyFont="1" applyFill="1" applyBorder="1" applyAlignment="1">
      <alignment horizontal="right" vertical="center" wrapText="1" indent="1"/>
    </xf>
    <xf numFmtId="10" fontId="2" fillId="3" borderId="1" xfId="0" applyNumberFormat="1" applyFont="1" applyFill="1" applyBorder="1" applyAlignment="1">
      <alignment horizontal="right" vertical="center" wrapText="1" indent="1"/>
    </xf>
    <xf numFmtId="4" fontId="2" fillId="3" borderId="1" xfId="0" applyNumberFormat="1" applyFont="1" applyFill="1" applyBorder="1" applyAlignment="1">
      <alignment horizontal="right" vertical="center" wrapText="1" indent="1"/>
    </xf>
    <xf numFmtId="164" fontId="2" fillId="3" borderId="1" xfId="0" applyNumberFormat="1" applyFont="1" applyFill="1" applyBorder="1" applyAlignment="1">
      <alignment horizontal="right" vertical="center" wrapText="1" indent="1"/>
    </xf>
    <xf numFmtId="10" fontId="5" fillId="3" borderId="1" xfId="0" applyNumberFormat="1" applyFont="1" applyFill="1" applyBorder="1" applyAlignment="1">
      <alignment horizontal="right" vertical="center" wrapText="1" indent="1"/>
    </xf>
    <xf numFmtId="165" fontId="2" fillId="3" borderId="1" xfId="0" applyNumberFormat="1" applyFont="1" applyFill="1" applyBorder="1" applyAlignment="1">
      <alignment horizontal="right" vertical="center" wrapText="1" indent="1"/>
    </xf>
    <xf numFmtId="165" fontId="2" fillId="3" borderId="2" xfId="0" applyNumberFormat="1" applyFont="1" applyFill="1" applyBorder="1" applyAlignment="1">
      <alignment horizontal="right" vertical="center" wrapText="1" indent="1"/>
    </xf>
    <xf numFmtId="3" fontId="3" fillId="0" borderId="1" xfId="0" applyNumberFormat="1" applyFont="1" applyBorder="1" applyAlignment="1">
      <alignment horizontal="left" vertical="center" wrapText="1" indent="2"/>
    </xf>
    <xf numFmtId="3" fontId="3" fillId="0" borderId="1" xfId="0" applyNumberFormat="1" applyFont="1" applyBorder="1" applyAlignment="1">
      <alignment horizontal="left" vertical="center" wrapText="1" indent="1"/>
    </xf>
    <xf numFmtId="164" fontId="7" fillId="0" borderId="1" xfId="0" applyNumberFormat="1" applyFont="1" applyBorder="1" applyAlignment="1">
      <alignment horizontal="right" vertical="center" wrapText="1" indent="1"/>
    </xf>
    <xf numFmtId="3" fontId="3" fillId="0" borderId="1" xfId="0" applyNumberFormat="1" applyFont="1" applyBorder="1" applyAlignment="1">
      <alignment horizontal="right" vertical="center" wrapText="1" indent="1"/>
    </xf>
    <xf numFmtId="10" fontId="3" fillId="0" borderId="1" xfId="0" applyNumberFormat="1" applyFont="1" applyBorder="1" applyAlignment="1">
      <alignment horizontal="right" vertical="center" wrapText="1" indent="1"/>
    </xf>
    <xf numFmtId="4" fontId="3" fillId="0" borderId="1" xfId="0" applyNumberFormat="1" applyFont="1" applyBorder="1" applyAlignment="1">
      <alignment horizontal="right" vertical="center" wrapText="1" indent="1"/>
    </xf>
    <xf numFmtId="164" fontId="3" fillId="0" borderId="1" xfId="0" applyNumberFormat="1" applyFont="1" applyBorder="1" applyAlignment="1">
      <alignment horizontal="right" vertical="center" wrapText="1" indent="1"/>
    </xf>
    <xf numFmtId="165" fontId="3" fillId="0" borderId="1" xfId="0" applyNumberFormat="1" applyFont="1" applyBorder="1" applyAlignment="1">
      <alignment horizontal="right" vertical="center" wrapText="1" indent="1"/>
    </xf>
    <xf numFmtId="165" fontId="3" fillId="0" borderId="2" xfId="0" applyNumberFormat="1" applyFont="1" applyBorder="1" applyAlignment="1">
      <alignment horizontal="right" vertical="center" wrapText="1" indent="1"/>
    </xf>
    <xf numFmtId="164" fontId="5" fillId="3" borderId="1" xfId="0" applyNumberFormat="1" applyFont="1" applyFill="1" applyBorder="1" applyAlignment="1">
      <alignment horizontal="left" vertical="center" wrapText="1" indent="2"/>
    </xf>
    <xf numFmtId="3" fontId="8" fillId="4" borderId="1" xfId="0" applyNumberFormat="1" applyFont="1" applyFill="1" applyBorder="1" applyAlignment="1">
      <alignment horizontal="left" vertical="center" wrapText="1" indent="1"/>
    </xf>
    <xf numFmtId="3" fontId="4" fillId="4" borderId="1" xfId="0" applyNumberFormat="1" applyFont="1" applyFill="1" applyBorder="1" applyAlignment="1">
      <alignment horizontal="left" vertical="center" wrapText="1" indent="1"/>
    </xf>
    <xf numFmtId="3" fontId="2" fillId="4" borderId="1" xfId="0" applyNumberFormat="1" applyFont="1" applyFill="1" applyBorder="1" applyAlignment="1">
      <alignment horizontal="right" vertical="center" wrapText="1" indent="1"/>
    </xf>
    <xf numFmtId="10" fontId="2" fillId="4" borderId="1" xfId="0" applyNumberFormat="1" applyFont="1" applyFill="1" applyBorder="1" applyAlignment="1">
      <alignment horizontal="right" vertical="center" wrapText="1" indent="1"/>
    </xf>
    <xf numFmtId="4" fontId="5" fillId="4" borderId="1" xfId="0" applyNumberFormat="1" applyFont="1" applyFill="1" applyBorder="1" applyAlignment="1">
      <alignment horizontal="right" vertical="center" wrapText="1" indent="1"/>
    </xf>
    <xf numFmtId="164" fontId="9" fillId="4" borderId="1" xfId="0" applyNumberFormat="1" applyFont="1" applyFill="1" applyBorder="1" applyAlignment="1">
      <alignment horizontal="right" vertical="center" wrapText="1" indent="1"/>
    </xf>
    <xf numFmtId="164" fontId="2" fillId="4" borderId="1" xfId="0" applyNumberFormat="1" applyFont="1" applyFill="1" applyBorder="1" applyAlignment="1">
      <alignment horizontal="right" vertical="center" wrapText="1" indent="1"/>
    </xf>
    <xf numFmtId="164" fontId="2" fillId="5" borderId="1" xfId="0" applyNumberFormat="1" applyFont="1" applyFill="1" applyBorder="1" applyAlignment="1">
      <alignment horizontal="right" vertical="center" wrapText="1" indent="1"/>
    </xf>
    <xf numFmtId="10" fontId="10" fillId="6" borderId="1" xfId="0" applyNumberFormat="1" applyFont="1" applyFill="1" applyBorder="1" applyAlignment="1">
      <alignment horizontal="right" vertical="center" wrapText="1" indent="1"/>
    </xf>
    <xf numFmtId="10" fontId="9" fillId="4" borderId="1" xfId="0" applyNumberFormat="1" applyFont="1" applyFill="1" applyBorder="1" applyAlignment="1">
      <alignment horizontal="right" vertical="center" wrapText="1" indent="1"/>
    </xf>
    <xf numFmtId="3" fontId="9" fillId="4" borderId="1" xfId="0" applyNumberFormat="1" applyFont="1" applyFill="1" applyBorder="1" applyAlignment="1">
      <alignment horizontal="right" vertical="center" wrapText="1" indent="1"/>
    </xf>
    <xf numFmtId="10" fontId="5" fillId="4" borderId="1" xfId="0" applyNumberFormat="1" applyFont="1" applyFill="1" applyBorder="1" applyAlignment="1">
      <alignment horizontal="right" vertical="center" wrapText="1" indent="1"/>
    </xf>
    <xf numFmtId="3" fontId="12" fillId="0" borderId="1" xfId="0" applyNumberFormat="1" applyFont="1" applyBorder="1" applyAlignment="1">
      <alignment horizontal="right" vertical="center" wrapText="1" indent="1"/>
    </xf>
    <xf numFmtId="4" fontId="9" fillId="4" borderId="1" xfId="0" applyNumberFormat="1" applyFont="1" applyFill="1" applyBorder="1" applyAlignment="1">
      <alignment horizontal="right" vertical="center" wrapText="1" indent="1"/>
    </xf>
    <xf numFmtId="3" fontId="1" fillId="0" borderId="0" xfId="0" applyNumberFormat="1" applyFont="1" applyAlignment="1">
      <alignment horizontal="left" indent="2"/>
    </xf>
    <xf numFmtId="3" fontId="11" fillId="0" borderId="1" xfId="0" applyNumberFormat="1" applyFont="1" applyBorder="1" applyAlignment="1">
      <alignment horizontal="left" wrapText="1" indent="2"/>
    </xf>
    <xf numFmtId="3" fontId="11" fillId="0" borderId="1" xfId="0" applyNumberFormat="1" applyFont="1" applyBorder="1" applyAlignment="1">
      <alignment horizontal="left" wrapText="1" indent="1"/>
    </xf>
    <xf numFmtId="3" fontId="1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BBAE-F42B-4E8F-B564-AEF23CD95F1F}">
  <dimension ref="A1:P20"/>
  <sheetViews>
    <sheetView showGridLines="0" tabSelected="1" zoomScaleNormal="100" workbookViewId="0">
      <pane ySplit="3" topLeftCell="A4" activePane="bottomLeft" state="frozen"/>
      <selection pane="bottomLeft" sqref="A1:P2"/>
    </sheetView>
  </sheetViews>
  <sheetFormatPr defaultRowHeight="16.5" x14ac:dyDescent="0.3"/>
  <cols>
    <col min="1" max="1" width="58.140625" style="48" customWidth="1"/>
    <col min="2" max="2" width="11.42578125" style="2" customWidth="1"/>
    <col min="3" max="3" width="14.7109375" style="1" customWidth="1"/>
    <col min="4" max="4" width="11.7109375" style="1" customWidth="1"/>
    <col min="5" max="5" width="13.42578125" style="1" customWidth="1"/>
    <col min="6" max="6" width="11.7109375" style="1" customWidth="1"/>
    <col min="7" max="7" width="12.140625" style="1" customWidth="1"/>
    <col min="8" max="8" width="10.140625" style="1" customWidth="1"/>
    <col min="9" max="9" width="11" style="1" customWidth="1"/>
    <col min="10" max="10" width="13.28515625" style="1" customWidth="1"/>
    <col min="11" max="11" width="13.85546875" style="1" customWidth="1"/>
    <col min="12" max="12" width="11.5703125" style="1" customWidth="1"/>
    <col min="13" max="13" width="11.28515625" style="1" customWidth="1"/>
    <col min="14" max="14" width="13.7109375" style="1" customWidth="1"/>
    <col min="15" max="15" width="11.42578125" style="1" customWidth="1"/>
    <col min="16" max="16" width="12.42578125" style="1" customWidth="1"/>
    <col min="17" max="16384" width="9.140625" style="1"/>
  </cols>
  <sheetData>
    <row r="1" spans="1:16" ht="23.25" customHeight="1" x14ac:dyDescent="0.3">
      <c r="A1" s="51" t="s">
        <v>32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23.25" customHeight="1" x14ac:dyDescent="0.3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6" s="7" customFormat="1" ht="41.25" customHeight="1" x14ac:dyDescent="0.25">
      <c r="A3" s="3"/>
      <c r="B3" s="4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6" t="s">
        <v>10</v>
      </c>
      <c r="N3" s="5" t="s">
        <v>11</v>
      </c>
      <c r="O3" s="5" t="s">
        <v>12</v>
      </c>
      <c r="P3" s="3"/>
    </row>
    <row r="4" spans="1:16" s="12" customFormat="1" ht="41.25" customHeight="1" x14ac:dyDescent="0.25">
      <c r="A4" s="9"/>
      <c r="B4" s="10" t="s">
        <v>14</v>
      </c>
      <c r="C4" s="5" t="s">
        <v>15</v>
      </c>
      <c r="D4" s="5" t="s">
        <v>16</v>
      </c>
      <c r="E4" s="5" t="s">
        <v>17</v>
      </c>
      <c r="F4" s="5" t="s">
        <v>18</v>
      </c>
      <c r="G4" s="5" t="s">
        <v>19</v>
      </c>
      <c r="H4" s="5" t="s">
        <v>20</v>
      </c>
      <c r="I4" s="5" t="s">
        <v>21</v>
      </c>
      <c r="J4" s="5" t="s">
        <v>22</v>
      </c>
      <c r="K4" s="5" t="s">
        <v>23</v>
      </c>
      <c r="L4" s="5" t="s">
        <v>24</v>
      </c>
      <c r="M4" s="11"/>
      <c r="N4" s="5" t="s">
        <v>25</v>
      </c>
      <c r="O4" s="5" t="s">
        <v>26</v>
      </c>
      <c r="P4" s="8" t="s">
        <v>13</v>
      </c>
    </row>
    <row r="5" spans="1:16" ht="37.5" customHeight="1" x14ac:dyDescent="0.3">
      <c r="A5" s="14" t="s">
        <v>27</v>
      </c>
      <c r="B5" s="15"/>
      <c r="C5" s="16">
        <f>J5*K5-N5</f>
        <v>795000</v>
      </c>
      <c r="D5" s="17">
        <v>690000</v>
      </c>
      <c r="E5" s="18">
        <f>F5/D5</f>
        <v>9.3347826086956527E-3</v>
      </c>
      <c r="F5" s="17">
        <v>6441</v>
      </c>
      <c r="G5" s="19">
        <f>H5/F5</f>
        <v>1.0961030895823629</v>
      </c>
      <c r="H5" s="17">
        <v>7060</v>
      </c>
      <c r="I5" s="20">
        <f>J5/H5</f>
        <v>722.37960339943345</v>
      </c>
      <c r="J5" s="20">
        <v>5100000</v>
      </c>
      <c r="K5" s="21">
        <f>ROUND((J5-O5)/J5,2)</f>
        <v>0.45</v>
      </c>
      <c r="L5" s="22">
        <f>N5/D5</f>
        <v>2.1739130434782608</v>
      </c>
      <c r="M5" s="23">
        <f>J5*K5/D5</f>
        <v>3.3260869565217392</v>
      </c>
      <c r="N5" s="20">
        <v>1500000</v>
      </c>
      <c r="O5" s="20">
        <v>2800000</v>
      </c>
      <c r="P5" s="13"/>
    </row>
    <row r="6" spans="1:16" ht="19.5" customHeight="1" x14ac:dyDescent="0.3">
      <c r="A6" s="25"/>
      <c r="B6" s="25"/>
      <c r="C6" s="26">
        <f>C5 - C$5</f>
        <v>0</v>
      </c>
      <c r="D6" s="27"/>
      <c r="E6" s="28"/>
      <c r="F6" s="27"/>
      <c r="G6" s="29"/>
      <c r="H6" s="27"/>
      <c r="I6" s="30"/>
      <c r="J6" s="30"/>
      <c r="K6" s="28"/>
      <c r="L6" s="31"/>
      <c r="M6" s="32"/>
      <c r="N6" s="30"/>
      <c r="O6" s="30"/>
      <c r="P6" s="24"/>
    </row>
    <row r="7" spans="1:16" ht="11.25" customHeight="1" x14ac:dyDescent="0.3">
      <c r="A7" s="25"/>
      <c r="B7" s="25"/>
      <c r="C7" s="30"/>
      <c r="D7" s="27"/>
      <c r="E7" s="28"/>
      <c r="F7" s="27"/>
      <c r="G7" s="27"/>
      <c r="H7" s="27"/>
      <c r="I7" s="30"/>
      <c r="J7" s="30"/>
      <c r="K7" s="28"/>
      <c r="L7" s="31"/>
      <c r="M7" s="32"/>
      <c r="N7" s="30"/>
      <c r="O7" s="30"/>
      <c r="P7" s="24"/>
    </row>
    <row r="8" spans="1:16" ht="37.5" customHeight="1" x14ac:dyDescent="0.3">
      <c r="A8" s="34" t="str">
        <f>"Если увеличить средний чек на " &amp; TEXT(I9, "#'##0.00%") &amp; " на "  &amp; TEXT(I8-I5, "#'##0р.") &amp;", прибыль увеличится на "  &amp; TEXT(C9, "# ##0") &amp; "р. или на  " &amp; TEXT(C9/C$5, "#'##0%")</f>
        <v>Если увеличить средний чек на 13.79% на 100р., прибыль увеличится на 116 494р. или на  15%</v>
      </c>
      <c r="B8" s="35" t="s">
        <v>21</v>
      </c>
      <c r="C8" s="16">
        <f>J8*K8-N8</f>
        <v>911494</v>
      </c>
      <c r="D8" s="36">
        <f>D5</f>
        <v>690000</v>
      </c>
      <c r="E8" s="37">
        <f t="shared" ref="E8:H8" si="0">E5</f>
        <v>9.3347826086956527E-3</v>
      </c>
      <c r="F8" s="36">
        <f>D8*E8</f>
        <v>6441</v>
      </c>
      <c r="G8" s="38">
        <f>G5</f>
        <v>1.0961030895823629</v>
      </c>
      <c r="H8" s="36">
        <f t="shared" si="0"/>
        <v>7060</v>
      </c>
      <c r="I8" s="39">
        <v>822</v>
      </c>
      <c r="J8" s="40">
        <f>H8*I8</f>
        <v>5803320</v>
      </c>
      <c r="K8" s="21">
        <f>ROUND((J8-O8)/J8,2)</f>
        <v>0.45</v>
      </c>
      <c r="L8" s="22">
        <f>N8/D8</f>
        <v>2.4637681159420288</v>
      </c>
      <c r="M8" s="23">
        <f>J8*K8/D8</f>
        <v>3.7847739130434781</v>
      </c>
      <c r="N8" s="41">
        <f>N$5+P8</f>
        <v>1700000</v>
      </c>
      <c r="O8" s="20">
        <f>J8*O$5/J$5</f>
        <v>3186136.4705882352</v>
      </c>
      <c r="P8" s="33">
        <v>200000</v>
      </c>
    </row>
    <row r="9" spans="1:16" ht="19.5" customHeight="1" x14ac:dyDescent="0.3">
      <c r="A9" s="24"/>
      <c r="B9" s="25"/>
      <c r="C9" s="26">
        <f>C8 - C$5</f>
        <v>116494</v>
      </c>
      <c r="D9" s="27"/>
      <c r="E9" s="28"/>
      <c r="F9" s="27"/>
      <c r="G9" s="29"/>
      <c r="H9" s="27"/>
      <c r="I9" s="42">
        <f>(I8-I$5)/I$5</f>
        <v>0.13790588235294116</v>
      </c>
      <c r="J9" s="30"/>
      <c r="K9" s="28"/>
      <c r="L9" s="31"/>
      <c r="M9" s="32"/>
      <c r="N9" s="30"/>
      <c r="O9" s="30"/>
    </row>
    <row r="10" spans="1:16" ht="11.25" customHeight="1" x14ac:dyDescent="0.3">
      <c r="A10" s="25"/>
      <c r="B10" s="25"/>
      <c r="C10" s="30"/>
      <c r="D10" s="27"/>
      <c r="E10" s="28"/>
      <c r="F10" s="27"/>
      <c r="G10" s="29"/>
      <c r="H10" s="27"/>
      <c r="I10" s="30"/>
      <c r="J10" s="30"/>
      <c r="K10" s="28"/>
      <c r="L10" s="31"/>
      <c r="M10" s="32"/>
      <c r="N10" s="30"/>
      <c r="O10" s="30"/>
      <c r="P10" s="24"/>
    </row>
    <row r="11" spans="1:16" ht="37.5" customHeight="1" x14ac:dyDescent="0.3">
      <c r="A11" s="14" t="str">
        <f>"Если вы увеличите конверсию в покупателя на " &amp; TEXT(E12,"#'##0.00%") &amp; " или " &amp; TEXT(100*(E11-E5), "#0.00") &amp; " п.п.,  прибыль увеличится на "  &amp; TEXT(C12, "# ##0") &amp; "р. или на  " &amp; TEXT(C12/C$5, "#'##0%")</f>
        <v>Если вы увеличите конверсию в покупателя на 10.34% или 0.10 п.п.,  прибыль увеличится на 220 029р. или на  28%</v>
      </c>
      <c r="B11" s="35" t="s">
        <v>28</v>
      </c>
      <c r="C11" s="16">
        <f>J11*K11-N11</f>
        <v>1131522.7228691196</v>
      </c>
      <c r="D11" s="36">
        <f>D5</f>
        <v>690000</v>
      </c>
      <c r="E11" s="43">
        <v>1.03E-2</v>
      </c>
      <c r="F11" s="36">
        <f>D11*E11</f>
        <v>7107</v>
      </c>
      <c r="G11" s="38">
        <f>G8</f>
        <v>1.0961030895823629</v>
      </c>
      <c r="H11" s="36">
        <f>F11*G11</f>
        <v>7790.0046576618533</v>
      </c>
      <c r="I11" s="40">
        <f>I8</f>
        <v>822</v>
      </c>
      <c r="J11" s="40">
        <f>H11*I11</f>
        <v>6403383.8285980439</v>
      </c>
      <c r="K11" s="21">
        <f>ROUND((J11-O11)/J11,2)</f>
        <v>0.45</v>
      </c>
      <c r="L11" s="22">
        <f>N11/D11</f>
        <v>2.5362318840579712</v>
      </c>
      <c r="M11" s="23">
        <f>J11*K11/D11</f>
        <v>4.1761198882161157</v>
      </c>
      <c r="N11" s="41">
        <f>N$5+P11</f>
        <v>1750000</v>
      </c>
      <c r="O11" s="20">
        <f>J11*O$5/J$5</f>
        <v>3515583.2784459852</v>
      </c>
      <c r="P11" s="33">
        <v>250000</v>
      </c>
    </row>
    <row r="12" spans="1:16" ht="19.5" customHeight="1" x14ac:dyDescent="0.3">
      <c r="A12" s="50"/>
      <c r="B12" s="25"/>
      <c r="C12" s="26">
        <f>C11-C8</f>
        <v>220028.72286911961</v>
      </c>
      <c r="D12" s="27"/>
      <c r="E12" s="42">
        <f>(E11-E$5)/E$5</f>
        <v>0.10340009315323702</v>
      </c>
      <c r="F12" s="27"/>
      <c r="G12" s="29"/>
      <c r="H12" s="27"/>
      <c r="I12" s="30"/>
      <c r="J12" s="30"/>
      <c r="K12" s="28"/>
      <c r="L12" s="31"/>
      <c r="M12" s="32"/>
      <c r="N12" s="30"/>
      <c r="O12" s="30"/>
      <c r="P12" s="49"/>
    </row>
    <row r="13" spans="1:16" ht="11.25" customHeight="1" x14ac:dyDescent="0.3">
      <c r="A13" s="50"/>
      <c r="B13" s="25"/>
      <c r="C13" s="30"/>
      <c r="D13" s="27"/>
      <c r="E13" s="29"/>
      <c r="F13" s="27"/>
      <c r="G13" s="29"/>
      <c r="H13" s="27"/>
      <c r="I13" s="30"/>
      <c r="J13" s="30"/>
      <c r="K13" s="28"/>
      <c r="L13" s="31"/>
      <c r="M13" s="32"/>
      <c r="N13" s="30"/>
      <c r="O13" s="30"/>
      <c r="P13" s="49"/>
    </row>
    <row r="14" spans="1:16" ht="37.5" customHeight="1" x14ac:dyDescent="0.3">
      <c r="A14" s="34" t="str">
        <f>"Если привести " &amp; TEXT(D15, "#'##0") &amp; "  пользователей на сайт, прибыль увеличится на "  &amp; TEXT(C15, "# ##0") &amp; "р. или на  " &amp; TEXT(C15/C$5, "#'##0%")</f>
        <v>Если привести 50'000  пользователей на сайт, прибыль увеличится на 458 802р. или на  58%</v>
      </c>
      <c r="B14" s="35" t="s">
        <v>29</v>
      </c>
      <c r="C14" s="16">
        <f>J14*K14-N14</f>
        <v>1590324.7172799255</v>
      </c>
      <c r="D14" s="44">
        <f>D5+D15</f>
        <v>740000</v>
      </c>
      <c r="E14" s="45">
        <f>E11</f>
        <v>1.03E-2</v>
      </c>
      <c r="F14" s="36">
        <f>D14*E14</f>
        <v>7622</v>
      </c>
      <c r="G14" s="38">
        <f>G11</f>
        <v>1.0961030895823629</v>
      </c>
      <c r="H14" s="36">
        <f>F14*G14</f>
        <v>8354.4977487967699</v>
      </c>
      <c r="I14" s="40">
        <f>I11</f>
        <v>822</v>
      </c>
      <c r="J14" s="40">
        <f>H14*I14</f>
        <v>6867397.1495109452</v>
      </c>
      <c r="K14" s="21">
        <f>ROUND((J14-O14)/J14,2)</f>
        <v>0.45</v>
      </c>
      <c r="L14" s="22">
        <f>N14/D14</f>
        <v>2.0270324324324323</v>
      </c>
      <c r="M14" s="23">
        <f>J14*K14/D14</f>
        <v>4.1761198882161157</v>
      </c>
      <c r="N14" s="41">
        <f>N$5+P14</f>
        <v>1500004</v>
      </c>
      <c r="O14" s="20">
        <f>J14*O$5/J$5</f>
        <v>3770335.689927578</v>
      </c>
      <c r="P14" s="33">
        <v>4</v>
      </c>
    </row>
    <row r="15" spans="1:16" ht="19.5" customHeight="1" x14ac:dyDescent="0.3">
      <c r="A15" s="25"/>
      <c r="B15" s="25"/>
      <c r="C15" s="26">
        <f>C14-C11</f>
        <v>458801.99441080587</v>
      </c>
      <c r="D15" s="46">
        <v>50000</v>
      </c>
      <c r="E15" s="46"/>
      <c r="F15" s="27"/>
      <c r="G15" s="29"/>
      <c r="H15" s="27"/>
      <c r="I15" s="30"/>
      <c r="J15" s="30"/>
      <c r="K15" s="28"/>
      <c r="L15" s="31"/>
      <c r="M15" s="32"/>
      <c r="N15" s="30"/>
      <c r="O15" s="30"/>
      <c r="P15" s="24"/>
    </row>
    <row r="16" spans="1:16" ht="11.25" customHeight="1" x14ac:dyDescent="0.3">
      <c r="A16" s="25"/>
      <c r="B16" s="25"/>
      <c r="C16" s="30"/>
      <c r="D16" s="27"/>
      <c r="E16" s="29"/>
      <c r="F16" s="27"/>
      <c r="G16" s="29"/>
      <c r="H16" s="27"/>
      <c r="I16" s="30"/>
      <c r="J16" s="30"/>
      <c r="K16" s="28"/>
      <c r="L16" s="31"/>
      <c r="M16" s="32"/>
      <c r="N16" s="30"/>
      <c r="O16" s="30"/>
      <c r="P16" s="24"/>
    </row>
    <row r="17" spans="1:16" ht="37.5" customHeight="1" x14ac:dyDescent="0.3">
      <c r="A17" s="34" t="str">
        <f>"Если увеличить количество повторных покупок на " &amp; TEXT(G18,"#'##0.00%")&amp; "  до " &amp; TEXT(G17,"##0.00") &amp; ", прибыль увеличится на "  &amp; TEXT(C18, "# ##0") &amp; "р. или на  " &amp; TEXT(C18/C$5, "#'##0%")</f>
        <v>Если увеличить количество повторных покупок на 9.48%  до 1.20, прибыль увеличится на -107 071р. или на  -13%</v>
      </c>
      <c r="B17" s="35" t="s">
        <v>30</v>
      </c>
      <c r="C17" s="16">
        <f>J17*K17-N17</f>
        <v>1483253.3599999999</v>
      </c>
      <c r="D17" s="36">
        <f>D14</f>
        <v>740000</v>
      </c>
      <c r="E17" s="37">
        <f>E14</f>
        <v>1.03E-2</v>
      </c>
      <c r="F17" s="36">
        <f>D17*E17</f>
        <v>7622</v>
      </c>
      <c r="G17" s="47">
        <v>1.2</v>
      </c>
      <c r="H17" s="36">
        <f>F17*G17</f>
        <v>9146.4</v>
      </c>
      <c r="I17" s="40">
        <f>I14</f>
        <v>822</v>
      </c>
      <c r="J17" s="40">
        <f>H17*I17</f>
        <v>7518340.7999999998</v>
      </c>
      <c r="K17" s="21">
        <f>ROUND((J17-O17)/J17,2)</f>
        <v>0.45</v>
      </c>
      <c r="L17" s="22">
        <f>N17/D17</f>
        <v>2.5675675675675675</v>
      </c>
      <c r="M17" s="23">
        <f>J17*K17/D17</f>
        <v>4.5719639999999995</v>
      </c>
      <c r="N17" s="41">
        <f>N$5+P17</f>
        <v>1900000</v>
      </c>
      <c r="O17" s="20">
        <f>J17*O$5/J$5</f>
        <v>4127716.5176470587</v>
      </c>
      <c r="P17" s="33">
        <v>400000</v>
      </c>
    </row>
    <row r="18" spans="1:16" ht="19.5" customHeight="1" x14ac:dyDescent="0.3">
      <c r="A18" s="25"/>
      <c r="B18" s="25"/>
      <c r="C18" s="26">
        <f>C17-C14</f>
        <v>-107071.35727992561</v>
      </c>
      <c r="D18" s="27"/>
      <c r="E18" s="28"/>
      <c r="F18" s="27"/>
      <c r="G18" s="42">
        <f>(G17-G$5) /  G$5</f>
        <v>9.4787535410764914E-2</v>
      </c>
      <c r="H18" s="27"/>
      <c r="I18" s="30"/>
      <c r="J18" s="30"/>
      <c r="K18" s="28"/>
      <c r="L18" s="31"/>
      <c r="M18" s="32"/>
      <c r="N18" s="30"/>
      <c r="O18" s="30"/>
      <c r="P18" s="24"/>
    </row>
    <row r="20" spans="1:16" ht="29.25" customHeight="1" x14ac:dyDescent="0.3">
      <c r="A20" s="14" t="s">
        <v>31</v>
      </c>
      <c r="B20" s="15"/>
      <c r="C20" s="16">
        <f>J20*K20-N20</f>
        <v>1883253.3599999999</v>
      </c>
      <c r="D20" s="17">
        <f>D17</f>
        <v>740000</v>
      </c>
      <c r="E20" s="18">
        <f>E17</f>
        <v>1.03E-2</v>
      </c>
      <c r="F20" s="17">
        <f>D20*E20</f>
        <v>7622</v>
      </c>
      <c r="G20" s="19">
        <f>G17</f>
        <v>1.2</v>
      </c>
      <c r="H20" s="17">
        <f>F20*G20</f>
        <v>9146.4</v>
      </c>
      <c r="I20" s="40">
        <f>I17</f>
        <v>822</v>
      </c>
      <c r="J20" s="40">
        <f>H20*I20</f>
        <v>7518340.7999999998</v>
      </c>
      <c r="K20" s="21">
        <f>ROUND((J20-O20)/J20,2)</f>
        <v>0.45</v>
      </c>
      <c r="L20" s="22">
        <f>N20/D20</f>
        <v>2.0270270270270272</v>
      </c>
      <c r="M20" s="23">
        <f>J20*K20/D20</f>
        <v>4.5719639999999995</v>
      </c>
      <c r="N20" s="41">
        <f>N$5+P20</f>
        <v>1500000</v>
      </c>
      <c r="O20" s="20">
        <f>J20*O$5/J$5</f>
        <v>4127716.5176470587</v>
      </c>
      <c r="P20" s="13"/>
    </row>
  </sheetData>
  <mergeCells count="3">
    <mergeCell ref="P12:P13"/>
    <mergeCell ref="A12:A13"/>
    <mergeCell ref="A1:P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T</dc:creator>
  <cp:lastModifiedBy>D T</cp:lastModifiedBy>
  <dcterms:created xsi:type="dcterms:W3CDTF">2023-04-01T19:13:09Z</dcterms:created>
  <dcterms:modified xsi:type="dcterms:W3CDTF">2023-04-01T19:17:43Z</dcterms:modified>
</cp:coreProperties>
</file>