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sldx" ContentType="application/vnd.openxmlformats-officedocument.presentationml.slide"/>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mc:AlternateContent xmlns:mc="http://schemas.openxmlformats.org/markup-compatibility/2006">
    <mc:Choice Requires="x15">
      <x15ac:absPath xmlns:x15ac="http://schemas.microsoft.com/office/spreadsheetml/2010/11/ac" url="C:\Users\tester.TND\Desktop\"/>
    </mc:Choice>
  </mc:AlternateContent>
  <xr:revisionPtr revIDLastSave="0" documentId="13_ncr:1_{A5C28E39-0CAA-40BC-B1DA-5EE30AD847C8}" xr6:coauthVersionLast="36" xr6:coauthVersionMax="36" xr10:uidLastSave="{00000000-0000-0000-0000-000000000000}"/>
  <bookViews>
    <workbookView xWindow="0" yWindow="11595" windowWidth="15330" windowHeight="6405" tabRatio="599" firstSheet="28" activeTab="38" xr2:uid="{00000000-000D-0000-FFFF-FFFF00000000}"/>
  </bookViews>
  <sheets>
    <sheet name="!" sheetId="22" state="hidden" r:id="rId1"/>
    <sheet name="Info" sheetId="1" state="hidden" r:id="rId2"/>
    <sheet name="Titel" sheetId="3" r:id="rId3"/>
    <sheet name="inhoudsopgave" sheetId="43" r:id="rId4"/>
    <sheet name="Opdracht" sheetId="4" r:id="rId5"/>
    <sheet name="analyse" sheetId="32" r:id="rId6"/>
    <sheet name="KENCIJFERS" sheetId="33" r:id="rId7"/>
    <sheet name="EVOLUTIE" sheetId="34" r:id="rId8"/>
    <sheet name="BESPREKING " sheetId="35" r:id="rId9"/>
    <sheet name="bespreking 2" sheetId="36" r:id="rId10"/>
    <sheet name="marge " sheetId="37" r:id="rId11"/>
    <sheet name="marge 2" sheetId="38" r:id="rId12"/>
    <sheet name="bespreking resrek" sheetId="39" r:id="rId13"/>
    <sheet name="besprek resrek 2" sheetId="40" r:id="rId14"/>
    <sheet name="verklaring jaarbalans" sheetId="41" r:id="rId15"/>
    <sheet name="VU" sheetId="5" r:id="rId16"/>
    <sheet name="NI Aftrek" sheetId="11" r:id="rId17"/>
    <sheet name="Belasting" sheetId="6" r:id="rId18"/>
    <sheet name="BB Laag tarief" sheetId="10" state="hidden" r:id="rId19"/>
    <sheet name="BB Vol tarief" sheetId="8" r:id="rId20"/>
    <sheet name="Actief" sheetId="12" r:id="rId21"/>
    <sheet name="Aktief 2" sheetId="23" r:id="rId22"/>
    <sheet name="Passief" sheetId="13" r:id="rId23"/>
    <sheet name="passief 2" sheetId="24" r:id="rId24"/>
    <sheet name="passief3" sheetId="25" r:id="rId25"/>
    <sheet name="Res.Rek." sheetId="14" r:id="rId26"/>
    <sheet name="resul 2" sheetId="26" r:id="rId27"/>
    <sheet name="Bezoldiging" sheetId="15" r:id="rId28"/>
    <sheet name="andere bk" sheetId="27" r:id="rId29"/>
    <sheet name="uitz kost" sheetId="28" r:id="rId30"/>
    <sheet name="uitz opbrengst" sheetId="29" r:id="rId31"/>
    <sheet name="uitgestelde" sheetId="30" r:id="rId32"/>
    <sheet name="Detail BTW" sheetId="16" state="hidden" r:id="rId33"/>
    <sheet name="AV KV" sheetId="17" r:id="rId34"/>
    <sheet name="AL KV" sheetId="18" r:id="rId35"/>
    <sheet name="AV PV" sheetId="19" state="hidden" r:id="rId36"/>
    <sheet name="verslag rvb" sheetId="20" r:id="rId37"/>
    <sheet name="AV 1PV" sheetId="21" state="hidden" r:id="rId38"/>
    <sheet name="rvb 2" sheetId="42" r:id="rId39"/>
    <sheet name="Info2" sheetId="2" state="hidden" r:id="rId40"/>
    <sheet name="Info3" sheetId="7" state="hidden" r:id="rId41"/>
    <sheet name="Tabel" sheetId="9" state="hidden" r:id="rId42"/>
  </sheets>
  <definedNames>
    <definedName name="_xlnm.Print_Titles" localSheetId="15">VU!$1:$7</definedName>
    <definedName name="_xlnm.Print_Area" localSheetId="4">Opdracht!$A$1:$A$45</definedName>
  </definedNames>
  <calcPr calcId="179021"/>
</workbook>
</file>

<file path=xl/calcChain.xml><?xml version="1.0" encoding="utf-8"?>
<calcChain xmlns="http://schemas.openxmlformats.org/spreadsheetml/2006/main">
  <c r="I56" i="37" l="1"/>
  <c r="I46" i="37"/>
  <c r="A16" i="17"/>
  <c r="H24" i="40"/>
  <c r="A11" i="4"/>
  <c r="A4" i="43"/>
  <c r="A2" i="43"/>
  <c r="A1" i="43"/>
  <c r="J43" i="42"/>
  <c r="J36" i="42"/>
  <c r="J21" i="42"/>
  <c r="A4" i="42"/>
  <c r="A2" i="42"/>
  <c r="A1" i="42"/>
  <c r="A39" i="17"/>
  <c r="A4" i="41"/>
  <c r="A2" i="41"/>
  <c r="A1" i="41"/>
  <c r="H51" i="40"/>
  <c r="H52" i="40"/>
  <c r="G52" i="40"/>
  <c r="F52" i="40"/>
  <c r="J47" i="40"/>
  <c r="H40" i="40"/>
  <c r="G40" i="40"/>
  <c r="F40" i="40"/>
  <c r="J35" i="40"/>
  <c r="J26" i="40"/>
  <c r="J17" i="40"/>
  <c r="H15" i="40"/>
  <c r="J6" i="40"/>
  <c r="H32" i="40"/>
  <c r="A4" i="40"/>
  <c r="A2" i="40"/>
  <c r="A1" i="40"/>
  <c r="H52" i="39"/>
  <c r="J46" i="39"/>
  <c r="J31" i="39"/>
  <c r="H40" i="39"/>
  <c r="H24" i="39"/>
  <c r="A4" i="39"/>
  <c r="A2" i="39"/>
  <c r="A1" i="39"/>
  <c r="G56" i="37"/>
  <c r="G52" i="37"/>
  <c r="G40" i="37"/>
  <c r="G35" i="37"/>
  <c r="A4" i="38"/>
  <c r="A2" i="38"/>
  <c r="A1" i="38"/>
  <c r="F17" i="35"/>
  <c r="J29" i="37"/>
  <c r="J26" i="37"/>
  <c r="J14" i="37"/>
  <c r="H29" i="37"/>
  <c r="H21" i="37"/>
  <c r="F29" i="37"/>
  <c r="F15" i="37"/>
  <c r="J16" i="37" s="1"/>
  <c r="F13" i="37"/>
  <c r="J13" i="37" s="1"/>
  <c r="J21" i="37" s="1"/>
  <c r="J45" i="36"/>
  <c r="I18" i="35"/>
  <c r="J21" i="36"/>
  <c r="H16" i="35"/>
  <c r="H18" i="35"/>
  <c r="H20" i="35"/>
  <c r="H22" i="35"/>
  <c r="H24" i="35"/>
  <c r="H28" i="35"/>
  <c r="H30" i="35"/>
  <c r="H32" i="35"/>
  <c r="H39" i="35"/>
  <c r="H40" i="35"/>
  <c r="F41" i="35"/>
  <c r="F25" i="35"/>
  <c r="F31" i="35"/>
  <c r="H31" i="35" s="1"/>
  <c r="F34" i="35"/>
  <c r="H34" i="35" s="1"/>
  <c r="F30" i="35"/>
  <c r="F29" i="35"/>
  <c r="H29" i="35" s="1"/>
  <c r="F28" i="35"/>
  <c r="F21" i="35"/>
  <c r="F32" i="35"/>
  <c r="F33" i="35"/>
  <c r="H33" i="35" s="1"/>
  <c r="F23" i="35"/>
  <c r="F14" i="35"/>
  <c r="F27" i="35"/>
  <c r="F24" i="35"/>
  <c r="F37" i="35"/>
  <c r="H37" i="35" s="1"/>
  <c r="F38" i="35"/>
  <c r="H38" i="35" s="1"/>
  <c r="F35" i="35"/>
  <c r="H35" i="35" s="1"/>
  <c r="F26" i="35"/>
  <c r="H26" i="35" s="1"/>
  <c r="F19" i="35"/>
  <c r="H40" i="33"/>
  <c r="E17" i="32"/>
  <c r="E21" i="32"/>
  <c r="D21" i="32"/>
  <c r="F15" i="34" s="1"/>
  <c r="J9" i="39" s="1"/>
  <c r="D17" i="32"/>
  <c r="D27" i="35"/>
  <c r="H27" i="35" s="1"/>
  <c r="D36" i="35"/>
  <c r="H36" i="35" s="1"/>
  <c r="D26" i="35"/>
  <c r="D25" i="35"/>
  <c r="H25" i="35" s="1"/>
  <c r="D24" i="35"/>
  <c r="D23" i="35"/>
  <c r="H23" i="35" s="1"/>
  <c r="D22" i="35"/>
  <c r="D21" i="35"/>
  <c r="H21" i="35" s="1"/>
  <c r="D20" i="35"/>
  <c r="D19" i="35"/>
  <c r="H19" i="35" s="1"/>
  <c r="D15" i="35"/>
  <c r="H15" i="35" s="1"/>
  <c r="D14" i="35"/>
  <c r="D17" i="35"/>
  <c r="H17" i="35" s="1"/>
  <c r="G19" i="32"/>
  <c r="G25" i="32" s="1"/>
  <c r="G34" i="32" s="1"/>
  <c r="G42" i="32" s="1"/>
  <c r="G48" i="32" s="1"/>
  <c r="G52" i="32" s="1"/>
  <c r="G55" i="32" s="1"/>
  <c r="F15" i="32"/>
  <c r="F19" i="32"/>
  <c r="F25" i="32" s="1"/>
  <c r="F34" i="32" s="1"/>
  <c r="F42" i="32" s="1"/>
  <c r="F48" i="32" s="1"/>
  <c r="F52" i="32" s="1"/>
  <c r="F55" i="32" s="1"/>
  <c r="D15" i="32"/>
  <c r="D19" i="32"/>
  <c r="H56" i="37"/>
  <c r="G46" i="37"/>
  <c r="H46" i="37"/>
  <c r="K29" i="37"/>
  <c r="I29" i="37"/>
  <c r="G29" i="37"/>
  <c r="K21" i="37"/>
  <c r="I21" i="37"/>
  <c r="G21" i="37"/>
  <c r="A4" i="37"/>
  <c r="A2" i="37"/>
  <c r="A1" i="37"/>
  <c r="A4" i="36"/>
  <c r="A2" i="36"/>
  <c r="A1" i="36"/>
  <c r="I15" i="35"/>
  <c r="I16" i="35"/>
  <c r="I17" i="35"/>
  <c r="I19" i="35"/>
  <c r="I20" i="35"/>
  <c r="I21" i="35"/>
  <c r="I22" i="35"/>
  <c r="I23" i="35"/>
  <c r="I24" i="35"/>
  <c r="I25" i="35"/>
  <c r="I26" i="35"/>
  <c r="I27" i="35"/>
  <c r="I28" i="35"/>
  <c r="I29" i="35"/>
  <c r="I30" i="35"/>
  <c r="I31" i="35"/>
  <c r="I32" i="35"/>
  <c r="I33" i="35"/>
  <c r="I34" i="35"/>
  <c r="I35" i="35"/>
  <c r="I36" i="35"/>
  <c r="I37" i="35"/>
  <c r="I38" i="35"/>
  <c r="I39" i="35"/>
  <c r="I40" i="35"/>
  <c r="G41" i="35"/>
  <c r="E41" i="35"/>
  <c r="I41" i="35" s="1"/>
  <c r="I14" i="35"/>
  <c r="A4" i="35"/>
  <c r="A2" i="35"/>
  <c r="A1" i="35"/>
  <c r="I49" i="34"/>
  <c r="I42" i="34"/>
  <c r="I35" i="34"/>
  <c r="I27" i="34"/>
  <c r="A4" i="34"/>
  <c r="A2" i="34"/>
  <c r="A1" i="34"/>
  <c r="A4" i="33"/>
  <c r="A2" i="33"/>
  <c r="A1" i="33"/>
  <c r="E46" i="32"/>
  <c r="E39" i="32"/>
  <c r="E19" i="32"/>
  <c r="E25" i="32" s="1"/>
  <c r="E34" i="32"/>
  <c r="E42" i="32" s="1"/>
  <c r="E48" i="32" s="1"/>
  <c r="E52" i="32" s="1"/>
  <c r="E55" i="32" s="1"/>
  <c r="D46" i="32"/>
  <c r="D39" i="32"/>
  <c r="F39" i="32"/>
  <c r="F46" i="32"/>
  <c r="G46" i="32"/>
  <c r="G39" i="32"/>
  <c r="A4" i="32"/>
  <c r="A2" i="32"/>
  <c r="A1" i="32"/>
  <c r="E41" i="30"/>
  <c r="E33" i="30"/>
  <c r="C25" i="30"/>
  <c r="E22" i="30" s="1"/>
  <c r="C19" i="30"/>
  <c r="E14" i="30" s="1"/>
  <c r="A4" i="30"/>
  <c r="A2" i="30"/>
  <c r="A1" i="30"/>
  <c r="E25" i="29"/>
  <c r="C16" i="29"/>
  <c r="E12" i="29" s="1"/>
  <c r="C22" i="29"/>
  <c r="E19" i="29" s="1"/>
  <c r="A4" i="29"/>
  <c r="A2" i="29"/>
  <c r="A1" i="29"/>
  <c r="C45" i="28"/>
  <c r="E25" i="28" s="1"/>
  <c r="E12" i="28"/>
  <c r="C22" i="28"/>
  <c r="E18" i="28" s="1"/>
  <c r="A4" i="28"/>
  <c r="A2" i="28"/>
  <c r="A1" i="28"/>
  <c r="C31" i="27"/>
  <c r="E27" i="27"/>
  <c r="C22" i="27"/>
  <c r="E12" i="27"/>
  <c r="A4" i="27"/>
  <c r="A2" i="27"/>
  <c r="A1" i="27"/>
  <c r="C34" i="15"/>
  <c r="E39" i="26"/>
  <c r="C36" i="26"/>
  <c r="E28" i="26" s="1"/>
  <c r="C25" i="26"/>
  <c r="E12" i="26"/>
  <c r="A4" i="26"/>
  <c r="A2" i="26"/>
  <c r="A1" i="26"/>
  <c r="E46" i="14"/>
  <c r="E40" i="14"/>
  <c r="E12" i="14"/>
  <c r="E47" i="25"/>
  <c r="E43" i="25"/>
  <c r="E39" i="25"/>
  <c r="E35" i="25"/>
  <c r="C33" i="25"/>
  <c r="E29" i="25" s="1"/>
  <c r="E24" i="25"/>
  <c r="E18" i="25"/>
  <c r="C22" i="25"/>
  <c r="E13" i="25"/>
  <c r="A4" i="25"/>
  <c r="A2" i="25"/>
  <c r="A1" i="25"/>
  <c r="C31" i="24"/>
  <c r="E23" i="24" s="1"/>
  <c r="C17" i="24"/>
  <c r="E12" i="24" s="1"/>
  <c r="A4" i="24"/>
  <c r="A2" i="24"/>
  <c r="A1" i="24"/>
  <c r="C53" i="13"/>
  <c r="E47" i="13" s="1"/>
  <c r="E42" i="13"/>
  <c r="E37" i="13"/>
  <c r="C35" i="13"/>
  <c r="E27" i="13" s="1"/>
  <c r="E50" i="23"/>
  <c r="E46" i="23"/>
  <c r="C44" i="23"/>
  <c r="E40" i="23"/>
  <c r="C38" i="23"/>
  <c r="E34" i="23"/>
  <c r="C32" i="23"/>
  <c r="E26" i="23"/>
  <c r="D45" i="12"/>
  <c r="C45" i="12"/>
  <c r="E38" i="12" s="1"/>
  <c r="C36" i="12"/>
  <c r="E26" i="12" s="1"/>
  <c r="C24" i="23"/>
  <c r="E17" i="23" s="1"/>
  <c r="C14" i="23"/>
  <c r="E9" i="23" s="1"/>
  <c r="A4" i="23"/>
  <c r="A2" i="23"/>
  <c r="A1" i="23"/>
  <c r="C15" i="11"/>
  <c r="C70" i="5"/>
  <c r="C71" i="5" s="1"/>
  <c r="C73" i="5" s="1"/>
  <c r="C44" i="5"/>
  <c r="A1" i="12"/>
  <c r="A2" i="12"/>
  <c r="A4" i="12"/>
  <c r="C14" i="12"/>
  <c r="E9" i="12"/>
  <c r="C23" i="12"/>
  <c r="E17" i="12"/>
  <c r="A1" i="18"/>
  <c r="A3" i="18"/>
  <c r="A5" i="18"/>
  <c r="A6" i="18"/>
  <c r="A9" i="18"/>
  <c r="A16" i="18"/>
  <c r="A62" i="18"/>
  <c r="A67" i="18"/>
  <c r="A72" i="18"/>
  <c r="A1" i="20"/>
  <c r="A3" i="20"/>
  <c r="A5" i="20"/>
  <c r="A6" i="20"/>
  <c r="A9" i="20"/>
  <c r="A1" i="21"/>
  <c r="A3" i="21"/>
  <c r="A5" i="21"/>
  <c r="A6" i="21"/>
  <c r="A9" i="21"/>
  <c r="A16" i="21"/>
  <c r="A21" i="21"/>
  <c r="A1" i="17"/>
  <c r="A3" i="17"/>
  <c r="A5" i="17"/>
  <c r="A6" i="17"/>
  <c r="A9" i="17"/>
  <c r="A22" i="17"/>
  <c r="A23" i="17"/>
  <c r="A24" i="17"/>
  <c r="A117" i="17"/>
  <c r="A121" i="17"/>
  <c r="A125" i="17"/>
  <c r="A1" i="19"/>
  <c r="A3" i="19"/>
  <c r="A5" i="19"/>
  <c r="A6" i="19"/>
  <c r="A9" i="19"/>
  <c r="A16" i="19"/>
  <c r="A22" i="19"/>
  <c r="A23" i="19"/>
  <c r="A24" i="19"/>
  <c r="A38" i="19"/>
  <c r="A100" i="19"/>
  <c r="A104" i="19"/>
  <c r="A108" i="19"/>
  <c r="A1" i="10"/>
  <c r="A2" i="10"/>
  <c r="A4" i="10"/>
  <c r="I8" i="10"/>
  <c r="H21" i="10"/>
  <c r="C31" i="10"/>
  <c r="C32" i="10"/>
  <c r="C33" i="10"/>
  <c r="C34" i="10"/>
  <c r="A1" i="8"/>
  <c r="A2" i="8"/>
  <c r="A4" i="8"/>
  <c r="I8" i="8"/>
  <c r="H19" i="8"/>
  <c r="C29" i="8"/>
  <c r="C30" i="8"/>
  <c r="C31" i="8"/>
  <c r="C32" i="8"/>
  <c r="A1" i="6"/>
  <c r="A2" i="6"/>
  <c r="A4" i="6"/>
  <c r="I11" i="6"/>
  <c r="A13" i="6"/>
  <c r="A1" i="15"/>
  <c r="A2" i="15"/>
  <c r="A4" i="15"/>
  <c r="C19" i="15"/>
  <c r="C23" i="15" s="1"/>
  <c r="A1" i="16"/>
  <c r="A2" i="16"/>
  <c r="A4" i="16"/>
  <c r="J14" i="16"/>
  <c r="J15" i="16"/>
  <c r="J16" i="16"/>
  <c r="J17" i="16"/>
  <c r="J18" i="16"/>
  <c r="J19" i="16"/>
  <c r="J20" i="16"/>
  <c r="J21" i="16"/>
  <c r="J22" i="16"/>
  <c r="J23" i="16"/>
  <c r="J24" i="16"/>
  <c r="J25" i="16"/>
  <c r="G36" i="16"/>
  <c r="H4" i="2"/>
  <c r="A36" i="4" s="1"/>
  <c r="H9" i="2"/>
  <c r="A42" i="4" s="1"/>
  <c r="H10" i="2"/>
  <c r="H17" i="2"/>
  <c r="A26" i="10"/>
  <c r="I29" i="7"/>
  <c r="A1" i="11"/>
  <c r="A2" i="11"/>
  <c r="A4" i="11"/>
  <c r="C8" i="11"/>
  <c r="C19" i="11"/>
  <c r="C34" i="11"/>
  <c r="C41" i="11"/>
  <c r="C51" i="11"/>
  <c r="I31" i="6"/>
  <c r="A5" i="4"/>
  <c r="A15" i="4"/>
  <c r="A17" i="4"/>
  <c r="A21" i="4"/>
  <c r="A29" i="4"/>
  <c r="A44" i="4"/>
  <c r="A1" i="13"/>
  <c r="A2" i="13"/>
  <c r="A4" i="13"/>
  <c r="C17" i="13"/>
  <c r="E12" i="13" s="1"/>
  <c r="C25" i="13"/>
  <c r="E20" i="13" s="1"/>
  <c r="A1" i="14"/>
  <c r="A2" i="14"/>
  <c r="A4" i="14"/>
  <c r="C37" i="14"/>
  <c r="E25" i="14"/>
  <c r="B1" i="9"/>
  <c r="C1" i="9"/>
  <c r="D1" i="9" s="1"/>
  <c r="E1" i="9" s="1"/>
  <c r="F1" i="9" s="1"/>
  <c r="G1" i="9" s="1"/>
  <c r="H1" i="9" s="1"/>
  <c r="I1" i="9" s="1"/>
  <c r="J1" i="9" s="1"/>
  <c r="K1" i="9" s="1"/>
  <c r="L1" i="9" s="1"/>
  <c r="M1" i="9" s="1"/>
  <c r="N1" i="9" s="1"/>
  <c r="O1" i="9" s="1"/>
  <c r="P1" i="9" s="1"/>
  <c r="Q1" i="9" s="1"/>
  <c r="A11" i="9"/>
  <c r="A12" i="9"/>
  <c r="A13" i="9" s="1"/>
  <c r="A14" i="9"/>
  <c r="A15" i="9" s="1"/>
  <c r="A16" i="9" s="1"/>
  <c r="A17" i="9" s="1"/>
  <c r="A18" i="9" s="1"/>
  <c r="A19" i="9" s="1"/>
  <c r="A20" i="9" s="1"/>
  <c r="A21" i="9" s="1"/>
  <c r="C10" i="3"/>
  <c r="C12" i="3"/>
  <c r="C14" i="3"/>
  <c r="C16" i="3"/>
  <c r="C41" i="3"/>
  <c r="A1" i="5"/>
  <c r="A2" i="5"/>
  <c r="A4" i="5"/>
  <c r="C18" i="5"/>
  <c r="C20" i="5" s="1"/>
  <c r="H20" i="5" s="1"/>
  <c r="H111" i="5" s="1"/>
  <c r="C19" i="5"/>
  <c r="C29" i="5"/>
  <c r="C30" i="5"/>
  <c r="C31" i="5"/>
  <c r="H31" i="5" s="1"/>
  <c r="C47" i="5"/>
  <c r="C49" i="5" s="1"/>
  <c r="H49" i="5" s="1"/>
  <c r="E47" i="5"/>
  <c r="E49" i="5"/>
  <c r="C48" i="5"/>
  <c r="E48" i="5"/>
  <c r="C60" i="5"/>
  <c r="C62" i="5"/>
  <c r="H62" i="5" s="1"/>
  <c r="C61" i="5"/>
  <c r="C72" i="5"/>
  <c r="H73" i="5"/>
  <c r="C84" i="5"/>
  <c r="C85" i="5"/>
  <c r="C86" i="5"/>
  <c r="H86" i="5"/>
  <c r="C95" i="5"/>
  <c r="C96" i="5"/>
  <c r="C97" i="5"/>
  <c r="H97" i="5"/>
  <c r="C107" i="5"/>
  <c r="C109" i="5"/>
  <c r="H109" i="5" s="1"/>
  <c r="C108" i="5"/>
  <c r="C120" i="5"/>
  <c r="C121" i="5"/>
  <c r="C122" i="5"/>
  <c r="H122" i="5"/>
  <c r="A24" i="8"/>
  <c r="I16" i="6" l="1"/>
  <c r="I19" i="6" s="1"/>
  <c r="H124" i="5"/>
  <c r="E21" i="2"/>
  <c r="C17" i="8"/>
  <c r="E31" i="8"/>
  <c r="G31" i="8" s="1"/>
  <c r="A22" i="9"/>
  <c r="A23" i="9" s="1"/>
  <c r="A24" i="9" s="1"/>
  <c r="A25" i="9" s="1"/>
  <c r="A26" i="9" s="1"/>
  <c r="A27" i="9" s="1"/>
  <c r="A28" i="9" s="1"/>
  <c r="A29" i="9" s="1"/>
  <c r="A30" i="9" s="1"/>
  <c r="A31" i="9" s="1"/>
  <c r="A32" i="9" s="1"/>
  <c r="A33" i="9" s="1"/>
  <c r="A34" i="9" s="1"/>
  <c r="A35" i="9" s="1"/>
  <c r="A36" i="9" s="1"/>
  <c r="A37" i="9" s="1"/>
  <c r="A38" i="9" s="1"/>
  <c r="E22" i="2"/>
  <c r="B44" i="11" s="1"/>
  <c r="C44" i="11" s="1"/>
  <c r="C53" i="11" s="1"/>
  <c r="E33" i="10"/>
  <c r="G33" i="10" s="1"/>
  <c r="E31" i="10"/>
  <c r="E18" i="2"/>
  <c r="E30" i="8"/>
  <c r="E32" i="10"/>
  <c r="G32" i="10" s="1"/>
  <c r="E29" i="8"/>
  <c r="E32" i="8"/>
  <c r="C18" i="10"/>
  <c r="C17" i="10"/>
  <c r="E34" i="10"/>
  <c r="G34" i="10" s="1"/>
  <c r="C19" i="10"/>
  <c r="H14" i="35"/>
  <c r="D41" i="35"/>
  <c r="H41" i="35" s="1"/>
  <c r="J27" i="16"/>
  <c r="G29" i="8"/>
  <c r="I14" i="34"/>
  <c r="H39" i="33"/>
  <c r="D25" i="32"/>
  <c r="D34" i="32" s="1"/>
  <c r="D42" i="32" s="1"/>
  <c r="D48" i="32" s="1"/>
  <c r="D52" i="32" s="1"/>
  <c r="D55" i="32" s="1"/>
  <c r="G32" i="8"/>
  <c r="G30" i="8"/>
  <c r="C37" i="10"/>
  <c r="H41" i="10" s="1"/>
  <c r="F21" i="37"/>
  <c r="A31" i="6"/>
  <c r="A33" i="6"/>
  <c r="A29" i="6"/>
  <c r="A30" i="6"/>
  <c r="I3" i="7"/>
  <c r="I13" i="7" s="1"/>
  <c r="A28" i="6"/>
  <c r="A36" i="6"/>
  <c r="A26" i="6"/>
  <c r="I26" i="6"/>
  <c r="I36" i="6" s="1"/>
  <c r="A32" i="6"/>
  <c r="G35" i="8"/>
  <c r="D47" i="7" s="1"/>
  <c r="C35" i="8"/>
  <c r="H39" i="8" s="1"/>
  <c r="G31" i="10"/>
  <c r="G37" i="10" s="1"/>
  <c r="D37" i="7" s="1"/>
  <c r="I6" i="35"/>
  <c r="I18" i="34"/>
  <c r="I20" i="34" s="1"/>
  <c r="I30" i="34" s="1"/>
  <c r="I37" i="34" s="1"/>
  <c r="I45" i="34" s="1"/>
  <c r="I51" i="34" s="1"/>
  <c r="I54" i="34" s="1"/>
  <c r="C24" i="8" l="1"/>
  <c r="C26" i="10"/>
  <c r="A12" i="10"/>
  <c r="A12" i="8"/>
  <c r="A48" i="6"/>
  <c r="I43" i="6"/>
  <c r="A46" i="6"/>
  <c r="I47" i="6"/>
  <c r="I46" i="6"/>
  <c r="A41" i="6"/>
  <c r="I49" i="6"/>
  <c r="I12" i="10"/>
  <c r="I48" i="6"/>
  <c r="A47" i="6"/>
  <c r="I45" i="6"/>
  <c r="A51" i="6"/>
  <c r="A43" i="6"/>
  <c r="A45" i="6"/>
  <c r="I12" i="8"/>
  <c r="A17" i="8" s="1"/>
  <c r="H17" i="8" s="1"/>
  <c r="H22" i="8" s="1"/>
  <c r="G24" i="8" l="1"/>
  <c r="D46" i="7" s="1"/>
  <c r="D49" i="7" s="1"/>
  <c r="D45" i="7"/>
  <c r="F45" i="7" s="1"/>
  <c r="D56" i="7"/>
  <c r="D58" i="7" s="1"/>
  <c r="E58" i="7" s="1"/>
  <c r="A18" i="10" s="1"/>
  <c r="H18" i="10" s="1"/>
  <c r="A17" i="10"/>
  <c r="H17" i="10" s="1"/>
  <c r="A19" i="10"/>
  <c r="H19" i="10" s="1"/>
  <c r="I51" i="6"/>
  <c r="E50" i="7" l="1"/>
  <c r="H37" i="8" s="1"/>
  <c r="A37" i="8" s="1"/>
  <c r="H42" i="8"/>
  <c r="A42" i="8" s="1"/>
  <c r="H24" i="10"/>
  <c r="G26" i="10" l="1"/>
  <c r="D36" i="7" s="1"/>
  <c r="D39" i="7" s="1"/>
  <c r="D35" i="7"/>
  <c r="F35" i="7" s="1"/>
  <c r="E40" i="7" l="1"/>
  <c r="H39" i="10" s="1"/>
  <c r="A39" i="10" l="1"/>
  <c r="H44" i="10"/>
  <c r="A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Ouders !</author>
  </authors>
  <commentList>
    <comment ref="B5" authorId="0" shapeId="0" xr:uid="{00000000-0006-0000-0100-000001000000}">
      <text>
        <r>
          <rPr>
            <sz val="8"/>
            <color indexed="81"/>
            <rFont val="Tahoma"/>
            <family val="2"/>
          </rPr>
          <t>Naam van de vennootschap zonder melding
van de vennootschapsvorm.</t>
        </r>
      </text>
    </comment>
    <comment ref="B9" authorId="0" shapeId="0" xr:uid="{00000000-0006-0000-0100-000002000000}">
      <text>
        <r>
          <rPr>
            <sz val="8"/>
            <color indexed="81"/>
            <rFont val="Tahoma"/>
            <family val="2"/>
          </rPr>
          <t>Vennootschapsvorm voluit schrijven.
Vb. Naamloze Vennootschap</t>
        </r>
      </text>
    </comment>
    <comment ref="B10" authorId="0" shapeId="0" xr:uid="{00000000-0006-0000-0100-000003000000}">
      <text>
        <r>
          <rPr>
            <sz val="8"/>
            <color indexed="81"/>
            <rFont val="Tahoma"/>
            <family val="2"/>
          </rPr>
          <t xml:space="preserve">Verkorte schrijfwijze vennootschapsvorm.
Vb. NV
</t>
        </r>
      </text>
    </comment>
    <comment ref="B11" authorId="0" shapeId="0" xr:uid="{00000000-0006-0000-0100-000004000000}">
      <text>
        <r>
          <rPr>
            <sz val="8"/>
            <color indexed="81"/>
            <rFont val="Tahoma"/>
            <family val="2"/>
          </rPr>
          <t>Vb. BE 0123.456.789
of 0123.456.789</t>
        </r>
      </text>
    </comment>
    <comment ref="B13" authorId="0" shapeId="0" xr:uid="{00000000-0006-0000-0100-000005000000}">
      <text>
        <r>
          <rPr>
            <sz val="8"/>
            <color indexed="81"/>
            <rFont val="Tahoma"/>
            <family val="2"/>
          </rPr>
          <t>Schrijfwijze :
Vb. 1 januari 2007</t>
        </r>
      </text>
    </comment>
    <comment ref="B14" authorId="0" shapeId="0" xr:uid="{00000000-0006-0000-0100-000006000000}">
      <text>
        <r>
          <rPr>
            <sz val="8"/>
            <color indexed="81"/>
            <rFont val="Tahoma"/>
            <family val="2"/>
          </rPr>
          <t>Schrijfwijze :
Vb. 31 december 2007</t>
        </r>
      </text>
    </comment>
    <comment ref="B16" authorId="0" shapeId="0" xr:uid="{00000000-0006-0000-0100-000007000000}">
      <text>
        <r>
          <rPr>
            <sz val="8"/>
            <color indexed="81"/>
            <rFont val="Tahoma"/>
            <family val="2"/>
          </rPr>
          <t>Schrijfwijze :
Vb. 2007</t>
        </r>
      </text>
    </comment>
    <comment ref="B17" authorId="0" shapeId="0" xr:uid="{00000000-0006-0000-0100-000008000000}">
      <text>
        <r>
          <rPr>
            <sz val="8"/>
            <color indexed="81"/>
            <rFont val="Tahoma"/>
            <family val="2"/>
          </rPr>
          <t>Schrijfwijze :
Vb. 2008</t>
        </r>
      </text>
    </comment>
    <comment ref="B34" authorId="0" shapeId="0" xr:uid="{00000000-0006-0000-0100-000009000000}">
      <text>
        <r>
          <rPr>
            <sz val="8"/>
            <color indexed="81"/>
            <rFont val="Tahoma"/>
            <family val="2"/>
          </rPr>
          <t>Schrijfwijze :
Vb. 15 mei 2008</t>
        </r>
      </text>
    </comment>
    <comment ref="B35" authorId="0" shapeId="0" xr:uid="{00000000-0006-0000-0100-00000A000000}">
      <text>
        <r>
          <rPr>
            <sz val="8"/>
            <color indexed="81"/>
            <rFont val="Tahoma"/>
            <family val="2"/>
          </rPr>
          <t>Schrijfwijze :
Vb. 15.30 u of 20.00 u</t>
        </r>
      </text>
    </comment>
    <comment ref="B37" authorId="0" shapeId="0" xr:uid="{00000000-0006-0000-0100-00000B000000}">
      <text>
        <r>
          <rPr>
            <sz val="8"/>
            <color indexed="81"/>
            <rFont val="Tahoma"/>
            <family val="2"/>
          </rPr>
          <t>Schrijfwijze :
Vb. Peeters Peter</t>
        </r>
      </text>
    </comment>
    <comment ref="B38" authorId="0" shapeId="0" xr:uid="{00000000-0006-0000-0100-00000C000000}">
      <text>
        <r>
          <rPr>
            <sz val="8"/>
            <color indexed="81"/>
            <rFont val="Tahoma"/>
            <family val="2"/>
          </rPr>
          <t>Schrijfwijze :
Vb. Janssens Jan</t>
        </r>
      </text>
    </comment>
    <comment ref="B39" authorId="0" shapeId="0" xr:uid="{00000000-0006-0000-0100-00000D000000}">
      <text>
        <r>
          <rPr>
            <sz val="8"/>
            <color indexed="81"/>
            <rFont val="Tahoma"/>
            <family val="2"/>
          </rPr>
          <t>Schrijfwijze :
Vb. Stijnen Stijn</t>
        </r>
      </text>
    </comment>
    <comment ref="B44" authorId="0" shapeId="0" xr:uid="{00000000-0006-0000-0100-00000E000000}">
      <text>
        <r>
          <rPr>
            <sz val="8"/>
            <color indexed="81"/>
            <rFont val="Tahoma"/>
            <family val="2"/>
          </rPr>
          <t>Geadresseerde van het rapport.
Vb. T.a.v. de zaakvoerder(s)
Vb. T.a.v. de Raad van Bestuur, enz.</t>
        </r>
      </text>
    </comment>
    <comment ref="B45" authorId="0" shapeId="0" xr:uid="{00000000-0006-0000-0100-00000F000000}">
      <text>
        <r>
          <rPr>
            <sz val="8"/>
            <color indexed="81"/>
            <rFont val="Tahoma"/>
            <family val="2"/>
          </rPr>
          <t>Aanspreektitel van de geadresseerden.
Vb. Mijne heren,
Vb. Mevrouw, Mijnheer,  enz.</t>
        </r>
      </text>
    </comment>
    <comment ref="B46" authorId="0" shapeId="0" xr:uid="{00000000-0006-0000-0100-000010000000}">
      <text>
        <r>
          <rPr>
            <sz val="8"/>
            <color indexed="81"/>
            <rFont val="Tahoma"/>
            <family val="2"/>
          </rPr>
          <t>Schrijfwijze :
Vb. 15 mei 2008</t>
        </r>
      </text>
    </comment>
  </commentList>
</comments>
</file>

<file path=xl/sharedStrings.xml><?xml version="1.0" encoding="utf-8"?>
<sst xmlns="http://schemas.openxmlformats.org/spreadsheetml/2006/main" count="1394" uniqueCount="954">
  <si>
    <t>Infoblad jaarrapport</t>
  </si>
  <si>
    <t>Naam :</t>
  </si>
  <si>
    <t>Straat + nr :</t>
  </si>
  <si>
    <t>Postcode + Gemeente :</t>
  </si>
  <si>
    <t>Aard Vennootschap :</t>
  </si>
  <si>
    <t>Begin boekjaar :</t>
  </si>
  <si>
    <t>Einde boekjaar :</t>
  </si>
  <si>
    <t>Datum rapport :</t>
  </si>
  <si>
    <t>Boekjaar :</t>
  </si>
  <si>
    <t>Aanslagjaar :</t>
  </si>
  <si>
    <t>Accountantskantoor :</t>
  </si>
  <si>
    <t>Ondertekende accountant :</t>
  </si>
  <si>
    <t>Accountantskantoren</t>
  </si>
  <si>
    <t>Ronny Livens, Accountant</t>
  </si>
  <si>
    <t>Ondertekende accountant</t>
  </si>
  <si>
    <t>Werner Soons</t>
  </si>
  <si>
    <t>988-2N-58</t>
  </si>
  <si>
    <t>Ronny Livens</t>
  </si>
  <si>
    <t>J A A R R A P P O R T</t>
  </si>
  <si>
    <t>- afsluiting van de boekhouding;</t>
  </si>
  <si>
    <t>- samenstelling van de jaarrekening.</t>
  </si>
  <si>
    <t>Tot het verstrekken van nadere toelichting, zijn wij steeds graag bereid.</t>
  </si>
  <si>
    <t>Hoogachtend,</t>
  </si>
  <si>
    <t>Accountant IAB</t>
  </si>
  <si>
    <t>Gewestelijke belastingen</t>
  </si>
  <si>
    <t>Omschrijving</t>
  </si>
  <si>
    <t>Rek.</t>
  </si>
  <si>
    <t>Totaal</t>
  </si>
  <si>
    <t>Te verwerpen :</t>
  </si>
  <si>
    <t>nr</t>
  </si>
  <si>
    <t>naam</t>
  </si>
  <si>
    <t>Boetes</t>
  </si>
  <si>
    <t>Niet aftrekbare autokosten</t>
  </si>
  <si>
    <t>Receptiekosten en relatiegeschenken</t>
  </si>
  <si>
    <t>Niet aftrekbare restaurantkosten</t>
  </si>
  <si>
    <t>Sociale voordelen</t>
  </si>
  <si>
    <t>Liberaliteiten</t>
  </si>
  <si>
    <t>Waardevermind. / min.waarden op aandelen</t>
  </si>
  <si>
    <t>Niet aftrekbare belastingen</t>
  </si>
  <si>
    <t>Verworpen uitgaven exclusief belastingen :</t>
  </si>
  <si>
    <t>TOTAAL VERWORPEN UITGAVEN :</t>
  </si>
  <si>
    <t>VERWORPEN UITGAVEN</t>
  </si>
  <si>
    <t>Het fiscaal resultaat kan als volgt berekend worden :</t>
  </si>
  <si>
    <t>Winst of verlies voor belasting</t>
  </si>
  <si>
    <t>Winst voor belasting</t>
  </si>
  <si>
    <t>Verlies voor belasting</t>
  </si>
  <si>
    <t>Nr</t>
  </si>
  <si>
    <t>Omschrijving keuze</t>
  </si>
  <si>
    <t>Keuze</t>
  </si>
  <si>
    <t>Data kolom 4</t>
  </si>
  <si>
    <t>Data kolom 5</t>
  </si>
  <si>
    <t>Naam</t>
  </si>
  <si>
    <t>IAB nummer</t>
  </si>
  <si>
    <t>Gemaakte keuze</t>
  </si>
  <si>
    <t>Winst van het boekjaar voor belasting :</t>
  </si>
  <si>
    <t>Verlies van het boekjaar voor belasting :</t>
  </si>
  <si>
    <t>Fiscaal resultaat :</t>
  </si>
  <si>
    <t>Fiscaal resultaat is positief</t>
  </si>
  <si>
    <t>Fiscaal resultaat is negatief</t>
  </si>
  <si>
    <t>Gedane voorafbetalingen belastingen :</t>
  </si>
  <si>
    <t>Roerende voorheffing :</t>
  </si>
  <si>
    <t>Voorafbetaling 1 :</t>
  </si>
  <si>
    <t>Voorafbetaling 2 :</t>
  </si>
  <si>
    <t>Voorafbetaling 3 :</t>
  </si>
  <si>
    <t>Voorafbetaling 4 :</t>
  </si>
  <si>
    <t>Bestanddelen van het resultaat waarop de aftrekbeperking geldt :</t>
  </si>
  <si>
    <t>Niet belastbare bestanddelen :</t>
  </si>
  <si>
    <t>Defintief Belaste Inkomsten :</t>
  </si>
  <si>
    <t>Aftrek voor Risicokapitaal :</t>
  </si>
  <si>
    <t>Vorige Verliezen :</t>
  </si>
  <si>
    <t>Investeringsaftrek :</t>
  </si>
  <si>
    <t>Belastbare grondslag :</t>
  </si>
  <si>
    <t>Terug te vorderen belasting :</t>
  </si>
  <si>
    <t>_______________</t>
  </si>
  <si>
    <t>Verworpen uitgaven ( exclusief belastingen ) :</t>
  </si>
  <si>
    <t>III. BELASTINGBEREKENING (vervolg)</t>
  </si>
  <si>
    <t>Belastbaar tegen de normale aanslagvoet :</t>
  </si>
  <si>
    <t>x</t>
  </si>
  <si>
    <t>Venn Verl tarief</t>
  </si>
  <si>
    <t>tot 25.000 €</t>
  </si>
  <si>
    <t>tot 90.000 €</t>
  </si>
  <si>
    <t>tot 322.500 €</t>
  </si>
  <si>
    <t>Aanslag</t>
  </si>
  <si>
    <t xml:space="preserve">jaar </t>
  </si>
  <si>
    <t>Venn Bel</t>
  </si>
  <si>
    <t>Vol tarief</t>
  </si>
  <si>
    <t>=</t>
  </si>
  <si>
    <t>Betaalde roerende voorheffing :</t>
  </si>
  <si>
    <t>Gedane voorafbetalingen :</t>
  </si>
  <si>
    <t>Subtotaal :</t>
  </si>
  <si>
    <t>Vermeer</t>
  </si>
  <si>
    <t>dering VA</t>
  </si>
  <si>
    <t>Vermeerdering :</t>
  </si>
  <si>
    <t xml:space="preserve">Betaalde RV : </t>
  </si>
  <si>
    <t>Belastingvermeerdering, jonger dan 3 jaar</t>
  </si>
  <si>
    <t>Ja</t>
  </si>
  <si>
    <t>Neen</t>
  </si>
  <si>
    <t>Geen vermeerdering :</t>
  </si>
  <si>
    <t>KMO jonger dan 3 jaar,</t>
  </si>
  <si>
    <t>geen belastingvermeerdering?</t>
  </si>
  <si>
    <t>Opdracht</t>
  </si>
  <si>
    <t>Geadresseerden :</t>
  </si>
  <si>
    <t>Aanspreektitel :</t>
  </si>
  <si>
    <t>Totaal :</t>
  </si>
  <si>
    <t>Bonificatie voorafbetaling</t>
  </si>
  <si>
    <t>VA1</t>
  </si>
  <si>
    <t>VA2</t>
  </si>
  <si>
    <t>VA3</t>
  </si>
  <si>
    <t>VA4</t>
  </si>
  <si>
    <t>Bonificatie op gedane voorafbetalingen :</t>
  </si>
  <si>
    <t>Verkort :</t>
  </si>
  <si>
    <t>Ondernemingsnummer :</t>
  </si>
  <si>
    <t>Belastbaar tegen de verminderde aanslagvoet :</t>
  </si>
  <si>
    <t>Berekening belastingvermeerdering verlaagd tarief</t>
  </si>
  <si>
    <t>Hoeveel groter dan 25.000 ?</t>
  </si>
  <si>
    <t>Berekening maatstaf 2 verlaagd tarief</t>
  </si>
  <si>
    <t>Bonificatie :</t>
  </si>
  <si>
    <t>Resultaat vermeerdering :</t>
  </si>
  <si>
    <t>x 1% =</t>
  </si>
  <si>
    <t>Vermeerdering hoger dan 1% of 30 € :</t>
  </si>
  <si>
    <t xml:space="preserve">AFTREK VOOR RISICOKAPITAAL </t>
  </si>
  <si>
    <t>A.</t>
  </si>
  <si>
    <t xml:space="preserve">1. Kapitaal </t>
  </si>
  <si>
    <t>2. Uitgiftepremies</t>
  </si>
  <si>
    <t>3. Herwaarderingsmeerwaarden</t>
  </si>
  <si>
    <t>4. Reserves</t>
  </si>
  <si>
    <t>5. Overgedragen resultaat</t>
  </si>
  <si>
    <t>6. Kapitaalsubsidies</t>
  </si>
  <si>
    <t>7. Voorzieningen, uitgestelde belasting</t>
  </si>
  <si>
    <t>TOTAAL (A) :</t>
  </si>
  <si>
    <t>B.</t>
  </si>
  <si>
    <t>Bestanddelen die van het eigen vermogen worden afgetrokken :</t>
  </si>
  <si>
    <t>Eigen vermogen aan het eind van het voorgaande belastbaar tijdperk :</t>
  </si>
  <si>
    <t>1. Eigen aandelen</t>
  </si>
  <si>
    <t>2. Financiële vaste activa die uit deelnemingen en andere aandelen bestaan</t>
  </si>
  <si>
    <t>3. Aandelen van beleggingsvennootschappen</t>
  </si>
  <si>
    <t>4. Inrichtingen gelegen in een land met verdrag</t>
  </si>
  <si>
    <t>5. Onroerende goederen gelegen in een land met verdrag</t>
  </si>
  <si>
    <t>6. MVA in zover de erop betrekking hebbende kosten onredelijk zijn</t>
  </si>
  <si>
    <t>7. Bestanddelen die als belegging worden gehouden en geen belastbaar periodiek inkomen voortbrengen</t>
  </si>
  <si>
    <t>8.  Onroerende goederen waarvan bedrijfsleiders het gebruik hebben</t>
  </si>
  <si>
    <t>9. Uitgedrukte maar niet verwezenlijkte meerwaarden</t>
  </si>
  <si>
    <t>10. Belastingkrediet voor onderzoek en ontwikkeling</t>
  </si>
  <si>
    <t>11. Kapitaalsubsidies</t>
  </si>
  <si>
    <t>12. Voorraadactualisering erkende diamanthandelaars</t>
  </si>
  <si>
    <t>TOTAAL (B) :</t>
  </si>
  <si>
    <t>C.</t>
  </si>
  <si>
    <t>Wijzigingen tijdens het belastbaar tijdperk van het eigen vermogen opgenomen</t>
  </si>
  <si>
    <t>onder A en van de bestanddelen opgenomen onder B</t>
  </si>
  <si>
    <t>C1. Positieve wijzigingen :</t>
  </si>
  <si>
    <t>C2. Negatieve wijzigingen :</t>
  </si>
  <si>
    <t xml:space="preserve">D. </t>
  </si>
  <si>
    <t>Risicokapitaal van het belastbaar tijdperk (A-B+C1-C2) :</t>
  </si>
  <si>
    <t>E.</t>
  </si>
  <si>
    <t>Notionele In Aftrek</t>
  </si>
  <si>
    <t>Normaal</t>
  </si>
  <si>
    <t>KMO</t>
  </si>
  <si>
    <t>Bedrag van de aftrek voor risicokapitaal dat voor het aj in principe aftrekbaar is :</t>
  </si>
  <si>
    <t>KMO volgens W. Venn,</t>
  </si>
  <si>
    <t>verhoogde aftrek risicokapitaal?</t>
  </si>
  <si>
    <t>KMO, verhoogde aftrek risicokapitaal?</t>
  </si>
  <si>
    <t>Verhoogde aftrek :</t>
  </si>
  <si>
    <t>Normale aftrek :</t>
  </si>
  <si>
    <t>F.</t>
  </si>
  <si>
    <t>Bedrag van de aftrek voor risicokaptaal dat voor het aj werkelijk wordt afgetrokken :</t>
  </si>
  <si>
    <t>G.</t>
  </si>
  <si>
    <t>Bedrag v/d aftrek RK dat werd gevormd tijdens één of meerdere vorige ajn dat</t>
  </si>
  <si>
    <t>werkelijk wordt afgetrokken :</t>
  </si>
  <si>
    <t>H.</t>
  </si>
  <si>
    <t>Totaal bedrag v/d aftrek voor risicokapitaal dat voor het aj wordt afgetrokken (F+G) :</t>
  </si>
  <si>
    <t>I.</t>
  </si>
  <si>
    <t>Saldo van de aftrek van het aj dat overdraagbaar is naar latere ajn. (E-F)</t>
  </si>
  <si>
    <t>8935-N-67</t>
  </si>
  <si>
    <t>DETAIL ACTIEF</t>
  </si>
  <si>
    <t>*</t>
  </si>
  <si>
    <t xml:space="preserve">* </t>
  </si>
  <si>
    <t>DETAIL PASSIEF</t>
  </si>
  <si>
    <t>Rekening 444000 Nog te ontvangen facturen</t>
  </si>
  <si>
    <t>DETAIL RESULTATENREKENING</t>
  </si>
  <si>
    <t>Rekening 610000 Huur gebouwen</t>
  </si>
  <si>
    <t>OVEREENSTEMMING BEZOLDIGINGEN</t>
  </si>
  <si>
    <t>Detail boekhouding</t>
  </si>
  <si>
    <t>Bezoldiging bedienden</t>
  </si>
  <si>
    <t>Bezoldiging arbeiders</t>
  </si>
  <si>
    <t>Totaal boekhouding</t>
  </si>
  <si>
    <t>OVEREENSTEMMING BTW AANGIFTE MET BOEKHOUDING</t>
  </si>
  <si>
    <t>Periode</t>
  </si>
  <si>
    <t>Vak 01</t>
  </si>
  <si>
    <t>Vak 02</t>
  </si>
  <si>
    <t>Vak 03</t>
  </si>
  <si>
    <t>Vak 45</t>
  </si>
  <si>
    <t>Vak 46</t>
  </si>
  <si>
    <t>Vak 47</t>
  </si>
  <si>
    <t>Vak 48</t>
  </si>
  <si>
    <t>Vak 49</t>
  </si>
  <si>
    <t>Totaal omzet volgens de btw aangiftes :</t>
  </si>
  <si>
    <t>Omzet volgens boekhouding</t>
  </si>
  <si>
    <t>Omzet volgens ingediende btw aangiftes</t>
  </si>
  <si>
    <t>Rekening</t>
  </si>
  <si>
    <t>Totaal omzet volgens de boekhouding</t>
  </si>
  <si>
    <t>Verklaring verschil</t>
  </si>
  <si>
    <t>Algemene vergadering</t>
  </si>
  <si>
    <t>Datum AV</t>
  </si>
  <si>
    <t>Uur AV</t>
  </si>
  <si>
    <t>Voorzitter :</t>
  </si>
  <si>
    <t>Secretaris :</t>
  </si>
  <si>
    <t>Stemopnemer :</t>
  </si>
  <si>
    <t>NOTULEN VAN DE ALGEMENE VERGADERING</t>
  </si>
  <si>
    <t>Bureau</t>
  </si>
  <si>
    <t>Samenstelling van de algemene vergadering</t>
  </si>
  <si>
    <t>Uiteenzetting van de voorzitter</t>
  </si>
  <si>
    <t>De voorzitter zet uiteen wat volgt :</t>
  </si>
  <si>
    <t>Deze algemene vergadering werd bijeengeroepen om te beraadslagen over de volgende agenda :</t>
  </si>
  <si>
    <t>2. Goedkeuring van de jaarrekening</t>
  </si>
  <si>
    <t>4. Varia.</t>
  </si>
  <si>
    <t>Vaststelling van de geldigheid van de vergadering</t>
  </si>
  <si>
    <t>De stemopnemer heeft deze uiteenzetting onderzocht en de vergadering heeft vastgesteld dat ze juist is.</t>
  </si>
  <si>
    <t>Bespreking van de agendapunten</t>
  </si>
  <si>
    <t>1. Jaarverslag van de raad van bestuur</t>
  </si>
  <si>
    <t>De algemene vergadering neemt kennis van het jaarverslag van de raad van bestuur.</t>
  </si>
  <si>
    <t>De leiding en het toezicht van de algemene vergadering berust bij het bureau. Dit bureau werd als volgt samengesteld :</t>
  </si>
  <si>
    <t>De algemene vergadering bestaat uit de aanwezige of vertegenwoordigde aandeelhouders van wie de naam en voornaam is opgenomen in de aanwezigheidslijst die bij het bureau is neergelegd.</t>
  </si>
  <si>
    <t>De vermelde aanwezigheidslijst werd mede ondertekend door de leden van het bureau die de lijst als juist erkennen. Hij zal als bijlage aan de huidige notulen worden gehecht, samen met de volmachten van de vertegenwoordigde personen.</t>
  </si>
  <si>
    <t>Alle aandeelhouders hebben zich geschikt naar de voorwaarden om tot de algemene vergadering toegelaten te worden en hebben kennis kunnen nemen van de stukken overeenkomstig de bepalingen van het Wetboek van Vennootschappen.</t>
  </si>
  <si>
    <t>De vergadering stelt vast dat ze op een geldige wijze is samengesteld en gerechtigd is om te beraadslagen en geldig kan beslissen over de agenda die ze vervolgens behandelt.</t>
  </si>
  <si>
    <t>De besluiten van de algemene vergadering worden genomen met meerderheid van stemmen. Elk aandeel geeft recht op één stem.</t>
  </si>
  <si>
    <t>De algemene vergadering neemt kennis van de mededeling van de raad van bestuur dat er zich in het afgelopen boekjaar geen verrichtingen hebben voorgedaan die aanleiding kunnen geven tot een belangenconflict tussen een bestuurder en de vennootschap, zoals beschreven in artikel 523 van het Wetboek van Vennootschappen.</t>
  </si>
  <si>
    <t>Vervolgens bespreekt de algemene vergadering het jaarverslag van de raad van bestuur. De bestuurders geven antwoord op de vragen die hun door de aandeelhouders worden gesteld met betrekking tot hun beleid.</t>
  </si>
  <si>
    <t>De algemene vergadering neemt kennis van het ontwerp van jaarrekening, bestaande uit een balans, een resultatenrekening en een toelichting. Zij bespreekt de jaarrekening.</t>
  </si>
  <si>
    <t>Door ondertekening van deze notulen verklaren de bestuurders zich akkoord met het saldo van de lopende rekening.</t>
  </si>
  <si>
    <t>Dit besluit wordt aangenomen met eenparigheid van stemmen.</t>
  </si>
  <si>
    <t>De algemene vergadering beslist het resultaat, zoals dit blijkt uit de resultatenrekening, de bestemming te geven zoals voorgesteld door de raad van bestuur, namelijk :</t>
  </si>
  <si>
    <t>Typ in deze cel de resultaatsbestemming !!!</t>
  </si>
  <si>
    <t>4. Varia</t>
  </si>
  <si>
    <t>Slot</t>
  </si>
  <si>
    <t>Aangezien alle agendapunten afgehandeld zijn, wordt de vergadering opgeheven.</t>
  </si>
  <si>
    <t>Aldus opgemaakt op plaats en datum als gemeld en na goedkeuring door de algemene vergadering, ondertekend door de leden van het bureau en de aandeelhouders die erom verzocht hebben.</t>
  </si>
  <si>
    <t>De voorzitter,</t>
  </si>
  <si>
    <t>De secretaris,</t>
  </si>
  <si>
    <t>De stemopnemer,</t>
  </si>
  <si>
    <t>Wij hebben ons hierbij gebaseerd op de door de vennootschap verstrekte informatie, alsmede overige gegevens en bescheiden.</t>
  </si>
  <si>
    <t>Inzake evolutie in resulaten en betekenis van de onderscheiden posten in de balans en de resultatenrekening dienen wij ons te onthouden van enige bespreking daar wij geen accountantscontrole hebben toegepast.</t>
  </si>
  <si>
    <t>AANWEZIGHEIDSLIJST</t>
  </si>
  <si>
    <t>Aandeelhouders :</t>
  </si>
  <si>
    <t>Bestuurders :</t>
  </si>
  <si>
    <t>Commissaris :</t>
  </si>
  <si>
    <t>De voorzitter :</t>
  </si>
  <si>
    <t>De secretaris :</t>
  </si>
  <si>
    <t>De stemopnemer :</t>
  </si>
  <si>
    <t>De algemene vergadering bestaat uit de aanwezige of vertegenwoordigde vennoten van wie de naam en voornaam is opgenomen in de aanwezigheidslijst die bij het bureau is neergelegd.</t>
  </si>
  <si>
    <t>1. Jaarverslag van de zaakvoerder(s)</t>
  </si>
  <si>
    <t>3. Kwijting aan de zaakvoerder(s)</t>
  </si>
  <si>
    <t>Aangezien alle aandelen vertegenwoordigd zijn en alle zaakvoerders aanwezig zijn of verzaakt hebben, moeten de formaliteiten voor bijeenroeping niet worden aangetoond.</t>
  </si>
  <si>
    <t>Aangezien alle aandelen vertegenwoordigd zijn en alle bestuurders aanwezig zijn of verzaakt hebben, moeten de formaliteiten voor bijeenroeping niet worden aangetoond.</t>
  </si>
  <si>
    <t>Alle vennoten hebben zich geschikt naar de voorwaarden om tot de algemene vergadering toegelaten te worden en hebben kennis kunnen nemen van de stukken overeenkomstig de bepalingen van het Wetboek van Vennootschappen.</t>
  </si>
  <si>
    <t xml:space="preserve">De algemene vergadering neemt kennis van de mededeling van de zaakvoerder(s) dat er zich in het afgelopen boekjaar geen verrichtingen hebben voorgedaan die aanleiding kunnen geven tot een belangenconflict tussen een zaakvoerder en de vennootschap, zoals beschreven in artikel 259/260 van het Wetboek van Vennootschappen. </t>
  </si>
  <si>
    <t>De algemene vergadering neemt kennis van het jaarverslag van de zaakvoerder(s).</t>
  </si>
  <si>
    <t>Vervolgens bespreekt de algemene vergadering het jaarverslag van de zaakvoerder(s). De zaakvoerder(s) (geeft) geven antwoord op de vragen die hun door de vennoten worden gesteld met betrekking tot hun beleid.</t>
  </si>
  <si>
    <t>Door ondertekening van deze notulen verklaren (verklaart) de zaakvoerder(s) zich akkoord met het saldo van de lopende rekening.</t>
  </si>
  <si>
    <t>Na bespreking en na uitoefening van het vraagrecht, zoals voorzien in artikel 274 van het Wetboek van Vennootschappen, keurt de algemene vergadering de jaarrekening goed.</t>
  </si>
  <si>
    <t>De algemene vergadering beslist het resultaat, zoals dit blijkt uit de resultatenrekening, de bestemming te geven zoals voorgesteld door de zaakvoerder(s), namelijk :</t>
  </si>
  <si>
    <t>De algemene vergadering verleent kwijting aan de zaakvoerder(s) voor de uitoefening van hun mandaat in het afgelopen boekjaar.</t>
  </si>
  <si>
    <t>Aldus opgemaakt op plaats en datum als gemeld en na goedkeuring door de algemene vergadering, ondertekend door de leden van het bureau en de vennoten die erom verzocht hebben.</t>
  </si>
  <si>
    <t>In deze notulen vermeldt de enige vennoot de beslissingen die hij genomen heeft met betrekking tot de volgende punten :</t>
  </si>
  <si>
    <t>Besluiten</t>
  </si>
  <si>
    <t>De enige vennoot meldt dat hij als zaakvoerder geen verrichting heeft uitgevoerd die aanleiding kan geven tot een belangenconflict met de vennootschap, zoals beschreven in artikel 261 van het Wetboek van Vennootschappen.</t>
  </si>
  <si>
    <t>De enige vennoot meldt dat hij als enige zaakvoerder het jaarverslag heeft opgesteld.</t>
  </si>
  <si>
    <t>De enige vennoot neemt kennis van het ontwerp van jaarrekening, bestaande uit een balans, een resultatenrekening en een toelichting. Hij bespreekt de jaarrekening.</t>
  </si>
  <si>
    <t>Door ondertekening van deze notulen verklaart de zaakvoerder zich akkoord met het saldo van de lopende rekening.</t>
  </si>
  <si>
    <t>1. Jaarverslag van de zaakvoerder</t>
  </si>
  <si>
    <t>3. Kwijting aan de zaakvoerder</t>
  </si>
  <si>
    <t>De enige vennoot beslist het resultaat de bestemming te geven zoals dit blijkt uit de resultatenrekening, namelijk :</t>
  </si>
  <si>
    <t>De enige vennoot verleent kwijting aan de zaakvoerder voor de uitoefening van zijn mandaat in het afgelopen boekjaar.</t>
  </si>
  <si>
    <t>Aldus opgemaakt op plaats en datum als gemeld.</t>
  </si>
  <si>
    <t>Naam + voornaam + handtekening enige vennoot.</t>
  </si>
  <si>
    <t>RAPPORTGENERATOR</t>
  </si>
  <si>
    <t>BEWAAR DIT RAPPORT EERST ONDER EEN ANDERE NAAM OP EEN ANDERE</t>
  </si>
  <si>
    <t>LOCATIE ALVORENS VERDER TE WERKEN !!!</t>
  </si>
  <si>
    <t>20 januari 2008</t>
  </si>
  <si>
    <t>Versie 1.0</t>
  </si>
  <si>
    <t>Er dienen geen variapunten besproken te worden.</t>
  </si>
  <si>
    <t>Accountantskantoor Livens BVBA</t>
  </si>
  <si>
    <t>Geachte heren,</t>
  </si>
  <si>
    <t>Accountantskantoor Werner Soons  BVBA</t>
  </si>
  <si>
    <t>Accountantskantoor Werner Soons BVBA</t>
  </si>
  <si>
    <t>REMONDIS INDUSTRIAL SERVICES</t>
  </si>
  <si>
    <t>Ambachtenstraat 13 bus 4</t>
  </si>
  <si>
    <t>3210     LUBBEEK</t>
  </si>
  <si>
    <t>NV</t>
  </si>
  <si>
    <t>BE 0446.692.126</t>
  </si>
  <si>
    <t>1 januari 2008</t>
  </si>
  <si>
    <t>31 december 2008</t>
  </si>
  <si>
    <t>26 mei 2009</t>
  </si>
  <si>
    <t>11.00 uur</t>
  </si>
  <si>
    <t>Claudy Lejeune</t>
  </si>
  <si>
    <t>Paul Van Oosterbos</t>
  </si>
  <si>
    <t>T.a.v. de Raad van Bestuur</t>
  </si>
  <si>
    <t>kosten pers.wagens</t>
  </si>
  <si>
    <t>verzekering pers.wagens</t>
  </si>
  <si>
    <t>verzekering rb auto's</t>
  </si>
  <si>
    <t>afschrijving roll.mat</t>
  </si>
  <si>
    <t>verkeersbelasting pw</t>
  </si>
  <si>
    <t>verlies verkoop vectra</t>
  </si>
  <si>
    <t>recuperatie verzek.</t>
  </si>
  <si>
    <t>voordelen gebruik 2008</t>
  </si>
  <si>
    <t>5.213,04 x 70%</t>
  </si>
  <si>
    <t>restaurantkosten</t>
  </si>
  <si>
    <t>diverse representatie</t>
  </si>
  <si>
    <t>maaltijdcheques</t>
  </si>
  <si>
    <t>Boete BTW</t>
  </si>
  <si>
    <t>milieubelastingen</t>
  </si>
  <si>
    <t>wettelijke formaliteiten</t>
  </si>
  <si>
    <t>verkeersboetes</t>
  </si>
  <si>
    <t>sponsoring</t>
  </si>
  <si>
    <t>Huurwaarborg Milmort</t>
  </si>
  <si>
    <t>Rekening 288200 Waarborg Ovam en overige</t>
  </si>
  <si>
    <t>Termijnrekening bij Ing 9.08/9.09</t>
  </si>
  <si>
    <t>Rekening 400003   Oude vorderingen met gewichtsrekening</t>
  </si>
  <si>
    <t>Klant 143</t>
  </si>
  <si>
    <t>Klant 154</t>
  </si>
  <si>
    <t>Klant 155</t>
  </si>
  <si>
    <t>Klant 162</t>
  </si>
  <si>
    <t>Klant 179</t>
  </si>
  <si>
    <t>Klant 180</t>
  </si>
  <si>
    <t>Rekening 409000   Waardevermindering dubieuze debiteuren</t>
  </si>
  <si>
    <t>debiteuren</t>
  </si>
  <si>
    <t>buitenlandse btw</t>
  </si>
  <si>
    <t>saldo per 01.01.2008</t>
  </si>
  <si>
    <t>dotatie</t>
  </si>
  <si>
    <t>-</t>
  </si>
  <si>
    <t>Rekening 411731   BTW op faillissementen</t>
  </si>
  <si>
    <t>btw op klant 1788 Agora printing</t>
  </si>
  <si>
    <t>btw op klant 1734 Publi group</t>
  </si>
  <si>
    <t>Rekening 411710 Te vorderen btw Duitsland</t>
  </si>
  <si>
    <t>Terugvorderbare Duitse BTW over verwerkingskosten</t>
  </si>
  <si>
    <t>gedurende 2006</t>
  </si>
  <si>
    <t>gedurende 2007</t>
  </si>
  <si>
    <t>gedurende 2008</t>
  </si>
  <si>
    <t>Rekening 411720  Te vorderen btw Nederland</t>
  </si>
  <si>
    <t>Terugvorderbare Nederlandse BTW over verwerkingskosten</t>
  </si>
  <si>
    <t>Rekening 412020 Terug te vorderen vennootschapsbelasting AJ 2009</t>
  </si>
  <si>
    <t>Over te dragen vennootschapsbelasting boekjaar 2008</t>
  </si>
  <si>
    <t>Rekening 412030 Terug te vorderen RV aanslagjaar 2008</t>
  </si>
  <si>
    <t>Terug te vorderen RV boekjaar 2007</t>
  </si>
  <si>
    <t>Rekening 490150  nog te maken aankoopborderellen</t>
  </si>
  <si>
    <t>Aankoopborderel Shanks Hainaut</t>
  </si>
  <si>
    <t>Rekening 491600  Vooruitbetaalde kosten</t>
  </si>
  <si>
    <t>F. 1121 Top Deal onderhoudscontract 2009</t>
  </si>
  <si>
    <t>Remondis Medison gmbh, prestaties 12.2008</t>
  </si>
  <si>
    <t>Recymet BVBA, commisies 2008</t>
  </si>
  <si>
    <t>Rekening 451000 Te betalen BTW</t>
  </si>
  <si>
    <t>btw aangifte oktober 2008</t>
  </si>
  <si>
    <t>btw aangifte december 2008</t>
  </si>
  <si>
    <t>Rekening 451790 BTW herzieningen</t>
  </si>
  <si>
    <t>btw op vin auto 2007</t>
  </si>
  <si>
    <t>btw op vin auto 2006</t>
  </si>
  <si>
    <t>btw op vin auto 2008</t>
  </si>
  <si>
    <t>foutief aangegeven</t>
  </si>
  <si>
    <t>ten onrechte afgetrokken btw op resto.</t>
  </si>
  <si>
    <t>Rekening 456000 Voorziening vakantiegeld</t>
  </si>
  <si>
    <t>111.246,94 x 108 % x 10,24 % =</t>
  </si>
  <si>
    <t>Rekening 456100 Voorziening vakantiegeld bedienden</t>
  </si>
  <si>
    <t xml:space="preserve">834.975,60 x 18,8 % = </t>
  </si>
  <si>
    <t>Rekening 480000 Diverse schulden</t>
  </si>
  <si>
    <t>Betreft de credit-saldi van de dubieuze debiteuren</t>
  </si>
  <si>
    <t>saldo 2007</t>
  </si>
  <si>
    <t>klant 8011 Clinique st Louis</t>
  </si>
  <si>
    <t>Rekening 492200 Te betalen erelonen</t>
  </si>
  <si>
    <t>Accountantskantoor Soons, afsluiting 2008</t>
  </si>
  <si>
    <t>Kantoor Rombaut, commissaris 2008</t>
  </si>
  <si>
    <t xml:space="preserve">Verschaeve &amp; Herrijgers , advies </t>
  </si>
  <si>
    <t>Rekening 492400  Te verwachten verwerkingskosten</t>
  </si>
  <si>
    <t>Afvoerkosten ontwikkelaar</t>
  </si>
  <si>
    <t>Afvoerkosten fixeer</t>
  </si>
  <si>
    <t>Afvoerkostenn bleekfixeer</t>
  </si>
  <si>
    <t>Afvoerkosten fixeer/ontwikkelaar</t>
  </si>
  <si>
    <t>Afvoerkosten plaatontwikkelaar</t>
  </si>
  <si>
    <t>OVERZICHT INTERCOMPANY-REKENINGEN REMONDIS INDUSTRIAL SERVICES</t>
  </si>
  <si>
    <t>EUR</t>
  </si>
  <si>
    <t>REMONDIS INDUSTRIAL SERVICES GMBH</t>
  </si>
  <si>
    <t>Debiteur 592</t>
  </si>
  <si>
    <t>REMONDIS INDUSTRIE SERVICE</t>
  </si>
  <si>
    <t>Debiteur 701</t>
  </si>
  <si>
    <t>REMONDIS UK LTD</t>
  </si>
  <si>
    <t>Debiteur 1673</t>
  </si>
  <si>
    <t>REMONDIS ARGENTIA BV</t>
  </si>
  <si>
    <t>Debiteur 9001</t>
  </si>
  <si>
    <t>Crediteur  60165</t>
  </si>
  <si>
    <t>UCL</t>
  </si>
  <si>
    <t>Crediteur 61874</t>
  </si>
  <si>
    <t>REMONDIS MEDISON GMBH</t>
  </si>
  <si>
    <t>Crediteur 66780</t>
  </si>
  <si>
    <t>REMONDIS DATA BV</t>
  </si>
  <si>
    <t>Crediteur 66783</t>
  </si>
  <si>
    <t>REMONDIS PRODUCTION GMBH</t>
  </si>
  <si>
    <t>Crediteur 66786</t>
  </si>
  <si>
    <t>Crediteur 66822</t>
  </si>
  <si>
    <t>Ligging :</t>
  </si>
  <si>
    <t>Hagelberg 10, 2250 Olen</t>
  </si>
  <si>
    <t>Betaald aan:</t>
  </si>
  <si>
    <t>Milieu &amp; Leven</t>
  </si>
  <si>
    <t>12 x 1.200 € =</t>
  </si>
  <si>
    <t>Rekening 613100 Erelonen</t>
  </si>
  <si>
    <t>Acccountantskantoor Werner Soons BVBA</t>
  </si>
  <si>
    <t>Rode Loopstraat 67, 2170   Merksem</t>
  </si>
  <si>
    <t>C. Rombaut bedrijfsrevisoren Burg. BVBA</t>
  </si>
  <si>
    <t>Belpairestraat 4 bus 2 - 1, 2600 Berchem</t>
  </si>
  <si>
    <t>Verschaeve &amp; Herrijgers cv</t>
  </si>
  <si>
    <t>Wisselstraat 6, 2000  Antwerpen</t>
  </si>
  <si>
    <t>Rekening 613101 Advocaatkosten</t>
  </si>
  <si>
    <t>Simmons &amp; Simmons</t>
  </si>
  <si>
    <t>Louizalaan 149 bus 16, 1050  Brussel</t>
  </si>
  <si>
    <t>erelonen 2007</t>
  </si>
  <si>
    <t>Rekening 613120 Overheadkosten</t>
  </si>
  <si>
    <t>Remondis Medison gmbh</t>
  </si>
  <si>
    <t>Brunnenstrasse 138, 44536 Lünen (D)</t>
  </si>
  <si>
    <t xml:space="preserve">12 x 3.000 € = </t>
  </si>
  <si>
    <t>Rekening 611010 kosten inrichting Milmort</t>
  </si>
  <si>
    <t>f 640</t>
  </si>
  <si>
    <t>Inter Incendie, brandpreventie Milmort</t>
  </si>
  <si>
    <t>f870</t>
  </si>
  <si>
    <t>Mava, bespreking nieuwe installatie</t>
  </si>
  <si>
    <t>f1034</t>
  </si>
  <si>
    <t>A + architecten</t>
  </si>
  <si>
    <t>In der Hohl 13, 56170 Bendorf (D)</t>
  </si>
  <si>
    <t>f1070</t>
  </si>
  <si>
    <t>Association Liégeoise d'Electricité, studie</t>
  </si>
  <si>
    <t>abn 214</t>
  </si>
  <si>
    <t>f491</t>
  </si>
  <si>
    <t>CCI de Liège et de Verviers, kosten vergunning</t>
  </si>
  <si>
    <t>f546</t>
  </si>
  <si>
    <t>Daniel Piedboeuf bvba architecten</t>
  </si>
  <si>
    <t>rue du Général Bertrand 58, 4000 Luik</t>
  </si>
  <si>
    <t>f873</t>
  </si>
  <si>
    <t>SGS, mechanische sonderingen</t>
  </si>
  <si>
    <t>Rekening 614100 Verzekering BA</t>
  </si>
  <si>
    <t>Betaald aan Kegels Verzekeringen NV</t>
  </si>
  <si>
    <t>Laarsebaan 111</t>
  </si>
  <si>
    <t>2170   Merksem</t>
  </si>
  <si>
    <t>ba uitbating via AXA: 3092,41 x 4 =</t>
  </si>
  <si>
    <t>afrekening 2006</t>
  </si>
  <si>
    <t>afrekening 2007</t>
  </si>
  <si>
    <t>Rekening 615400 Betaalde commissielonen</t>
  </si>
  <si>
    <t>Recymet BVBA</t>
  </si>
  <si>
    <t>Buitenstraat 130 A, 9170  De Klinge</t>
  </si>
  <si>
    <t>Brutoloon arbeiders</t>
  </si>
  <si>
    <t>Brutoloon bedienden</t>
  </si>
  <si>
    <t>eindejaarspremie 2007 ( op attest 2007)</t>
  </si>
  <si>
    <t xml:space="preserve">inhouding rsz werknemers </t>
  </si>
  <si>
    <t xml:space="preserve">Totaal belastbaar </t>
  </si>
  <si>
    <t>Boekhoudkundige ventilatielijst Arenberg</t>
  </si>
  <si>
    <t>belastbaar arbeiders</t>
  </si>
  <si>
    <t>belastbaar bedienden</t>
  </si>
  <si>
    <t>RYP-625</t>
  </si>
  <si>
    <t>eurovignet</t>
  </si>
  <si>
    <t>verkeersbelasting</t>
  </si>
  <si>
    <t>XRQ-510</t>
  </si>
  <si>
    <t>FKN-243</t>
  </si>
  <si>
    <t>YIU-600</t>
  </si>
  <si>
    <t>Rekening 640001 Verkeersbelasting personenwagens</t>
  </si>
  <si>
    <t>Rekening 640000 Verkeersbelasting vrachtwagens</t>
  </si>
  <si>
    <t>BSW-155</t>
  </si>
  <si>
    <t>opel vectra</t>
  </si>
  <si>
    <t>HFY-980</t>
  </si>
  <si>
    <t>AUDI A 6</t>
  </si>
  <si>
    <t>Aanpassing van de reserves : (afschrijvingsexcedent)</t>
  </si>
  <si>
    <t>Rekening 662000 Voorziening voor uitzonderlijke risico's en kosten</t>
  </si>
  <si>
    <t>voorziening herstructureringskosten</t>
  </si>
  <si>
    <t>Rekening 663000 minderwaarde realisatie vaste activa</t>
  </si>
  <si>
    <t>Boekwaarde vectra break 2004 per 31.12.2007</t>
  </si>
  <si>
    <t>Verkoopprijs 14.01.2008</t>
  </si>
  <si>
    <t>Gerealiseerde minderwaarde</t>
  </si>
  <si>
    <t>Rekening 664000 Uitzonderlijke kosten brand</t>
  </si>
  <si>
    <t>gemaakte uren week 13 inzake brandschade</t>
  </si>
  <si>
    <t>Remondis BV</t>
  </si>
  <si>
    <t>Geert</t>
  </si>
  <si>
    <t>persoonlijke zaken verloren in brand</t>
  </si>
  <si>
    <t>Marc</t>
  </si>
  <si>
    <t>Luc</t>
  </si>
  <si>
    <t>Claudy</t>
  </si>
  <si>
    <t>advieskosten mbt brand</t>
  </si>
  <si>
    <t>Flamey advocaten</t>
  </si>
  <si>
    <t>Jan van Rijswijcklaan 16</t>
  </si>
  <si>
    <t>2018  Antwerpen</t>
  </si>
  <si>
    <t>erelonen 2006</t>
  </si>
  <si>
    <t>vmc</t>
  </si>
  <si>
    <t>opruimingswerkzaamheden</t>
  </si>
  <si>
    <t>Diercxsens -Marck</t>
  </si>
  <si>
    <t>Mechelsesteenweg  136</t>
  </si>
  <si>
    <t>Troostwijk</t>
  </si>
  <si>
    <t>Generaal Lemanstraat 58 bus 2</t>
  </si>
  <si>
    <t>2600  Antwerpen</t>
  </si>
  <si>
    <t>expertise regeling brandschade</t>
  </si>
  <si>
    <t>doorbelasting vrachtwagen</t>
  </si>
  <si>
    <t>Rekening 763000 Meerwaarde realisatie vaste activa</t>
  </si>
  <si>
    <t xml:space="preserve">Ontvangen uitkeringen  brandschade </t>
  </si>
  <si>
    <t xml:space="preserve">aangelegde voorziening per 31.12.2007 </t>
  </si>
  <si>
    <t>Rekening 763100 Uitzonderlijke opbrengsten</t>
  </si>
  <si>
    <t>Ontvangen uitkeringen bedrijfsschade</t>
  </si>
  <si>
    <t>Rekening 764000 Andere uitzonderlijke opbrengsten</t>
  </si>
  <si>
    <t>Afboeking klanten met creditsaldo</t>
  </si>
  <si>
    <t>UITGESTELDE BELASTINGEN</t>
  </si>
  <si>
    <t>Rekening 780000 Onttrekking aan de uitgestelde belastingen</t>
  </si>
  <si>
    <t>Verwezenlijkte meerw. (uitgestelde belast.)x afsch. Herinvestering/schadevergoeding</t>
  </si>
  <si>
    <t>Rekening 680000 Overboeking naar de uitgestelde belastingen</t>
  </si>
  <si>
    <t xml:space="preserve">Meerwaarde realisatie vaste activa: 26.391,04 x 34 % = </t>
  </si>
  <si>
    <t>BELASTINGVRIJE RESERVES</t>
  </si>
  <si>
    <t>Rekening 789000 Onttrekking belastingvrije reserves</t>
  </si>
  <si>
    <t>Verwezenlijkte meerw. (voorziening.)x afsch. Herinvestering/schadevergoeding</t>
  </si>
  <si>
    <t xml:space="preserve">174.814,68 x 44.840,11/369.391,04 = </t>
  </si>
  <si>
    <t>90.019,91 x 44.840,11/369.391,04 =</t>
  </si>
  <si>
    <t>Rekening 689000 Overboeking belastingvrije reserves</t>
  </si>
  <si>
    <t xml:space="preserve">Meerwaarde realisatie vaste activa: 26.391,04 x 66 % = </t>
  </si>
  <si>
    <t>I.2.ANALYSE VAN HET RESULTAAT</t>
  </si>
  <si>
    <t>2008 x Eur</t>
  </si>
  <si>
    <t>% VAN DE OMZET</t>
  </si>
  <si>
    <t>2007 x eur</t>
  </si>
  <si>
    <t>netto-omzet</t>
  </si>
  <si>
    <t xml:space="preserve">Wat betreft de resultaatanalyse, verschaffen wij U de volgende gegevens, dewelke op de </t>
  </si>
  <si>
    <t>resultatenrekening gebaseerd zijn.</t>
  </si>
  <si>
    <t>inkoopwaarde</t>
  </si>
  <si>
    <t>afvoer-en verwerkingskosten</t>
  </si>
  <si>
    <t>BRUTO WINST</t>
  </si>
  <si>
    <t>diensten en diverse goederen</t>
  </si>
  <si>
    <t>andere bedrijfsopbrengsten</t>
  </si>
  <si>
    <t>BRUTO MARGE</t>
  </si>
  <si>
    <t>exploitatiekosten</t>
  </si>
  <si>
    <t>bezoldigingen</t>
  </si>
  <si>
    <t>afschrijvingen</t>
  </si>
  <si>
    <t>waardeverminderingen</t>
  </si>
  <si>
    <t>andere bedrijfskosten</t>
  </si>
  <si>
    <t>financiële opbrengsten</t>
  </si>
  <si>
    <t>financiële kosten</t>
  </si>
  <si>
    <t xml:space="preserve">RESULTAAT UIT DE GEWONE </t>
  </si>
  <si>
    <t>BEDRIJFSUITOEFENING</t>
  </si>
  <si>
    <t>uitzonderlijke opbrengsten</t>
  </si>
  <si>
    <t>uitzonderlijke kosten</t>
  </si>
  <si>
    <t>RESULTAAT VOOR BELASTINGEN</t>
  </si>
  <si>
    <t>overboeking uitgestelde belastingen</t>
  </si>
  <si>
    <t>belastingen op het resultaat</t>
  </si>
  <si>
    <t>WINST VAN HET BOEKJAAR</t>
  </si>
  <si>
    <t>Overboeking belastingvrije reserves</t>
  </si>
  <si>
    <t>TE VERWERKEN RESULTAAT</t>
  </si>
  <si>
    <t>A. Algemene kencijfers</t>
  </si>
  <si>
    <t>De jaarrekening over het zeventiende boekjaar van de vennootschap ( periode 1 januari 2008 -</t>
  </si>
  <si>
    <t>De overeenkomstige cijfers over het boekjaar 2007 luiden als volgt:</t>
  </si>
  <si>
    <t>Netto-omzet 2007:</t>
  </si>
  <si>
    <t>Verlies boekjaar:</t>
  </si>
  <si>
    <t>Bruto-winstmarge:</t>
  </si>
  <si>
    <t>B. Omzet-evolutie</t>
  </si>
  <si>
    <t>Uit de bijgevoegde resultaatanalyse blijkt duidelijk dat het boekjaar 2008 werd gekenmerkt door</t>
  </si>
  <si>
    <t>een lichte stijging van de gerealiseerde omzet.</t>
  </si>
  <si>
    <t>Hierbij omzet-evolutie over de 6 voorbije boekjaren:</t>
  </si>
  <si>
    <t>OMZETEVOLUTIE ( x EUR) inclusief verkoop zilver</t>
  </si>
  <si>
    <t>De brutowinstmarge zowel in absolute waarde als in procentuele waarde daalde in vergelijking</t>
  </si>
  <si>
    <t>tot het boekjaar 2007.</t>
  </si>
  <si>
    <t>Hierbij evolutie van de TOEGEVOEGDE WAARDE over de voorbije 6 boekjaren:</t>
  </si>
  <si>
    <t>ABSOLUTE WAARDE</t>
  </si>
  <si>
    <t>%</t>
  </si>
  <si>
    <t>C. resultaat - evolutie</t>
  </si>
  <si>
    <t>hoger</t>
  </si>
  <si>
    <t>Diensten en diverse goederen</t>
  </si>
  <si>
    <t>Andere Bedrijfsopbrengsten</t>
  </si>
  <si>
    <t>x EUR</t>
  </si>
  <si>
    <t xml:space="preserve">hoger </t>
  </si>
  <si>
    <t>Financiële opbrengsten</t>
  </si>
  <si>
    <t>Financiële kosten</t>
  </si>
  <si>
    <t>RESULTAAT UIT GEWONE BEDRIJFSUITOEFENING</t>
  </si>
  <si>
    <t>BEDRIJFSRESULTAAT</t>
  </si>
  <si>
    <t>lager</t>
  </si>
  <si>
    <t>Overboeking uitgestelde belastingen</t>
  </si>
  <si>
    <t>Belastingen op het resultaat</t>
  </si>
  <si>
    <t xml:space="preserve">RESULTAAT VAN HET BOEKJAAR </t>
  </si>
  <si>
    <t>overboeking belastingvrije reserves</t>
  </si>
  <si>
    <t>1. Bespreking brutowinst (  EUR)</t>
  </si>
  <si>
    <t>De stijging van de gerealiseerde omzet als de daling van de bruto winstmarge is als volgt te</t>
  </si>
  <si>
    <t>specificeren:</t>
  </si>
  <si>
    <t>omzet</t>
  </si>
  <si>
    <t xml:space="preserve">inkoop verwerk      </t>
  </si>
  <si>
    <t>bruto marge</t>
  </si>
  <si>
    <t>verwerkkost vloeistoffen</t>
  </si>
  <si>
    <t>verwerkkost mengsels</t>
  </si>
  <si>
    <t>verwerkkost overige baden</t>
  </si>
  <si>
    <t>verkoop zilver</t>
  </si>
  <si>
    <t>verwerkkost film</t>
  </si>
  <si>
    <t>opbrengst vernietiging filmresten</t>
  </si>
  <si>
    <t>opbrengst venietiging emballage</t>
  </si>
  <si>
    <t>opbrengst smeltkost zilver</t>
  </si>
  <si>
    <t>opbrengst veront.materiaal</t>
  </si>
  <si>
    <t>opbrengst  slib,alkyl</t>
  </si>
  <si>
    <t>opbrengst diverse</t>
  </si>
  <si>
    <t>montage en installatie</t>
  </si>
  <si>
    <t>statiegeld</t>
  </si>
  <si>
    <t>verkoop tanks</t>
  </si>
  <si>
    <t>verkoop pompunits</t>
  </si>
  <si>
    <t>verkoop cal.bakken</t>
  </si>
  <si>
    <t>verkoop pmr produkten</t>
  </si>
  <si>
    <t>verkoop nivomelding</t>
  </si>
  <si>
    <t>verkoop installatie pvc</t>
  </si>
  <si>
    <t>verkoop offset en loodafval</t>
  </si>
  <si>
    <t>data verwerking</t>
  </si>
  <si>
    <t>opbrengst verkoop edelmetaal</t>
  </si>
  <si>
    <t>verkoop industrial services</t>
  </si>
  <si>
    <t>verwerking ziekenhuisafval</t>
  </si>
  <si>
    <t>1. Marge op vloeistoffen en filmen</t>
  </si>
  <si>
    <t>I. In waarde ( EUR)</t>
  </si>
  <si>
    <t>inkoop +verwerking</t>
  </si>
  <si>
    <t>marge</t>
  </si>
  <si>
    <t>verwerking fixeer</t>
  </si>
  <si>
    <t>veerwerking bleekfixeer</t>
  </si>
  <si>
    <t>verwerking ontwikkelaar</t>
  </si>
  <si>
    <t>verwerking kleurontwikkelaar</t>
  </si>
  <si>
    <t>verwerking plaatontwikkelaar</t>
  </si>
  <si>
    <t>verwerking mengsel</t>
  </si>
  <si>
    <t>verwerking zinketsbaden</t>
  </si>
  <si>
    <t>totaal vloeistoffen</t>
  </si>
  <si>
    <t>verwerkingskost onbelichte film</t>
  </si>
  <si>
    <t>verwerkingskost grafische film</t>
  </si>
  <si>
    <t>verwerkingskost overige</t>
  </si>
  <si>
    <t>verwerkingskost medische film</t>
  </si>
  <si>
    <t>totaal filmen</t>
  </si>
  <si>
    <t>II. In volume ( x 1000 kg)</t>
  </si>
  <si>
    <t>ophalingen</t>
  </si>
  <si>
    <t>gemiddeld tarief EUR/kg</t>
  </si>
  <si>
    <t>fixeer</t>
  </si>
  <si>
    <t>bleekfixeer</t>
  </si>
  <si>
    <t>fixeer/ontwikkelaar</t>
  </si>
  <si>
    <t>kleurontwikkelaar/bleekfixeer</t>
  </si>
  <si>
    <t>stabilisator</t>
  </si>
  <si>
    <t>ontwikkelaar</t>
  </si>
  <si>
    <t>kleurontwikkelaar</t>
  </si>
  <si>
    <t>plaatontwikkelaar</t>
  </si>
  <si>
    <t>bleekbad</t>
  </si>
  <si>
    <t>ls ontwikkelaar</t>
  </si>
  <si>
    <t>vloeistoffen</t>
  </si>
  <si>
    <t>(1) tarief buiten berekening gehouden</t>
  </si>
  <si>
    <t>onbelichte film</t>
  </si>
  <si>
    <t>grafische film</t>
  </si>
  <si>
    <t>medische film</t>
  </si>
  <si>
    <t>overige</t>
  </si>
  <si>
    <t>filmen</t>
  </si>
  <si>
    <t>pm</t>
  </si>
  <si>
    <t>koersresultaat zilver</t>
  </si>
  <si>
    <t xml:space="preserve">31 december 2008) sluit met een winststaldo van 193.640 € bij een netto-omzet van 3.696.570 € </t>
  </si>
  <si>
    <t>tegenover 3.476.776 €.</t>
  </si>
  <si>
    <t>Uit bovenstaande opstelling blijkt eveneens dat het netto-resultaat is gestegen met 260,01 %, te</t>
  </si>
  <si>
    <t>weten van - 74.473 € naar + 193.640 €.</t>
  </si>
  <si>
    <t>De samenstelling van de toename van het resultaat met 268.113 € luidt als volgt:</t>
  </si>
  <si>
    <t>De globale omzetstijging in 2008 van 219.794 € bevat voornamelijk de volgende mutaties:</t>
  </si>
  <si>
    <t>Daling verwerkingskosten vloeistoffen ( 20,25,30)</t>
  </si>
  <si>
    <t>Stijging zilververkoop (70)</t>
  </si>
  <si>
    <t>Stijging koersresultaat zilver</t>
  </si>
  <si>
    <t>Stijging opbrengst veront.materiaal (175)</t>
  </si>
  <si>
    <t>Stijging opbrengst diverse (180)</t>
  </si>
  <si>
    <t>Daling opbrengst montage en installatie (190)</t>
  </si>
  <si>
    <t>Daling verkoop offset en loodafval ( 280)</t>
  </si>
  <si>
    <t>Opbrengst verkoop edelmetaal</t>
  </si>
  <si>
    <t>Stijging verkoop ziekenhuisafval</t>
  </si>
  <si>
    <t>Mutaties overige</t>
  </si>
  <si>
    <t>Stijging zilververkoop</t>
  </si>
  <si>
    <t>{1}</t>
  </si>
  <si>
    <t>Inzake zilververkoop werd er gedurende 2008 voor 1.351.295 EUR zilver verkocht tegenover</t>
  </si>
  <si>
    <t>1.076.223 EUR in 2007.  In hoeveelheden werd er gedurende 2008   4.162 kg omgezet tegenover</t>
  </si>
  <si>
    <t>Daling verkoop industrial services</t>
  </si>
  <si>
    <t>3.490 kg   in 2007. Dit betreft een stijging  met 19,26 % in gewicht maar de gemiddelde verkoopprijs</t>
  </si>
  <si>
    <t>bedroeg 69,95 EUR  minder in vergelijking met 2007.</t>
  </si>
  <si>
    <t xml:space="preserve"> </t>
  </si>
  <si>
    <t>van de omzet ( -3,56 %) heeft als hoofdzaak de behaalde resultaten van de volgende activiteiten:</t>
  </si>
  <si>
    <t>Daling marge op verwerkingskosten vloeistoffen (20,25,30)</t>
  </si>
  <si>
    <t>Stijging koersresultaten zilver</t>
  </si>
  <si>
    <t>Stijging marge veront.materialen (175)</t>
  </si>
  <si>
    <t>Stijging marge diverse (180)</t>
  </si>
  <si>
    <t>Stijging marge verkoop industrial services</t>
  </si>
  <si>
    <t>Daling marge verwerking ziekenhuisafval</t>
  </si>
  <si>
    <t>Daling marge pmr producten</t>
  </si>
  <si>
    <t>Daling marge zilververkoop</t>
  </si>
  <si>
    <t>Mutatie overige</t>
  </si>
  <si>
    <t>Daling marge verkoop edelmetaal</t>
  </si>
  <si>
    <t>Hierbij dient opgemerkt dat de lagere marge ( -96.606 €) op vloeistoffen het resultaat is van</t>
  </si>
  <si>
    <t>minder opgehaalde kilo's.  Het gemiddelde ophalingstarief bleef ongewijzigd . Ook de gemiddelde</t>
  </si>
  <si>
    <t>gerealiseerde marge op filmen daalde licht ten opzichte van het boekjaar 2007 ( - 4.962 €).</t>
  </si>
  <si>
    <t>2.</t>
  </si>
  <si>
    <t>Stijging van de marge op verontreinigde materialen</t>
  </si>
  <si>
    <t>In totaal kg stegen de ophalingen van verontreinigde materialen.  In 2008   968,10 kg tegenover</t>
  </si>
  <si>
    <t>Bespreking diensten en diverse goederen ( x EUR)</t>
  </si>
  <si>
    <t>De daling van de algemene kosten is met name een gevolg van de fluctuatie van volgende</t>
  </si>
  <si>
    <t>kostenrekeningen:</t>
  </si>
  <si>
    <t>(x EUR)</t>
  </si>
  <si>
    <t>Huur en huurlasten</t>
  </si>
  <si>
    <t>kosten inrichting Milmort</t>
  </si>
  <si>
    <t>Brandstof vrachtwagens</t>
  </si>
  <si>
    <t>Brandstof personenwagens</t>
  </si>
  <si>
    <t>Diverse autokosten vrachtwagens</t>
  </si>
  <si>
    <t>Autokosten personenwagens</t>
  </si>
  <si>
    <t>Verzekering vrachtwagens</t>
  </si>
  <si>
    <t>Overige productiekosten</t>
  </si>
  <si>
    <t>Commissielonen Recymet</t>
  </si>
  <si>
    <t xml:space="preserve">Mutaties overige </t>
  </si>
  <si>
    <t>De daling van de kosten vrachtwagens is toe te schrijven aan het feit dat op 15/01/2008</t>
  </si>
  <si>
    <t>Remondis NV een vrachtwagen Mercedes tbv. 79.000 € heeft geïnvesteerd.</t>
  </si>
  <si>
    <t>3.</t>
  </si>
  <si>
    <t>Bespreking bezoldigingen ( x EUR)</t>
  </si>
  <si>
    <t>Stijging brutoloon bedienden</t>
  </si>
  <si>
    <t>Stijging werkgeversbijdrage RSZ</t>
  </si>
  <si>
    <t>De algemene stijging  van de personeelskosten is als volgt te verantwoorden:</t>
  </si>
  <si>
    <t>Daling brutolonen arbeiders</t>
  </si>
  <si>
    <t>Daling kantine &amp; restaurantkosten</t>
  </si>
  <si>
    <t>{2}</t>
  </si>
  <si>
    <t>Bespreking afschrijvingen  ( x EUR)</t>
  </si>
  <si>
    <t>stijging afschrijving goodwill</t>
  </si>
  <si>
    <t>stijging afschrijving rollend materieel</t>
  </si>
  <si>
    <t>mutaties overige</t>
  </si>
  <si>
    <t>{3}</t>
  </si>
  <si>
    <t>Er werd beslist om de "klantenlijst" Machiels over 2 boekjaren af te schrijven.</t>
  </si>
  <si>
    <t>Investering bedroeg 120.000 €.</t>
  </si>
  <si>
    <t>5.</t>
  </si>
  <si>
    <t>Bespreking waardeverminderingen ( x EUR)</t>
  </si>
  <si>
    <t>Tijdens het huidige boekjaar werden voor 32.340 € waardeverminderingen voor dubieuze debiteuren</t>
  </si>
  <si>
    <t>aangelegd tegenover 13.701 € in het boekjaar 2007.</t>
  </si>
  <si>
    <t>Samenstelling is als volgt:</t>
  </si>
  <si>
    <t>klant 1734</t>
  </si>
  <si>
    <t>NV Publi Group (faillissement)</t>
  </si>
  <si>
    <t>klant 165</t>
  </si>
  <si>
    <t>NV Ribaco ( 50 % uitstaande vordering)</t>
  </si>
  <si>
    <t>6.</t>
  </si>
  <si>
    <t>Bespreking andere bedrijfskosten ( x EUR)</t>
  </si>
  <si>
    <t>De algemene stijging  van de andere bedrijfskosten omvat voornamelijk de volgende mutaties:</t>
  </si>
  <si>
    <t>Stijging verkeersbelasting vrachtwagens</t>
  </si>
  <si>
    <t>Afboeking niet recupereerbare buitenlandse btw</t>
  </si>
  <si>
    <t>7.</t>
  </si>
  <si>
    <t>Bespreking financiële kosten  ( x EUR)</t>
  </si>
  <si>
    <t>Stijging van de betaalde rente aan Remondis GMBH (nivelleringsrek. Fortis)</t>
  </si>
  <si>
    <t>Daling bankrente ING en ABN AMRO</t>
  </si>
  <si>
    <t>8.</t>
  </si>
  <si>
    <t>Bespreking uitzonderlijke opbrengsten</t>
  </si>
  <si>
    <t>Meerwaarde vaste activa</t>
  </si>
  <si>
    <t>12.07</t>
  </si>
  <si>
    <t>12.08</t>
  </si>
  <si>
    <t>mutatie</t>
  </si>
  <si>
    <t>Recuperatie bedrijfschade</t>
  </si>
  <si>
    <t>Andere uitz.opbrengsten</t>
  </si>
  <si>
    <t>Omvat het saldo van de ontvangen brandschade; voorzien per 31.12.2007 293.000 € en ontvangen</t>
  </si>
  <si>
    <t>in 2008 319.391 €.</t>
  </si>
  <si>
    <t>Betreft de ontvangen vergoeding inzake "bedrijfschade" tbv. 500.000 €.</t>
  </si>
  <si>
    <t>Betreft afboeking van klanten met credit-saldo.</t>
  </si>
  <si>
    <t>9.</t>
  </si>
  <si>
    <t>Bespreking uitzonderlijke kosten</t>
  </si>
  <si>
    <t>Minderwaarde realisatie activa</t>
  </si>
  <si>
    <t>Uitzonderlijke kosten brand</t>
  </si>
  <si>
    <t>Herstructureringskosten</t>
  </si>
  <si>
    <t>{4}</t>
  </si>
  <si>
    <t>Ingevolge de verhuis van de fabriek naar Herstal ( Milmort) werd door de Raad van Bestuur</t>
  </si>
  <si>
    <t>II.2.  VERKLARING VAN DE JAARBALANS</t>
  </si>
  <si>
    <t>ALGEMENE TOELICHTINGEN</t>
  </si>
  <si>
    <t>Handelsaktiviteiten</t>
  </si>
  <si>
    <t>Boekjaar van de vennootschap</t>
  </si>
  <si>
    <r>
      <t xml:space="preserve">De </t>
    </r>
    <r>
      <rPr>
        <u/>
        <sz val="10"/>
        <rFont val="Times New Roman"/>
        <family val="1"/>
      </rPr>
      <t>jaarvergadering</t>
    </r>
    <r>
      <rPr>
        <sz val="10"/>
        <rFont val="Times New Roman"/>
        <family val="1"/>
      </rPr>
      <t xml:space="preserve"> wordt gehouden op de laatste dinsdag van de maand mei om 11 uur.</t>
    </r>
  </si>
  <si>
    <t>Bestuurders</t>
  </si>
  <si>
    <t>Commissaris</t>
  </si>
  <si>
    <t>De naamloze vennootschap is opgericht op 27 februari 1992 voor notaris Andre Michielsens met</t>
  </si>
  <si>
    <t>Publicatie BS op 13.03.1992 onder nummer N 920313-256.</t>
  </si>
  <si>
    <t>Kapitaalverhoging tot 11.250.000 BEF voor notaris Romain Coppin op 31 maart 1994.</t>
  </si>
  <si>
    <t>Publicatie BS op 21.04.1994 onder nummer N 940421-511.</t>
  </si>
  <si>
    <t>Wijziging maatschappelijke benaming in REMONDIS INDUSTRIAL SERVICES NV  en</t>
  </si>
  <si>
    <t>omzetting kapitaal in EURO voor notaris P. Timmermans op 28.12.2005.</t>
  </si>
  <si>
    <t>Publicatie BS op 23.01.2006.</t>
  </si>
  <si>
    <r>
      <t>De vennootschap heeft als</t>
    </r>
    <r>
      <rPr>
        <u/>
        <sz val="10"/>
        <rFont val="Times New Roman"/>
        <family val="1"/>
      </rPr>
      <t xml:space="preserve"> doel :</t>
    </r>
  </si>
  <si>
    <t>"Het winnen van metalen en edelmetalen uit afvalstoffen en restprodukten, de handel in-, alsmede</t>
  </si>
  <si>
    <t>de import en export van edelmetalen en aanverwante produkten en het uitvoeren en doen uitvoeren</t>
  </si>
  <si>
    <t>van advieswerkzaamheden, service-en onderhoudswerkzaamheden, het verlenen van technische</t>
  </si>
  <si>
    <t xml:space="preserve">ondersteuning, diensten en adviezen van laboratoria en andere, in het bijzonder op het gebied van </t>
  </si>
  <si>
    <t>zilverrecycling en het ter beschikking  stellen en exploiteren van inzamelcontainers, tanks, pompunits</t>
  </si>
  <si>
    <t xml:space="preserve">en andere producten en emballage's op het gebied van milieutechnologie en het inzamelen en in depot </t>
  </si>
  <si>
    <t>opslaan van fotografische afvalstoffen met het doel deze elders te laten verwerken".</t>
  </si>
  <si>
    <t>Het boekjaar van de vennootschap begint op 1 januari en eindigt op 31 december .</t>
  </si>
  <si>
    <t>bestuurder</t>
  </si>
  <si>
    <t>: de heer P. Van Oosterbos {1}</t>
  </si>
  <si>
    <t>: de BV Remondis {1} met vaste vertegenwoordiger de heer P. Van Oosterbos</t>
  </si>
  <si>
    <t>De mandaten zijn van kracht tot nà de Algemene Vergadering van 2010.</t>
  </si>
  <si>
    <t>Het mandaat is van kracht tot nà de Algemene Vergadering van 2012.</t>
  </si>
  <si>
    <t xml:space="preserve">: de Burg. BVBA C. Rombaut bedrijfsrevisoren hierbij vertegenwoordigd door </t>
  </si>
  <si>
    <t>Het mandaat is van kracht tot nà de Algemene Vergadering van 2011.</t>
  </si>
  <si>
    <t>2. Verslag commissaris</t>
  </si>
  <si>
    <t>4. Beslissing inzake de bestemming van het resultaat</t>
  </si>
  <si>
    <t>5.Kwijting aan de bestuurders  en de  commissaris</t>
  </si>
  <si>
    <t>6. Varia.</t>
  </si>
  <si>
    <t>2. Verslag van de commissaris</t>
  </si>
  <si>
    <t>Het verslag van de commissaris over 2008 wordt nà voorlezeing eveneens goedgekeurd.</t>
  </si>
  <si>
    <t>3. Goedkeuring van de jaarrekening</t>
  </si>
  <si>
    <t>Na bespreking en na uitoefening van het vraagrecht, zoals voorzien in artikel 540 van het Wetboek van Vennootschappen, keurt de algemene vergadering de jaarrekening , die afsluit met een winst van 193.639,52€,  goed.</t>
  </si>
  <si>
    <t>4. Beslissing inzake de bestemming van het resultaat.</t>
  </si>
  <si>
    <t>*  Winstoverdracht per 31/12/2007             85.488,10</t>
  </si>
  <si>
    <t>5. Kwijting aan de bestuurders en de commissaris</t>
  </si>
  <si>
    <t>De algemene vergadering verleent kwijting aan de bestuurders voor de uitoefening van hun mandaat in het afgelopen boekjaar. Er wordt eveneens kwijting verleend aan de commissaris m.b.t. zijn mandaat over het boekjaar 2008.</t>
  </si>
  <si>
    <t>6. Varia</t>
  </si>
  <si>
    <t>Aandeelhouder</t>
  </si>
  <si>
    <t>REMONDIS-ARGENTIA BV</t>
  </si>
  <si>
    <t xml:space="preserve">vertegenwoordigd door </t>
  </si>
  <si>
    <t>de heer P Van Oosterbos</t>
  </si>
  <si>
    <t>REMONDIS NV</t>
  </si>
  <si>
    <t>Jaarrekening per 31.12.2008</t>
  </si>
  <si>
    <t>* REMONDIS ARGENTIA BV - vennoot</t>
  </si>
  <si>
    <t xml:space="preserve">hierbij vertegenwoordigd door </t>
  </si>
  <si>
    <t>de heer Van Oosterbos, directeur</t>
  </si>
  <si>
    <t>* REMONDIS MEDISON GMBH</t>
  </si>
  <si>
    <t>Brunnenstrasse 138</t>
  </si>
  <si>
    <t>D - 44536  Lünen</t>
  </si>
  <si>
    <t xml:space="preserve">                                                                                           houder van           11.138 aandelen</t>
  </si>
  <si>
    <r>
      <t xml:space="preserve">                                                                                           houder van              </t>
    </r>
    <r>
      <rPr>
        <u/>
        <sz val="10"/>
        <rFont val="Times New Roman"/>
        <family val="1"/>
      </rPr>
      <t xml:space="preserve"> 112 aandelen</t>
    </r>
  </si>
  <si>
    <t>* REMONDIS-ARGENTIA BV,</t>
  </si>
  <si>
    <t>hierbij vertegenwoordigd door</t>
  </si>
  <si>
    <t>de heer Van Oosterbos:                                           bestuurder</t>
  </si>
  <si>
    <t>* de heer C. Lejeune:                                               bestuurder</t>
  </si>
  <si>
    <t>* De Burg. BVBA C. Rombaut bedrijfsrevisoren hierbij</t>
  </si>
  <si>
    <t>vertegenwoordigd door de heer C. Rombaut.</t>
  </si>
  <si>
    <t>VERSLAG VAN DE RAAD VAN BESTUUR</t>
  </si>
  <si>
    <t>Mijne Heren,</t>
  </si>
  <si>
    <t>Volgende belangrijke fluctuaties werden vastgesteld:</t>
  </si>
  <si>
    <t>toevertrouwd.</t>
  </si>
  <si>
    <t>Overeenkomstig art. 96 Wetboek van Vennootschappen bespreken wij volgende punten:</t>
  </si>
  <si>
    <t xml:space="preserve">1. Commentaar op de jaarrekening waarbij een getrouw overzicht wordt gegeven van de </t>
  </si>
  <si>
    <t xml:space="preserve">    ontwikkeling en de resultaten van het bedrijf en van de positie van de vennootschap, alsmede een</t>
  </si>
  <si>
    <t>2. Informatie omtrent de belangrijke gebeurtenissen die nà het einde van het boekjaar hebben</t>
  </si>
  <si>
    <t xml:space="preserve">   plaatsgevonden.</t>
  </si>
  <si>
    <t>3. Inlichtingen over de omstandigheden die de ontwikkeling van de vennootschap aanmerkelijk</t>
  </si>
  <si>
    <t>4.  Informatie omtrent de werkzaamheden op het gebied van onderzoek en ontwikkeling.</t>
  </si>
  <si>
    <t>1. Commentaar op de jaarrekening</t>
  </si>
  <si>
    <t xml:space="preserve">    beschrijving van de voornaamste risico's en onzekerheden waarmee de onderneming wordt </t>
  </si>
  <si>
    <t xml:space="preserve">    kunnen beïnvloeden, voor zover zij niet van aard zijn dat zij ernstig nadeel zouden berokkenen</t>
  </si>
  <si>
    <t xml:space="preserve">   aan de venootschap.</t>
  </si>
  <si>
    <t xml:space="preserve">    geconfronteerd.</t>
  </si>
  <si>
    <t>A. overzicht van de ontwikkeling en de  resultaten van het bedrijf.</t>
  </si>
  <si>
    <t xml:space="preserve">De jaarrekening over het zeventiende boekjaar van onze vennootschap ( periode 1 januari 2008 - </t>
  </si>
  <si>
    <t>31 december 2008) sluit met een winst van het boekjaar van 193.639,52 €.</t>
  </si>
  <si>
    <t>Er werd een brutowinstpercentage gerealiseerd van 30,20 %.</t>
  </si>
  <si>
    <t>De gerealiseerde omzet bedroeg 3.696.569 €, inclusief 330.285 € koersresultaat op zilververkoop.</t>
  </si>
  <si>
    <t>Het boekjaar 2008 werd afgesloten met een globale omzetstijging van 219.794 € tegenover boekjaar 2007.</t>
  </si>
  <si>
    <t>Daling verwerkingskosten vloeistoffen</t>
  </si>
  <si>
    <t>Stijging opbrengst verontreinigd materiaal</t>
  </si>
  <si>
    <t>Stijging opbrengst diverse</t>
  </si>
  <si>
    <t>Daling opbrengst montage en installatie</t>
  </si>
  <si>
    <t>Daling verkoop ofset en loodafval</t>
  </si>
  <si>
    <t>Stijging verkoop edelmetaal</t>
  </si>
  <si>
    <t>De brutowinstmarge daalde met 56.076 EUR naar 1.137.548€ of een daling met 4,70 %.</t>
  </si>
  <si>
    <t xml:space="preserve">De belangrijkste oorzaken van deze margedaling zijn ongetwijfeld de per saldo lagere gerealiseerde </t>
  </si>
  <si>
    <t>marge op:</t>
  </si>
  <si>
    <t>Daling marge op verwerkingskosten vloeistoffen</t>
  </si>
  <si>
    <t>Stijging marge veront. Materialen</t>
  </si>
  <si>
    <t>Stijging marge diverse</t>
  </si>
  <si>
    <t xml:space="preserve">Als gevolg van de bedrijfsbrand van januari 2007 werden in het voorbije boekjaar nog de volgende </t>
  </si>
  <si>
    <t>herinvesteringen uitgevoerd:</t>
  </si>
  <si>
    <t>installaties, machines ( schredderinstallatie, palletboxen)</t>
  </si>
  <si>
    <t>kantoormaterieel ( programmatuuruitbreiding)</t>
  </si>
  <si>
    <t>rollend materieel ( vrachtwagen + pompinstallatie, personenwagen)</t>
  </si>
  <si>
    <t>Het  personeelsbestand onderging geen wijzigingen.</t>
  </si>
  <si>
    <t xml:space="preserve">Ingevolge de verhuis van het bedrijf naar Herstal (Milmort) werd per 31.12.2008 een voorziening voor </t>
  </si>
  <si>
    <t>herstructureringskosten aangelegd van 120.000 €.</t>
  </si>
  <si>
    <t>In 2008 ontvingen we 500.000 € als vergoeding voor geleden bedrijfsschade.</t>
  </si>
  <si>
    <t>Het boekjaar 2008 werd dan ook afgesloten met een winst nà belastingen van 193.639,52 EUR.</t>
  </si>
  <si>
    <t>5.  Het gebruik door de vennootschap van financiële instrumenten (art.96,8° lid).</t>
  </si>
  <si>
    <t>Overdracht op nieuwe rekening:</t>
  </si>
  <si>
    <t>193.639,52 EUR</t>
  </si>
  <si>
    <t>B. Beschrijving van de voornaamste risico's en onzekerheden</t>
  </si>
  <si>
    <t>De hoofdaktiviteit van onze vennootschap bestaat uit het inzamelen en verwerken van afvalstoffen</t>
  </si>
  <si>
    <t xml:space="preserve">(vloeistoffen uit grafische en fotografische industrie, filmnegatieven, aluminium offsetplaten en </t>
  </si>
  <si>
    <t>verontreinigde materialen).  Een onderdeel van de verwerking van deze afvalstoffen is de zilver-</t>
  </si>
  <si>
    <t>terugwinning uit de zilverhoudende materialen.  Het gerecycleeerde zilver wordt ofwel opgenomen</t>
  </si>
  <si>
    <t xml:space="preserve">in voorraad of terug verhandeld .  Een risico hierbij is telkens de beursnotering (koers) op dat moment </t>
  </si>
  <si>
    <t>van het zilver. Het uiteindelijke reultaat van onze onderneming wordt dan ook sterk beïnvloed ingevolge</t>
  </si>
  <si>
    <t xml:space="preserve">gebeurlijke koersschommelingen van de zilvernotering gedurende het boekjaar .  In het voorbije boekjaar </t>
  </si>
  <si>
    <t>2008 bedroeg de koerswinst op de zilververkoop 330.285 EUR tegenover 214.951 EUR in boekjaar 2007.</t>
  </si>
  <si>
    <t>Als belangrijke gebeurtenis nà het einde van het boekjaar  kunnen we de verhuis noteren van ons bedrijf</t>
  </si>
  <si>
    <t>naar Herstal (Milmort).  Per 31.12.2008 werden reeds de nodige voorzieningen aangelegd.</t>
  </si>
  <si>
    <t>Er doen zich verder geen omstandigheden voor die de ontwikkeling  van de vennootschap aanmerkelijk</t>
  </si>
  <si>
    <t>kunnen beïnvloeden.</t>
  </si>
  <si>
    <t>4.</t>
  </si>
  <si>
    <t>Er zijn geen werkzaamheden op het gebied van onderzoek en ontwikkeling.</t>
  </si>
  <si>
    <t>Overeenkomstig art 134 §2 en 4 van het Wetboek van Vennootschappen dienen wij eveneens te melden dat</t>
  </si>
  <si>
    <t>de commissaris geen uitzonderlijke werkzaamheden heeft uitgevoerd.</t>
  </si>
  <si>
    <t>Wij verzoeken U eveneens om kwijting voor de uitoefening van ons mandaat als bestuurder.</t>
  </si>
  <si>
    <t>Wij verzoeken de algemene vergadering dit verslag, alsmede vooropgestelde jaarrekening per 31 december</t>
  </si>
  <si>
    <t>2008 te willen aanvaarden en goed te keuren.</t>
  </si>
  <si>
    <t xml:space="preserve">C.Lejeune </t>
  </si>
  <si>
    <t>P.Van Oosterbos</t>
  </si>
  <si>
    <t>Gedelegeerd bestuurder</t>
  </si>
  <si>
    <t>Bestuuurder</t>
  </si>
  <si>
    <t>Bestuurder</t>
  </si>
  <si>
    <t>vertegenwoordigd door</t>
  </si>
  <si>
    <r>
      <t xml:space="preserve"> * Winst boekjaar 2008                              </t>
    </r>
    <r>
      <rPr>
        <u/>
        <sz val="10"/>
        <rFont val="Times New Roman"/>
        <family val="1"/>
      </rPr>
      <t>193.639,52</t>
    </r>
  </si>
  <si>
    <t xml:space="preserve"> De daling van de globale gemiddelde marge zowel in absolute waarde (-56.076 EUR) als in %</t>
  </si>
  <si>
    <t>INHOUDSOPGAVE VERSLAG JAARAFSLUITING</t>
  </si>
  <si>
    <t>ACCOUNTANTSVERKLARING</t>
  </si>
  <si>
    <t>1.</t>
  </si>
  <si>
    <t>Analyse van het resultaat</t>
  </si>
  <si>
    <t>Fiscale positie</t>
  </si>
  <si>
    <t>II.</t>
  </si>
  <si>
    <t>JAARREKENING</t>
  </si>
  <si>
    <t>jaarrekening per 31 december 2008</t>
  </si>
  <si>
    <t>Verklaring van de jaarbalans</t>
  </si>
  <si>
    <t>algemeen</t>
  </si>
  <si>
    <t>balans</t>
  </si>
  <si>
    <t>resultatenrekening</t>
  </si>
  <si>
    <t>III.</t>
  </si>
  <si>
    <t>OVERIGE VERSLAGEN</t>
  </si>
  <si>
    <t>Notulen van de jaarvergadering</t>
  </si>
  <si>
    <t>Aanwezigheidslijst jaarvergadering</t>
  </si>
  <si>
    <t>Jaarverslag</t>
  </si>
  <si>
    <t>IV.</t>
  </si>
  <si>
    <t>FISCALE BIJLAGEN</t>
  </si>
  <si>
    <t>Detailleringen aktief</t>
  </si>
  <si>
    <t>Detailleringen passief</t>
  </si>
  <si>
    <t xml:space="preserve">detailleringen resultatenrekening </t>
  </si>
  <si>
    <t>V.</t>
  </si>
  <si>
    <t>VERGELIJKENDE STATEN</t>
  </si>
  <si>
    <t>terugname</t>
  </si>
  <si>
    <t>Naamloze Vennootschap</t>
  </si>
  <si>
    <t>20 februari 2009</t>
  </si>
  <si>
    <t>I.1  OPDRACHT</t>
  </si>
  <si>
    <t>De bruto-winstmarge bedraagt  30,77 %,</t>
  </si>
  <si>
    <t xml:space="preserve">In vergelijking met het  boekjaar 2007 steeg de omzet met 6,32 % zijnde 3.696.570 € </t>
  </si>
  <si>
    <t>895,60 kg in 2007.  Vooral de ophalingen van solventen en polymeerafval stegen in 2008.</t>
  </si>
  <si>
    <t>De stijging van de afschrijvingen omvat voornamelijk de volgende mutaties:</t>
  </si>
  <si>
    <t>De stijging van de financiële kosten omvat voornamelijk de volgende mutaties:</t>
  </si>
  <si>
    <t>een voorziening aangelegd van 120.000 € voor herstructureringskosten.</t>
  </si>
  <si>
    <t>een maatschappelijk kapitaal van 1.250.000 BEF en draagt de naam ARGENTIA.</t>
  </si>
  <si>
    <t>: de heer C. Lejeune {2}</t>
  </si>
  <si>
    <t xml:space="preserve"> de heer C. Rombaut. {1}</t>
  </si>
  <si>
    <t>voorafbetaalde belastingen</t>
  </si>
  <si>
    <t>roerende voorheffing</t>
  </si>
  <si>
    <t>geraamde belastingen</t>
  </si>
  <si>
    <t>I.3 FISCALE SITUATIE</t>
  </si>
  <si>
    <t>1. FISCAAL RESULTAAT</t>
  </si>
  <si>
    <t>2. BELASTINGBEREKENING</t>
  </si>
  <si>
    <t>2. BELASTINGBEREKENING (vervolg)</t>
  </si>
  <si>
    <t>Rekening 288110 Waarborg  huur Milmort</t>
  </si>
  <si>
    <t>Betalingen consignatiekas</t>
  </si>
  <si>
    <t>btw: BE  0478.208.020</t>
  </si>
  <si>
    <r>
      <t xml:space="preserve">*  Winstoverdracht per 31/12/2008           </t>
    </r>
    <r>
      <rPr>
        <u/>
        <sz val="10"/>
        <rFont val="Times New Roman"/>
        <family val="1"/>
      </rPr>
      <t>279.127,62</t>
    </r>
  </si>
  <si>
    <t xml:space="preserve">                                                                                                                       11.250 aandelen</t>
  </si>
  <si>
    <t>Wij hebben de eer U hiermede verslag uit te brengen betreffende het mandaat, dat ons werd</t>
  </si>
  <si>
    <t>REMONDIS INDUSTRIAL SERVICES  NV</t>
  </si>
  <si>
    <t>BE</t>
  </si>
  <si>
    <t>Boekjaar  per 31.12.2008</t>
  </si>
  <si>
    <t>geen beïnvloeding van de waardering van activa, passiva, de financiële positie en de resultaten.</t>
  </si>
  <si>
    <t xml:space="preserve">Aangezien er geen gebruik wordt gemaakt van financiële instrumenten door de onderneming is er </t>
  </si>
  <si>
    <t>BV Remondis-Argentia</t>
  </si>
  <si>
    <t>de heer P. Van Oosterbos</t>
  </si>
  <si>
    <t>Milmort, 26 mei 2009.</t>
  </si>
  <si>
    <t>Milmort, 26 april 2009.</t>
  </si>
  <si>
    <t>Wij stellen aan de jaarvergadering voor om het resultaat van het afgelopen boekjaar als volgt te verdelen:</t>
  </si>
  <si>
    <t>* de heer P. Van Oosterbos                                    bestuurder</t>
  </si>
  <si>
    <t xml:space="preserve">De stijging van de brutobezoldigingen bedienden omvat onder andere de geboekte bonussen 2007 </t>
  </si>
  <si>
    <t>dewelke niet voorzien waren in de jaarrekening 2007 (17.000 €).</t>
  </si>
  <si>
    <t>docx.docx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</si>
</sst>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quot;€&quot;;[Red]\-#,##0\ &quot;€&quot;"/>
    <numFmt numFmtId="165" formatCode="_-* #,##0.00\ &quot;€&quot;_-;\-* #,##0.00\ &quot;€&quot;_-;_-* &quot;-&quot;??\ &quot;€&quot;_-;_-@_-"/>
    <numFmt numFmtId="166" formatCode="_-* #,##0.00\ _€_-;\-* #,##0.00\ _€_-;_-* &quot;-&quot;??\ _€_-;_-@_-"/>
    <numFmt numFmtId="167" formatCode="d\ mmmm\ yyyy"/>
    <numFmt numFmtId="168" formatCode="0.000%"/>
    <numFmt numFmtId="169" formatCode="_-* #,##0\ _€_-;\-* #,##0\ _€_-;_-* &quot;-&quot;??\ _€_-;_-@_-"/>
    <numFmt numFmtId="170" formatCode="#,##0_ ;\-#,##0\ "/>
    <numFmt numFmtId="171" formatCode="0_ ;\-0\ "/>
  </numFmts>
  <fonts count="33" x14ac:knownFonts="1">
    <font>
      <sz val="10"/>
      <name val="Times New Roman"/>
    </font>
    <font>
      <sz val="10"/>
      <name val="Times New Roman"/>
    </font>
    <font>
      <i/>
      <sz val="10"/>
      <name val="Arial"/>
      <family val="2"/>
    </font>
    <font>
      <sz val="10"/>
      <name val="Times New Roman"/>
      <family val="1"/>
    </font>
    <font>
      <b/>
      <sz val="20"/>
      <name val="Times New Roman"/>
      <family val="1"/>
    </font>
    <font>
      <sz val="14"/>
      <name val="Times New Roman"/>
      <family val="1"/>
    </font>
    <font>
      <b/>
      <sz val="18"/>
      <name val="Times New Roman"/>
      <family val="1"/>
    </font>
    <font>
      <i/>
      <u/>
      <sz val="10"/>
      <name val="Times New Roman"/>
      <family val="1"/>
    </font>
    <font>
      <b/>
      <u/>
      <sz val="10"/>
      <name val="Times New Roman"/>
      <family val="1"/>
    </font>
    <font>
      <i/>
      <sz val="10"/>
      <name val="Times New Roman"/>
      <family val="1"/>
    </font>
    <font>
      <b/>
      <sz val="10"/>
      <name val="Times New Roman"/>
      <family val="1"/>
    </font>
    <font>
      <u/>
      <sz val="10"/>
      <name val="Times New Roman"/>
      <family val="1"/>
    </font>
    <font>
      <u/>
      <sz val="14"/>
      <name val="Times New Roman"/>
      <family val="1"/>
    </font>
    <font>
      <b/>
      <u/>
      <sz val="11"/>
      <name val="Times New Roman"/>
      <family val="1"/>
    </font>
    <font>
      <sz val="8"/>
      <name val="Times New Roman"/>
      <family val="1"/>
    </font>
    <font>
      <b/>
      <sz val="8"/>
      <name val="Times New Roman"/>
      <family val="1"/>
    </font>
    <font>
      <sz val="8"/>
      <color indexed="81"/>
      <name val="Tahoma"/>
      <family val="2"/>
    </font>
    <font>
      <b/>
      <u/>
      <sz val="8"/>
      <name val="Times New Roman"/>
      <family val="1"/>
    </font>
    <font>
      <b/>
      <sz val="16"/>
      <name val="Times New Roman"/>
      <family val="1"/>
    </font>
    <font>
      <b/>
      <sz val="12"/>
      <name val="Times New Roman"/>
      <family val="1"/>
    </font>
    <font>
      <i/>
      <sz val="12"/>
      <name val="Times New Roman"/>
      <family val="1"/>
    </font>
    <font>
      <sz val="14"/>
      <name val="Times New Roman"/>
      <family val="1"/>
    </font>
    <font>
      <sz val="10"/>
      <color indexed="10"/>
      <name val="Times New Roman"/>
      <family val="1"/>
    </font>
    <font>
      <b/>
      <i/>
      <sz val="10"/>
      <color indexed="23"/>
      <name val="Times New Roman"/>
      <family val="1"/>
    </font>
    <font>
      <b/>
      <sz val="14"/>
      <name val="Arial"/>
      <family val="2"/>
    </font>
    <font>
      <u val="singleAccounting"/>
      <sz val="10"/>
      <name val="Times New Roman"/>
      <family val="1"/>
    </font>
    <font>
      <sz val="9"/>
      <name val="Times New Roman"/>
      <family val="1"/>
    </font>
    <font>
      <b/>
      <sz val="9"/>
      <name val="Times New Roman"/>
      <family val="1"/>
    </font>
    <font>
      <b/>
      <u val="singleAccounting"/>
      <sz val="10"/>
      <name val="Times New Roman"/>
      <family val="1"/>
    </font>
    <font>
      <sz val="11"/>
      <name val="Times New Roman"/>
      <family val="1"/>
    </font>
    <font>
      <b/>
      <u/>
      <sz val="12"/>
      <name val="Times New Roman"/>
      <family val="1"/>
    </font>
    <font>
      <b/>
      <sz val="11"/>
      <name val="Times New Roman"/>
      <family val="1"/>
    </font>
    <font>
      <u/>
      <sz val="10"/>
      <color theme="10"/>
      <name val="Times New Roman"/>
    </font>
  </fonts>
  <fills count="4">
    <fill>
      <patternFill patternType="none"/>
    </fill>
    <fill>
      <patternFill patternType="gray125"/>
    </fill>
    <fill>
      <patternFill patternType="solid">
        <fgColor indexed="61"/>
        <bgColor indexed="64"/>
      </patternFill>
    </fill>
    <fill>
      <patternFill patternType="solid">
        <fgColor indexed="13"/>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right/>
      <top/>
      <bottom style="double">
        <color indexed="64"/>
      </bottom>
      <diagonal/>
    </border>
    <border>
      <left style="medium">
        <color indexed="64"/>
      </left>
      <right style="medium">
        <color indexed="64"/>
      </right>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6" fontId="1" fillId="0" borderId="0" applyFont="0" applyFill="0" applyBorder="0" applyAlignment="0" applyProtection="0"/>
    <xf numFmtId="9" fontId="1" fillId="0" borderId="0" applyFont="0" applyFill="0" applyBorder="0" applyAlignment="0" applyProtection="0"/>
    <xf numFmtId="0" fontId="32" fillId="0" borderId="0" applyNumberFormat="0" applyFill="0" applyBorder="0" applyAlignment="0" applyProtection="0"/>
  </cellStyleXfs>
  <cellXfs count="245">
    <xf numFmtId="0" fontId="0" fillId="0" borderId="0" xfId="0"/>
    <xf numFmtId="0" fontId="2" fillId="0" borderId="0" xfId="0" applyFont="1"/>
    <xf numFmtId="49" fontId="0" fillId="0" borderId="0" xfId="0" applyNumberFormat="1"/>
    <xf numFmtId="49" fontId="0" fillId="0" borderId="0" xfId="0" applyNumberFormat="1" applyAlignment="1">
      <alignment horizontal="left"/>
    </xf>
    <xf numFmtId="167" fontId="0" fillId="0" borderId="0" xfId="0" applyNumberFormat="1"/>
    <xf numFmtId="0" fontId="0" fillId="0" borderId="0" xfId="0" applyAlignment="1">
      <alignment horizontal="left"/>
    </xf>
    <xf numFmtId="1" fontId="0" fillId="0" borderId="0" xfId="0" applyNumberFormat="1" applyAlignment="1">
      <alignment horizontal="left"/>
    </xf>
    <xf numFmtId="0" fontId="0" fillId="0" borderId="0" xfId="0" applyAlignment="1">
      <alignment horizontal="right"/>
    </xf>
    <xf numFmtId="0" fontId="0" fillId="0" borderId="0" xfId="0" applyAlignment="1"/>
    <xf numFmtId="0" fontId="3" fillId="0" borderId="0" xfId="0" applyFont="1"/>
    <xf numFmtId="49" fontId="4" fillId="0" borderId="0" xfId="0" applyNumberFormat="1" applyFont="1" applyAlignment="1">
      <alignment horizontal="center"/>
    </xf>
    <xf numFmtId="49" fontId="3" fillId="0" borderId="0" xfId="0" applyNumberFormat="1" applyFont="1" applyAlignment="1"/>
    <xf numFmtId="0" fontId="3" fillId="0" borderId="0" xfId="0" applyFont="1" applyAlignment="1"/>
    <xf numFmtId="49" fontId="3" fillId="0" borderId="0" xfId="0" applyNumberFormat="1" applyFont="1" applyAlignment="1">
      <alignment horizontal="center"/>
    </xf>
    <xf numFmtId="49" fontId="5" fillId="0" borderId="0" xfId="0" applyNumberFormat="1" applyFont="1" applyAlignment="1">
      <alignment horizontal="center"/>
    </xf>
    <xf numFmtId="0" fontId="6" fillId="0" borderId="1" xfId="0" applyFont="1" applyBorder="1" applyAlignment="1">
      <alignment horizontal="center"/>
    </xf>
    <xf numFmtId="0" fontId="3" fillId="0" borderId="2" xfId="0" applyFont="1" applyBorder="1"/>
    <xf numFmtId="0" fontId="7" fillId="0" borderId="0" xfId="0" applyNumberFormat="1" applyFont="1" applyAlignment="1">
      <alignment horizontal="center"/>
    </xf>
    <xf numFmtId="0" fontId="8" fillId="0" borderId="0" xfId="0" applyFont="1"/>
    <xf numFmtId="49" fontId="3" fillId="0" borderId="0" xfId="0" applyNumberFormat="1" applyFont="1"/>
    <xf numFmtId="49" fontId="5" fillId="0" borderId="0" xfId="0" applyNumberFormat="1" applyFont="1" applyAlignment="1" applyProtection="1">
      <alignment horizontal="center"/>
    </xf>
    <xf numFmtId="0" fontId="9" fillId="0" borderId="0" xfId="0" applyFont="1"/>
    <xf numFmtId="15" fontId="9" fillId="0" borderId="0" xfId="0" applyNumberFormat="1" applyFont="1"/>
    <xf numFmtId="4" fontId="0" fillId="0" borderId="0" xfId="0" applyNumberFormat="1"/>
    <xf numFmtId="0" fontId="10" fillId="0" borderId="0" xfId="0" applyFont="1"/>
    <xf numFmtId="0" fontId="11" fillId="0" borderId="0" xfId="0" applyFont="1"/>
    <xf numFmtId="9" fontId="11" fillId="0" borderId="0" xfId="0" applyNumberFormat="1" applyFont="1"/>
    <xf numFmtId="4" fontId="0" fillId="0" borderId="3" xfId="0" applyNumberFormat="1" applyBorder="1"/>
    <xf numFmtId="4" fontId="0" fillId="0" borderId="0" xfId="0" applyNumberFormat="1" applyBorder="1"/>
    <xf numFmtId="4" fontId="0" fillId="0" borderId="4" xfId="0" applyNumberFormat="1" applyBorder="1"/>
    <xf numFmtId="0" fontId="11" fillId="0" borderId="0" xfId="0" applyFont="1" applyAlignment="1">
      <alignment horizontal="right"/>
    </xf>
    <xf numFmtId="4" fontId="0" fillId="0" borderId="5" xfId="0" applyNumberFormat="1" applyBorder="1" applyAlignment="1">
      <alignment horizontal="right"/>
    </xf>
    <xf numFmtId="4" fontId="0" fillId="0" borderId="0" xfId="0" applyNumberFormat="1" applyBorder="1" applyAlignment="1">
      <alignment horizontal="right"/>
    </xf>
    <xf numFmtId="0" fontId="0" fillId="0" borderId="0" xfId="0" applyBorder="1"/>
    <xf numFmtId="0" fontId="10" fillId="0" borderId="0" xfId="0" applyFont="1" applyBorder="1"/>
    <xf numFmtId="0" fontId="11" fillId="0" borderId="0" xfId="0" applyFont="1" applyBorder="1"/>
    <xf numFmtId="9" fontId="11" fillId="0" borderId="0" xfId="0" applyNumberFormat="1" applyFont="1" applyBorder="1"/>
    <xf numFmtId="0" fontId="11" fillId="0" borderId="0" xfId="0" applyFont="1" applyBorder="1" applyAlignment="1">
      <alignment horizontal="right"/>
    </xf>
    <xf numFmtId="0" fontId="0" fillId="0" borderId="0" xfId="0" applyBorder="1" applyAlignment="1">
      <alignment horizontal="left"/>
    </xf>
    <xf numFmtId="4" fontId="10" fillId="0" borderId="6" xfId="0" applyNumberFormat="1" applyFont="1" applyBorder="1"/>
    <xf numFmtId="4" fontId="9" fillId="0" borderId="0" xfId="0" applyNumberFormat="1" applyFont="1"/>
    <xf numFmtId="49" fontId="10" fillId="0" borderId="0" xfId="0" applyNumberFormat="1" applyFont="1"/>
    <xf numFmtId="0" fontId="13" fillId="0" borderId="0" xfId="0" applyFont="1"/>
    <xf numFmtId="49" fontId="11" fillId="0" borderId="0" xfId="0" applyNumberFormat="1" applyFont="1" applyAlignment="1">
      <alignment horizontal="right"/>
    </xf>
    <xf numFmtId="4" fontId="0" fillId="0" borderId="5" xfId="0" applyNumberFormat="1" applyBorder="1"/>
    <xf numFmtId="4" fontId="10" fillId="0" borderId="0" xfId="0" applyNumberFormat="1" applyFont="1"/>
    <xf numFmtId="0" fontId="0" fillId="0" borderId="5" xfId="0" applyBorder="1"/>
    <xf numFmtId="4" fontId="8" fillId="0" borderId="0" xfId="0" applyNumberFormat="1" applyFont="1"/>
    <xf numFmtId="0" fontId="0" fillId="0" borderId="0" xfId="0" applyAlignment="1">
      <alignment horizontal="center"/>
    </xf>
    <xf numFmtId="0" fontId="14" fillId="0" borderId="0" xfId="0" applyFont="1"/>
    <xf numFmtId="10" fontId="0" fillId="0" borderId="0" xfId="0" applyNumberFormat="1"/>
    <xf numFmtId="0" fontId="15" fillId="0" borderId="0" xfId="0" applyFont="1" applyAlignment="1">
      <alignment horizontal="center"/>
    </xf>
    <xf numFmtId="2" fontId="0" fillId="0" borderId="0" xfId="0" applyNumberFormat="1"/>
    <xf numFmtId="4" fontId="0" fillId="0" borderId="0" xfId="0" applyNumberFormat="1" applyAlignment="1">
      <alignment horizontal="left"/>
    </xf>
    <xf numFmtId="0" fontId="10" fillId="0" borderId="0" xfId="0" applyFont="1" applyAlignment="1">
      <alignment horizontal="center"/>
    </xf>
    <xf numFmtId="9" fontId="0" fillId="0" borderId="0" xfId="0" applyNumberFormat="1"/>
    <xf numFmtId="0" fontId="12" fillId="0" borderId="0" xfId="0" applyFont="1" applyAlignment="1">
      <alignment horizontal="center" shrinkToFit="1"/>
    </xf>
    <xf numFmtId="1" fontId="3" fillId="0" borderId="0" xfId="0" applyNumberFormat="1" applyFont="1" applyAlignment="1"/>
    <xf numFmtId="0" fontId="0" fillId="0" borderId="0" xfId="0" applyNumberFormat="1"/>
    <xf numFmtId="0" fontId="0" fillId="0" borderId="6" xfId="0" applyBorder="1"/>
    <xf numFmtId="4" fontId="17" fillId="0" borderId="0" xfId="0" applyNumberFormat="1" applyFont="1"/>
    <xf numFmtId="0" fontId="0" fillId="0" borderId="0" xfId="0" applyAlignment="1">
      <alignment shrinkToFit="1"/>
    </xf>
    <xf numFmtId="0" fontId="12" fillId="0" borderId="0" xfId="0" applyFont="1" applyAlignment="1">
      <alignment horizontal="center"/>
    </xf>
    <xf numFmtId="4" fontId="12" fillId="0" borderId="0" xfId="0" applyNumberFormat="1" applyFont="1" applyAlignment="1">
      <alignment horizontal="center" shrinkToFit="1"/>
    </xf>
    <xf numFmtId="0" fontId="14" fillId="0" borderId="0" xfId="0" applyFont="1" applyAlignment="1">
      <alignment shrinkToFit="1"/>
    </xf>
    <xf numFmtId="0" fontId="12" fillId="0" borderId="0" xfId="0" applyFont="1" applyAlignment="1">
      <alignment horizontal="left"/>
    </xf>
    <xf numFmtId="0" fontId="12" fillId="0" borderId="0" xfId="0" applyNumberFormat="1" applyFont="1" applyAlignment="1">
      <alignment horizontal="right"/>
    </xf>
    <xf numFmtId="168" fontId="0" fillId="0" borderId="0" xfId="0" applyNumberFormat="1"/>
    <xf numFmtId="168" fontId="0" fillId="0" borderId="0" xfId="0" applyNumberFormat="1" applyAlignment="1">
      <alignment horizontal="left"/>
    </xf>
    <xf numFmtId="4" fontId="0" fillId="0" borderId="6" xfId="0" applyNumberFormat="1" applyBorder="1"/>
    <xf numFmtId="4" fontId="10" fillId="0" borderId="0" xfId="0" applyNumberFormat="1" applyFont="1" applyBorder="1"/>
    <xf numFmtId="4" fontId="14" fillId="0" borderId="0" xfId="0" applyNumberFormat="1" applyFont="1"/>
    <xf numFmtId="1" fontId="0" fillId="0" borderId="0" xfId="0" applyNumberFormat="1" applyAlignment="1">
      <alignment horizontal="justify"/>
    </xf>
    <xf numFmtId="0" fontId="3" fillId="0" borderId="0" xfId="0" applyNumberFormat="1" applyFont="1" applyAlignment="1"/>
    <xf numFmtId="0" fontId="0" fillId="0" borderId="0" xfId="0" applyNumberFormat="1" applyAlignment="1"/>
    <xf numFmtId="0" fontId="0" fillId="0" borderId="0" xfId="0" applyAlignment="1">
      <alignment wrapText="1" shrinkToFit="1"/>
    </xf>
    <xf numFmtId="0" fontId="18" fillId="0" borderId="0" xfId="0" applyFont="1" applyAlignment="1">
      <alignment horizontal="center" wrapText="1" shrinkToFit="1"/>
    </xf>
    <xf numFmtId="0" fontId="19" fillId="0" borderId="0" xfId="0" applyFont="1" applyAlignment="1">
      <alignment horizontal="center" wrapText="1" shrinkToFit="1"/>
    </xf>
    <xf numFmtId="0" fontId="10" fillId="0" borderId="0" xfId="0" applyFont="1" applyAlignment="1">
      <alignment horizontal="center" wrapText="1" shrinkToFit="1"/>
    </xf>
    <xf numFmtId="0" fontId="20" fillId="0" borderId="0" xfId="0" applyFont="1" applyAlignment="1">
      <alignment shrinkToFit="1"/>
    </xf>
    <xf numFmtId="0" fontId="10" fillId="0" borderId="0" xfId="0" applyFont="1" applyAlignment="1">
      <alignment shrinkToFit="1"/>
    </xf>
    <xf numFmtId="0" fontId="0" fillId="0" borderId="0" xfId="0" applyAlignment="1">
      <alignment horizontal="justify" shrinkToFit="1"/>
    </xf>
    <xf numFmtId="49" fontId="18" fillId="0" borderId="0" xfId="0" applyNumberFormat="1" applyFont="1" applyAlignment="1">
      <alignment horizontal="center"/>
    </xf>
    <xf numFmtId="49" fontId="19" fillId="0" borderId="0" xfId="0" applyNumberFormat="1" applyFont="1" applyAlignment="1">
      <alignment horizontal="center"/>
    </xf>
    <xf numFmtId="49" fontId="10" fillId="0" borderId="0" xfId="0" applyNumberFormat="1" applyFont="1" applyAlignment="1">
      <alignment horizontal="center"/>
    </xf>
    <xf numFmtId="0" fontId="0" fillId="0" borderId="4" xfId="0" applyBorder="1" applyAlignment="1"/>
    <xf numFmtId="0" fontId="19" fillId="0" borderId="0" xfId="0" applyFont="1" applyAlignment="1">
      <alignment horizontal="center"/>
    </xf>
    <xf numFmtId="0" fontId="0" fillId="0" borderId="0" xfId="0" applyAlignment="1">
      <alignment horizontal="justify"/>
    </xf>
    <xf numFmtId="0" fontId="3" fillId="0" borderId="0" xfId="0" applyFont="1" applyAlignment="1">
      <alignment horizontal="justify"/>
    </xf>
    <xf numFmtId="0" fontId="8" fillId="0" borderId="0" xfId="0" applyFont="1" applyAlignment="1"/>
    <xf numFmtId="49" fontId="3" fillId="0" borderId="0" xfId="0" applyNumberFormat="1" applyFont="1" applyAlignment="1">
      <alignment horizontal="justify"/>
    </xf>
    <xf numFmtId="0" fontId="3" fillId="0" borderId="0" xfId="0" applyNumberFormat="1" applyFont="1" applyAlignment="1">
      <alignment horizontal="justify"/>
    </xf>
    <xf numFmtId="0" fontId="3" fillId="0" borderId="0" xfId="0" applyNumberFormat="1" applyFont="1" applyFill="1" applyAlignment="1">
      <alignment horizontal="justify"/>
    </xf>
    <xf numFmtId="0" fontId="0" fillId="0" borderId="0" xfId="0" applyBorder="1" applyAlignment="1">
      <alignment wrapText="1" shrinkToFit="1"/>
    </xf>
    <xf numFmtId="0" fontId="0" fillId="0" borderId="5" xfId="0" applyBorder="1" applyAlignment="1"/>
    <xf numFmtId="0" fontId="20" fillId="0" borderId="0" xfId="0" applyFont="1" applyAlignment="1">
      <alignment horizontal="justify"/>
    </xf>
    <xf numFmtId="0" fontId="10" fillId="0" borderId="0" xfId="0" applyFont="1" applyAlignment="1">
      <alignment horizontal="justify"/>
    </xf>
    <xf numFmtId="0" fontId="10" fillId="0" borderId="0" xfId="0" applyFont="1" applyAlignment="1">
      <alignment horizontal="justify" shrinkToFit="1"/>
    </xf>
    <xf numFmtId="0" fontId="20" fillId="0" borderId="0" xfId="0" applyFont="1" applyAlignment="1">
      <alignment horizontal="justify" shrinkToFit="1"/>
    </xf>
    <xf numFmtId="1" fontId="0" fillId="0" borderId="0" xfId="0" applyNumberFormat="1" applyAlignment="1">
      <alignment horizontal="justify" shrinkToFit="1"/>
    </xf>
    <xf numFmtId="0" fontId="0" fillId="2" borderId="1" xfId="0" applyFill="1" applyBorder="1"/>
    <xf numFmtId="0" fontId="18" fillId="2" borderId="7" xfId="0" applyFont="1" applyFill="1" applyBorder="1" applyAlignment="1">
      <alignment horizontal="center"/>
    </xf>
    <xf numFmtId="0" fontId="0" fillId="2" borderId="2" xfId="0" applyFill="1" applyBorder="1"/>
    <xf numFmtId="0" fontId="22" fillId="3" borderId="1" xfId="0" applyFont="1" applyFill="1" applyBorder="1"/>
    <xf numFmtId="0" fontId="22" fillId="3" borderId="7" xfId="0" applyFont="1" applyFill="1" applyBorder="1" applyAlignment="1">
      <alignment horizontal="center"/>
    </xf>
    <xf numFmtId="0" fontId="22" fillId="3" borderId="7" xfId="0" applyFont="1" applyFill="1" applyBorder="1"/>
    <xf numFmtId="0" fontId="22" fillId="3" borderId="2" xfId="0" applyFont="1" applyFill="1" applyBorder="1"/>
    <xf numFmtId="0" fontId="23" fillId="0" borderId="0" xfId="0" applyFont="1" applyFill="1"/>
    <xf numFmtId="49" fontId="23" fillId="0" borderId="0" xfId="0" applyNumberFormat="1" applyFont="1" applyFill="1" applyAlignment="1">
      <alignment horizontal="right"/>
    </xf>
    <xf numFmtId="0" fontId="23" fillId="0" borderId="0" xfId="0" applyFont="1" applyFill="1" applyAlignment="1">
      <alignment horizontal="right"/>
    </xf>
    <xf numFmtId="0" fontId="13" fillId="0" borderId="0" xfId="0" applyFont="1" applyProtection="1"/>
    <xf numFmtId="0" fontId="0" fillId="0" borderId="0" xfId="0" applyProtection="1"/>
    <xf numFmtId="0" fontId="8" fillId="0" borderId="0" xfId="0" applyFont="1" applyProtection="1"/>
    <xf numFmtId="0" fontId="0" fillId="0" borderId="0" xfId="0" applyAlignment="1" applyProtection="1"/>
    <xf numFmtId="10" fontId="0" fillId="0" borderId="0" xfId="0" applyNumberFormat="1" applyProtection="1"/>
    <xf numFmtId="168" fontId="0" fillId="0" borderId="0" xfId="0" applyNumberFormat="1" applyProtection="1"/>
    <xf numFmtId="0" fontId="3" fillId="0" borderId="0" xfId="0" applyFont="1" applyAlignment="1" applyProtection="1"/>
    <xf numFmtId="4" fontId="0" fillId="0" borderId="5" xfId="0" applyNumberFormat="1" applyBorder="1" applyAlignment="1">
      <alignment horizontal="center"/>
    </xf>
    <xf numFmtId="4" fontId="3" fillId="0" borderId="3" xfId="0" applyNumberFormat="1" applyFont="1" applyBorder="1"/>
    <xf numFmtId="4" fontId="3" fillId="0" borderId="5" xfId="0" applyNumberFormat="1" applyFont="1" applyBorder="1"/>
    <xf numFmtId="4" fontId="3" fillId="0" borderId="0" xfId="0" applyNumberFormat="1" applyFont="1" applyBorder="1"/>
    <xf numFmtId="4" fontId="0" fillId="0" borderId="0" xfId="0" applyNumberFormat="1" applyAlignment="1">
      <alignment horizontal="right"/>
    </xf>
    <xf numFmtId="166" fontId="0" fillId="0" borderId="0" xfId="1" applyFont="1" applyAlignment="1">
      <alignment horizontal="right"/>
    </xf>
    <xf numFmtId="166" fontId="0" fillId="0" borderId="0" xfId="1" applyFont="1" applyBorder="1" applyAlignment="1">
      <alignment horizontal="right"/>
    </xf>
    <xf numFmtId="166" fontId="0" fillId="0" borderId="5" xfId="1" applyFont="1" applyBorder="1" applyAlignment="1">
      <alignment horizontal="right"/>
    </xf>
    <xf numFmtId="166" fontId="10" fillId="0" borderId="0" xfId="1" applyFont="1" applyBorder="1" applyAlignment="1">
      <alignment horizontal="right"/>
    </xf>
    <xf numFmtId="4" fontId="8" fillId="0" borderId="0" xfId="0" applyNumberFormat="1" applyFont="1" applyBorder="1"/>
    <xf numFmtId="165" fontId="0" fillId="0" borderId="3" xfId="0" applyNumberFormat="1" applyBorder="1" applyAlignment="1">
      <alignment horizontal="right"/>
    </xf>
    <xf numFmtId="165" fontId="0" fillId="0" borderId="6" xfId="0" applyNumberFormat="1" applyBorder="1" applyAlignment="1">
      <alignment horizontal="right"/>
    </xf>
    <xf numFmtId="0" fontId="3" fillId="0" borderId="0" xfId="0" applyFont="1" applyAlignment="1">
      <alignment wrapText="1"/>
    </xf>
    <xf numFmtId="0" fontId="0" fillId="0" borderId="8" xfId="0" applyBorder="1"/>
    <xf numFmtId="166" fontId="0" fillId="0" borderId="0" xfId="1" applyNumberFormat="1" applyFont="1"/>
    <xf numFmtId="169" fontId="0" fillId="0" borderId="0" xfId="1" applyNumberFormat="1" applyFont="1"/>
    <xf numFmtId="169" fontId="3" fillId="0" borderId="8" xfId="1" applyNumberFormat="1" applyFont="1" applyBorder="1" applyAlignment="1">
      <alignment wrapText="1"/>
    </xf>
    <xf numFmtId="169" fontId="25" fillId="0" borderId="0" xfId="1" applyNumberFormat="1" applyFont="1"/>
    <xf numFmtId="169" fontId="25" fillId="0" borderId="5" xfId="1" applyNumberFormat="1" applyFont="1" applyBorder="1"/>
    <xf numFmtId="169" fontId="0" fillId="0" borderId="5" xfId="1" applyNumberFormat="1" applyFont="1" applyBorder="1"/>
    <xf numFmtId="166" fontId="0" fillId="0" borderId="5" xfId="1" applyNumberFormat="1" applyFont="1" applyBorder="1"/>
    <xf numFmtId="10" fontId="0" fillId="0" borderId="0" xfId="2" applyNumberFormat="1" applyFont="1"/>
    <xf numFmtId="10" fontId="3" fillId="0" borderId="8" xfId="2" applyNumberFormat="1" applyFont="1" applyBorder="1" applyAlignment="1">
      <alignment vertical="justify"/>
    </xf>
    <xf numFmtId="10" fontId="0" fillId="0" borderId="5" xfId="2" applyNumberFormat="1" applyFont="1" applyBorder="1"/>
    <xf numFmtId="10" fontId="0" fillId="0" borderId="0" xfId="2" applyNumberFormat="1" applyFont="1" applyBorder="1"/>
    <xf numFmtId="169" fontId="0" fillId="0" borderId="6" xfId="1" applyNumberFormat="1" applyFont="1" applyBorder="1"/>
    <xf numFmtId="10" fontId="0" fillId="0" borderId="6" xfId="2" applyNumberFormat="1" applyFont="1" applyBorder="1"/>
    <xf numFmtId="10" fontId="11" fillId="0" borderId="5" xfId="2" applyNumberFormat="1" applyFont="1" applyBorder="1"/>
    <xf numFmtId="169" fontId="0" fillId="0" borderId="9" xfId="1" applyNumberFormat="1" applyFont="1" applyBorder="1"/>
    <xf numFmtId="10" fontId="3" fillId="0" borderId="9" xfId="2" applyNumberFormat="1" applyFont="1" applyBorder="1"/>
    <xf numFmtId="10" fontId="0" fillId="0" borderId="9" xfId="2" applyNumberFormat="1" applyFont="1" applyBorder="1"/>
    <xf numFmtId="0" fontId="3" fillId="0" borderId="6" xfId="0" applyFont="1" applyBorder="1"/>
    <xf numFmtId="169" fontId="0" fillId="0" borderId="3" xfId="1" applyNumberFormat="1" applyFont="1" applyBorder="1"/>
    <xf numFmtId="10" fontId="0" fillId="0" borderId="3" xfId="2" applyNumberFormat="1" applyFont="1" applyBorder="1"/>
    <xf numFmtId="166" fontId="0" fillId="0" borderId="3" xfId="1" applyNumberFormat="1" applyFont="1" applyBorder="1"/>
    <xf numFmtId="164" fontId="0" fillId="0" borderId="0" xfId="0" applyNumberFormat="1"/>
    <xf numFmtId="164" fontId="3" fillId="0" borderId="0" xfId="0" applyNumberFormat="1" applyFont="1"/>
    <xf numFmtId="170" fontId="11" fillId="0" borderId="0" xfId="1" applyNumberFormat="1" applyFont="1"/>
    <xf numFmtId="169" fontId="10" fillId="0" borderId="5" xfId="1" applyNumberFormat="1" applyFont="1" applyBorder="1"/>
    <xf numFmtId="0" fontId="0" fillId="0" borderId="10" xfId="0" applyBorder="1"/>
    <xf numFmtId="169" fontId="0" fillId="0" borderId="10" xfId="1" applyNumberFormat="1" applyFont="1" applyBorder="1"/>
    <xf numFmtId="0" fontId="26" fillId="0" borderId="0" xfId="0" applyFont="1"/>
    <xf numFmtId="169" fontId="26" fillId="0" borderId="0" xfId="1" applyNumberFormat="1" applyFont="1"/>
    <xf numFmtId="0" fontId="26" fillId="0" borderId="10" xfId="0" applyFont="1" applyBorder="1"/>
    <xf numFmtId="169" fontId="26" fillId="0" borderId="10" xfId="1" applyNumberFormat="1" applyFont="1" applyBorder="1"/>
    <xf numFmtId="169" fontId="0" fillId="0" borderId="0" xfId="1" applyNumberFormat="1" applyFont="1" applyAlignment="1">
      <alignment horizontal="right"/>
    </xf>
    <xf numFmtId="169" fontId="26" fillId="0" borderId="0" xfId="1" applyNumberFormat="1" applyFont="1" applyAlignment="1">
      <alignment horizontal="right"/>
    </xf>
    <xf numFmtId="169" fontId="26" fillId="0" borderId="10" xfId="1" applyNumberFormat="1" applyFont="1" applyBorder="1" applyAlignment="1">
      <alignment horizontal="right"/>
    </xf>
    <xf numFmtId="0" fontId="26" fillId="0" borderId="0" xfId="0" applyFont="1" applyBorder="1"/>
    <xf numFmtId="10" fontId="3" fillId="0" borderId="8" xfId="2" applyNumberFormat="1" applyFont="1" applyBorder="1" applyAlignment="1">
      <alignment horizontal="center" vertical="justify"/>
    </xf>
    <xf numFmtId="169" fontId="0" fillId="0" borderId="0" xfId="1" applyNumberFormat="1" applyFont="1" applyAlignment="1"/>
    <xf numFmtId="169" fontId="3" fillId="0" borderId="8" xfId="1" applyNumberFormat="1" applyFont="1" applyBorder="1" applyAlignment="1">
      <alignment horizontal="right"/>
    </xf>
    <xf numFmtId="169" fontId="0" fillId="0" borderId="5" xfId="1" applyNumberFormat="1" applyFont="1" applyBorder="1" applyAlignment="1">
      <alignment horizontal="right"/>
    </xf>
    <xf numFmtId="169" fontId="0" fillId="0" borderId="6" xfId="1" applyNumberFormat="1" applyFont="1" applyBorder="1" applyAlignment="1">
      <alignment horizontal="right"/>
    </xf>
    <xf numFmtId="169" fontId="0" fillId="0" borderId="9" xfId="1" applyNumberFormat="1" applyFont="1" applyBorder="1" applyAlignment="1">
      <alignment horizontal="right"/>
    </xf>
    <xf numFmtId="169" fontId="0" fillId="0" borderId="3" xfId="1" applyNumberFormat="1" applyFont="1" applyBorder="1" applyAlignment="1">
      <alignment horizontal="right"/>
    </xf>
    <xf numFmtId="169" fontId="3" fillId="0" borderId="5" xfId="1" applyNumberFormat="1" applyFont="1" applyBorder="1"/>
    <xf numFmtId="169" fontId="0" fillId="0" borderId="0" xfId="1" applyNumberFormat="1" applyFont="1" applyBorder="1"/>
    <xf numFmtId="0" fontId="3" fillId="0" borderId="0" xfId="0" applyFont="1" applyBorder="1"/>
    <xf numFmtId="169" fontId="27" fillId="0" borderId="10" xfId="1" applyNumberFormat="1" applyFont="1" applyBorder="1"/>
    <xf numFmtId="169" fontId="27" fillId="0" borderId="10" xfId="1" applyNumberFormat="1" applyFont="1" applyBorder="1" applyAlignment="1">
      <alignment horizontal="right"/>
    </xf>
    <xf numFmtId="3" fontId="11" fillId="0" borderId="0" xfId="0" applyNumberFormat="1" applyFont="1"/>
    <xf numFmtId="169" fontId="8" fillId="0" borderId="0" xfId="1" applyNumberFormat="1" applyFont="1"/>
    <xf numFmtId="169" fontId="11" fillId="0" borderId="0" xfId="1" applyNumberFormat="1" applyFont="1"/>
    <xf numFmtId="169" fontId="3" fillId="0" borderId="0" xfId="1" applyNumberFormat="1" applyFont="1" applyBorder="1"/>
    <xf numFmtId="169" fontId="28" fillId="0" borderId="0" xfId="1" applyNumberFormat="1" applyFont="1"/>
    <xf numFmtId="169" fontId="3" fillId="0" borderId="3" xfId="1" applyNumberFormat="1" applyFont="1" applyBorder="1"/>
    <xf numFmtId="3" fontId="0" fillId="0" borderId="0" xfId="0" applyNumberFormat="1"/>
    <xf numFmtId="169" fontId="25" fillId="0" borderId="0" xfId="1" applyNumberFormat="1" applyFont="1" applyAlignment="1">
      <alignment horizontal="right"/>
    </xf>
    <xf numFmtId="3" fontId="0" fillId="0" borderId="5" xfId="0" applyNumberFormat="1" applyBorder="1"/>
    <xf numFmtId="3" fontId="0" fillId="0" borderId="3" xfId="0" applyNumberFormat="1" applyBorder="1"/>
    <xf numFmtId="3" fontId="0" fillId="0" borderId="0" xfId="0" applyNumberFormat="1" applyBorder="1"/>
    <xf numFmtId="0" fontId="3" fillId="0" borderId="0" xfId="0" applyFont="1" applyAlignment="1">
      <alignment horizontal="justify" shrinkToFit="1"/>
    </xf>
    <xf numFmtId="0" fontId="11" fillId="0" borderId="0" xfId="0" applyFont="1" applyAlignment="1">
      <alignment horizontal="justify"/>
    </xf>
    <xf numFmtId="0" fontId="0" fillId="0" borderId="0" xfId="0" applyBorder="1" applyAlignment="1"/>
    <xf numFmtId="0" fontId="0" fillId="0" borderId="0" xfId="0" applyBorder="1" applyAlignment="1">
      <alignment horizontal="justify"/>
    </xf>
    <xf numFmtId="0" fontId="3" fillId="0" borderId="0" xfId="0" applyFont="1" applyBorder="1" applyAlignment="1">
      <alignment horizontal="left" shrinkToFit="1"/>
    </xf>
    <xf numFmtId="0" fontId="29" fillId="0" borderId="0" xfId="0" applyFont="1"/>
    <xf numFmtId="169" fontId="29" fillId="0" borderId="0" xfId="1" applyNumberFormat="1" applyFont="1"/>
    <xf numFmtId="4" fontId="3" fillId="0" borderId="0" xfId="0" applyNumberFormat="1" applyFont="1"/>
    <xf numFmtId="169" fontId="3" fillId="0" borderId="0" xfId="1" applyNumberFormat="1" applyFont="1"/>
    <xf numFmtId="169" fontId="3" fillId="0" borderId="6" xfId="1" applyNumberFormat="1" applyFont="1" applyBorder="1"/>
    <xf numFmtId="169" fontId="12" fillId="0" borderId="0" xfId="1" applyNumberFormat="1" applyFont="1" applyAlignment="1">
      <alignment horizontal="center"/>
    </xf>
    <xf numFmtId="169" fontId="30" fillId="0" borderId="0" xfId="1" applyNumberFormat="1" applyFont="1" applyAlignment="1">
      <alignment horizontal="center"/>
    </xf>
    <xf numFmtId="0" fontId="11" fillId="0" borderId="0" xfId="0" applyFont="1" applyAlignment="1">
      <alignment horizontal="center"/>
    </xf>
    <xf numFmtId="10" fontId="11" fillId="0" borderId="0" xfId="2" applyNumberFormat="1" applyFont="1" applyAlignment="1">
      <alignment horizontal="center"/>
    </xf>
    <xf numFmtId="169" fontId="11" fillId="0" borderId="0" xfId="1" applyNumberFormat="1" applyFont="1" applyAlignment="1">
      <alignment horizontal="center"/>
    </xf>
    <xf numFmtId="10" fontId="29" fillId="0" borderId="0" xfId="2" applyNumberFormat="1" applyFont="1"/>
    <xf numFmtId="0" fontId="31" fillId="0" borderId="0" xfId="0" applyFont="1"/>
    <xf numFmtId="0" fontId="29" fillId="0" borderId="0" xfId="0" applyFont="1" applyAlignment="1">
      <alignment horizontal="left"/>
    </xf>
    <xf numFmtId="169" fontId="31" fillId="0" borderId="0" xfId="1" applyNumberFormat="1" applyFont="1"/>
    <xf numFmtId="10" fontId="31" fillId="0" borderId="0" xfId="2" applyNumberFormat="1" applyFont="1"/>
    <xf numFmtId="10" fontId="0" fillId="0" borderId="0" xfId="2" applyNumberFormat="1" applyFont="1" applyAlignment="1">
      <alignment horizontal="center"/>
    </xf>
    <xf numFmtId="1" fontId="11" fillId="0" borderId="0" xfId="0" applyNumberFormat="1" applyFont="1" applyAlignment="1">
      <alignment horizontal="center"/>
    </xf>
    <xf numFmtId="1" fontId="11" fillId="0" borderId="0" xfId="1" applyNumberFormat="1" applyFont="1" applyAlignment="1">
      <alignment horizontal="center"/>
    </xf>
    <xf numFmtId="171" fontId="11" fillId="0" borderId="0" xfId="1" applyNumberFormat="1" applyFont="1" applyAlignment="1">
      <alignment horizontal="center"/>
    </xf>
    <xf numFmtId="1" fontId="11" fillId="0" borderId="0" xfId="2" applyNumberFormat="1" applyFont="1" applyAlignment="1">
      <alignment horizontal="center"/>
    </xf>
    <xf numFmtId="169" fontId="25" fillId="0" borderId="0" xfId="1" applyNumberFormat="1" applyFont="1" applyBorder="1" applyAlignment="1">
      <alignment horizontal="left" indent="1"/>
    </xf>
    <xf numFmtId="169" fontId="25" fillId="0" borderId="0" xfId="1" applyNumberFormat="1" applyFont="1" applyBorder="1"/>
    <xf numFmtId="1" fontId="11" fillId="0" borderId="0" xfId="0" applyNumberFormat="1" applyFont="1" applyAlignment="1">
      <alignment horizontal="center" wrapText="1"/>
    </xf>
    <xf numFmtId="1" fontId="11" fillId="0" borderId="0" xfId="1" applyNumberFormat="1" applyFont="1" applyAlignment="1">
      <alignment horizontal="center" wrapText="1"/>
    </xf>
    <xf numFmtId="0" fontId="11" fillId="0" borderId="0" xfId="0" applyFont="1" applyBorder="1" applyAlignment="1">
      <alignment horizontal="left" wrapText="1"/>
    </xf>
    <xf numFmtId="0" fontId="8" fillId="0" borderId="0" xfId="0" applyFont="1" applyBorder="1"/>
    <xf numFmtId="169" fontId="3" fillId="0" borderId="5" xfId="1" applyNumberFormat="1" applyFont="1" applyBorder="1" applyAlignment="1">
      <alignment horizontal="right"/>
    </xf>
    <xf numFmtId="166" fontId="3" fillId="0" borderId="0" xfId="1" applyNumberFormat="1" applyFont="1" applyAlignment="1">
      <alignment horizontal="right"/>
    </xf>
    <xf numFmtId="0" fontId="30" fillId="0" borderId="0" xfId="0" applyFont="1"/>
    <xf numFmtId="4" fontId="11" fillId="0" borderId="0" xfId="0" applyNumberFormat="1" applyFont="1" applyAlignment="1">
      <alignment horizontal="right"/>
    </xf>
    <xf numFmtId="3" fontId="10" fillId="0" borderId="0" xfId="0" applyNumberFormat="1" applyFont="1"/>
    <xf numFmtId="0" fontId="3" fillId="0" borderId="0" xfId="0" applyFont="1" applyAlignment="1">
      <alignment horizontal="left"/>
    </xf>
    <xf numFmtId="169" fontId="3" fillId="0" borderId="0" xfId="1" applyNumberFormat="1" applyFont="1" applyAlignment="1">
      <alignment horizontal="left"/>
    </xf>
    <xf numFmtId="166" fontId="0" fillId="0" borderId="0" xfId="1" applyFont="1"/>
    <xf numFmtId="166" fontId="0" fillId="0" borderId="5" xfId="1" applyFont="1" applyBorder="1"/>
    <xf numFmtId="166" fontId="0" fillId="0" borderId="6" xfId="1" applyFont="1" applyBorder="1"/>
    <xf numFmtId="166" fontId="0" fillId="0" borderId="3" xfId="1" applyFont="1" applyBorder="1"/>
    <xf numFmtId="166" fontId="0" fillId="0" borderId="0" xfId="1" applyNumberFormat="1" applyFont="1" applyAlignment="1">
      <alignment horizontal="right"/>
    </xf>
    <xf numFmtId="0" fontId="32" fillId="0" borderId="0" xfId="3"/>
    <xf numFmtId="0" fontId="24" fillId="0" borderId="11" xfId="0" applyFont="1" applyBorder="1" applyAlignment="1">
      <alignment horizontal="center"/>
    </xf>
    <xf numFmtId="0" fontId="21" fillId="0" borderId="12" xfId="0" applyFont="1" applyBorder="1" applyAlignment="1">
      <alignment horizontal="center"/>
    </xf>
    <xf numFmtId="167" fontId="3" fillId="0" borderId="0" xfId="0" applyNumberFormat="1" applyFont="1" applyAlignment="1">
      <alignment horizontal="left"/>
    </xf>
    <xf numFmtId="0" fontId="0" fillId="0" borderId="0" xfId="0" applyAlignment="1">
      <alignment horizontal="left"/>
    </xf>
    <xf numFmtId="169" fontId="26" fillId="0" borderId="10" xfId="1" applyNumberFormat="1" applyFont="1" applyBorder="1" applyAlignment="1">
      <alignment horizontal="center"/>
    </xf>
    <xf numFmtId="169" fontId="0" fillId="0" borderId="10" xfId="1" applyNumberFormat="1" applyFont="1" applyBorder="1" applyAlignment="1">
      <alignment horizontal="center"/>
    </xf>
    <xf numFmtId="169" fontId="25" fillId="0" borderId="0" xfId="1" applyNumberFormat="1" applyFont="1" applyAlignment="1">
      <alignment horizontal="center"/>
    </xf>
    <xf numFmtId="0" fontId="12" fillId="0" borderId="0" xfId="0" applyFont="1" applyAlignment="1">
      <alignment horizontal="center" shrinkToFit="1"/>
    </xf>
    <xf numFmtId="0" fontId="12" fillId="0" borderId="0" xfId="0" applyFont="1" applyAlignment="1">
      <alignment horizontal="center"/>
    </xf>
    <xf numFmtId="0" fontId="8" fillId="0" borderId="0" xfId="0" applyFont="1" applyAlignment="1">
      <alignment horizontal="center"/>
    </xf>
    <xf numFmtId="0" fontId="0" fillId="0" borderId="0" xfId="0" applyAlignment="1"/>
    <xf numFmtId="0" fontId="15" fillId="0" borderId="0" xfId="0" applyFont="1" applyAlignment="1">
      <alignment horizontal="center"/>
    </xf>
  </cellXfs>
  <cellStyles count="4">
    <cellStyle name="Ezres" xfId="1" builtinId="3"/>
    <cellStyle name="Hivatkozás" xfId="3" builtinId="8"/>
    <cellStyle name="Normál" xfId="0" builtinId="0"/>
    <cellStyle name="Százalék" xfId="2" builtinId="5"/>
  </cellStyles>
  <dxfs count="1">
    <dxf>
      <fill>
        <patternFill>
          <bgColor indexed="1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ctrlProps/ctrlProp1.xml><?xml version="1.0" encoding="utf-8"?>
<formControlPr xmlns="http://schemas.microsoft.com/office/spreadsheetml/2009/9/main" objectType="Drop" dropStyle="combo" dx="16" fmlaLink="Info2!$C$4" fmlaRange="Info2!$B$4:$E$6" noThreeD="1" sel="2" val="0"/>
</file>

<file path=xl/ctrlProps/ctrlProp2.xml><?xml version="1.0" encoding="utf-8"?>
<formControlPr xmlns="http://schemas.microsoft.com/office/spreadsheetml/2009/9/main" objectType="Drop" dropStyle="combo" dx="16" fmlaLink="Info2!$C$9" fmlaRange="Info2!$B$9:$B$10" noThreeD="1" sel="1" val="0"/>
</file>

<file path=xl/ctrlProps/ctrlProp3.xml><?xml version="1.0" encoding="utf-8"?>
<formControlPr xmlns="http://schemas.microsoft.com/office/spreadsheetml/2009/9/main" objectType="Drop" dropLines="2" dropStyle="combo" dx="16" fmlaLink="Info2!$C$17" fmlaRange="Info2!$B$17:$B$18" noThreeD="1" sel="2" val="0"/>
</file>

<file path=xl/ctrlProps/ctrlProp4.xml><?xml version="1.0" encoding="utf-8"?>
<formControlPr xmlns="http://schemas.microsoft.com/office/spreadsheetml/2009/9/main" objectType="Drop" dropLines="2" dropStyle="combo" dx="16" fmlaLink="Info2!$C$21" fmlaRange="Info2!$B$21:$B$22" noThreeD="1" sel="2" val="0"/>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152400</xdr:rowOff>
    </xdr:from>
    <xdr:to>
      <xdr:col>2</xdr:col>
      <xdr:colOff>0</xdr:colOff>
      <xdr:row>9</xdr:row>
      <xdr:rowOff>152400</xdr:rowOff>
    </xdr:to>
    <xdr:sp macro="" textlink="">
      <xdr:nvSpPr>
        <xdr:cNvPr id="3073" name="Rectangle 1">
          <a:extLst>
            <a:ext uri="{FF2B5EF4-FFF2-40B4-BE49-F238E27FC236}">
              <a16:creationId xmlns:a16="http://schemas.microsoft.com/office/drawing/2014/main" id="{00000000-0008-0000-0000-0000010C0000}"/>
            </a:ext>
          </a:extLst>
        </xdr:cNvPr>
        <xdr:cNvSpPr>
          <a:spLocks noChangeArrowheads="1"/>
        </xdr:cNvSpPr>
      </xdr:nvSpPr>
      <xdr:spPr bwMode="auto">
        <a:xfrm>
          <a:off x="533400" y="1123950"/>
          <a:ext cx="4286250" cy="590550"/>
        </a:xfrm>
        <a:prstGeom prst="rect">
          <a:avLst/>
        </a:prstGeom>
        <a:noFill/>
        <a:ln w="9525">
          <a:solidFill>
            <a:srgbClr val="000000"/>
          </a:solidFill>
          <a:miter lim="800000"/>
          <a:headEnd/>
          <a:tailEnd/>
        </a:ln>
        <a:effectLst>
          <a:outerShdw dist="107763" dir="18900000" algn="ctr" rotWithShape="0">
            <a:srgbClr val="808080"/>
          </a:outerShdw>
        </a:effectLst>
      </xdr:spPr>
      <xdr:txBody>
        <a:bodyPr/>
        <a:lstStyle/>
        <a:p>
          <a:endParaRPr lang="en-US"/>
        </a:p>
      </xdr:txBody>
    </xdr:sp>
    <xdr:clientData/>
  </xdr:twoCellAnchor>
  <xdr:twoCellAnchor>
    <xdr:from>
      <xdr:col>1</xdr:col>
      <xdr:colOff>0</xdr:colOff>
      <xdr:row>15</xdr:row>
      <xdr:rowOff>0</xdr:rowOff>
    </xdr:from>
    <xdr:to>
      <xdr:col>2</xdr:col>
      <xdr:colOff>0</xdr:colOff>
      <xdr:row>20</xdr:row>
      <xdr:rowOff>0</xdr:rowOff>
    </xdr:to>
    <xdr:sp macro="" textlink="">
      <xdr:nvSpPr>
        <xdr:cNvPr id="3074" name="Rectangle 2">
          <a:extLst>
            <a:ext uri="{FF2B5EF4-FFF2-40B4-BE49-F238E27FC236}">
              <a16:creationId xmlns:a16="http://schemas.microsoft.com/office/drawing/2014/main" id="{00000000-0008-0000-0000-0000020C0000}"/>
            </a:ext>
          </a:extLst>
        </xdr:cNvPr>
        <xdr:cNvSpPr>
          <a:spLocks noChangeArrowheads="1"/>
        </xdr:cNvSpPr>
      </xdr:nvSpPr>
      <xdr:spPr bwMode="auto">
        <a:xfrm>
          <a:off x="533400" y="2552700"/>
          <a:ext cx="4286250" cy="819150"/>
        </a:xfrm>
        <a:prstGeom prst="rect">
          <a:avLst/>
        </a:prstGeom>
        <a:noFill/>
        <a:ln w="9525">
          <a:solidFill>
            <a:srgbClr val="000000"/>
          </a:solidFill>
          <a:miter lim="800000"/>
          <a:headEnd/>
          <a:tailEnd/>
        </a:ln>
        <a:effectLst>
          <a:outerShdw dist="107763" dir="18900000" algn="ctr" rotWithShape="0">
            <a:srgbClr val="808080"/>
          </a:outerShdw>
        </a:effectLst>
      </xdr:spPr>
      <xdr:txBody>
        <a:bodyP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47</xdr:row>
          <xdr:rowOff>9525</xdr:rowOff>
        </xdr:from>
        <xdr:to>
          <xdr:col>1</xdr:col>
          <xdr:colOff>3152775</xdr:colOff>
          <xdr:row>48</xdr:row>
          <xdr:rowOff>133350</xdr:rowOff>
        </xdr:to>
        <xdr:sp macro="" textlink="">
          <xdr:nvSpPr>
            <xdr:cNvPr id="1025" name="Drop Down 1" descr="test&#10;"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50</xdr:row>
          <xdr:rowOff>28575</xdr:rowOff>
        </xdr:from>
        <xdr:to>
          <xdr:col>1</xdr:col>
          <xdr:colOff>3162300</xdr:colOff>
          <xdr:row>51</xdr:row>
          <xdr:rowOff>142875</xdr:rowOff>
        </xdr:to>
        <xdr:sp macro="" textlink="">
          <xdr:nvSpPr>
            <xdr:cNvPr id="1026" name="Drop Dow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24</xdr:row>
          <xdr:rowOff>19050</xdr:rowOff>
        </xdr:from>
        <xdr:to>
          <xdr:col>1</xdr:col>
          <xdr:colOff>3162300</xdr:colOff>
          <xdr:row>25</xdr:row>
          <xdr:rowOff>152400</xdr:rowOff>
        </xdr:to>
        <xdr:sp macro="" textlink="">
          <xdr:nvSpPr>
            <xdr:cNvPr id="1028" name="Drop Down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27</xdr:row>
          <xdr:rowOff>19050</xdr:rowOff>
        </xdr:from>
        <xdr:to>
          <xdr:col>1</xdr:col>
          <xdr:colOff>3162300</xdr:colOff>
          <xdr:row>28</xdr:row>
          <xdr:rowOff>152400</xdr:rowOff>
        </xdr:to>
        <xdr:sp macro="" textlink="">
          <xdr:nvSpPr>
            <xdr:cNvPr id="1041" name="Drop Down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0</xdr:colOff>
          <xdr:row>9</xdr:row>
          <xdr:rowOff>0</xdr:rowOff>
        </xdr:from>
        <xdr:to>
          <xdr:col>27</xdr:col>
          <xdr:colOff>57150</xdr:colOff>
          <xdr:row>10</xdr:row>
          <xdr:rowOff>123825</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26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15</xdr:row>
          <xdr:rowOff>0</xdr:rowOff>
        </xdr:from>
        <xdr:to>
          <xdr:col>22</xdr:col>
          <xdr:colOff>0</xdr:colOff>
          <xdr:row>24</xdr:row>
          <xdr:rowOff>19050</xdr:rowOff>
        </xdr:to>
        <xdr:sp macro="" textlink="">
          <xdr:nvSpPr>
            <xdr:cNvPr id="4098" name="Object 2" hidden="1">
              <a:extLst>
                <a:ext uri="{63B3BB69-23CF-44E3-9099-C40C66FF867C}">
                  <a14:compatExt spid="_x0000_s4098"/>
                </a:ext>
                <a:ext uri="{FF2B5EF4-FFF2-40B4-BE49-F238E27FC236}">
                  <a16:creationId xmlns:a16="http://schemas.microsoft.com/office/drawing/2014/main" id="{A1695E0B-CDEF-4999-A8E3-DCDE1040376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3.xml"/><Relationship Id="rId7" Type="http://schemas.openxmlformats.org/officeDocument/2006/relationships/package" Target="../embeddings/Microsoft_PowerPoint_Slide.sldx"/><Relationship Id="rId2" Type="http://schemas.openxmlformats.org/officeDocument/2006/relationships/printerSettings" Target="../printerSettings/printerSettings39.bin"/><Relationship Id="rId1" Type="http://schemas.openxmlformats.org/officeDocument/2006/relationships/hyperlink" Target="docx.docx" TargetMode="External"/><Relationship Id="rId6" Type="http://schemas.openxmlformats.org/officeDocument/2006/relationships/image" Target="../media/image1.emf"/><Relationship Id="rId5" Type="http://schemas.openxmlformats.org/officeDocument/2006/relationships/package" Target="../embeddings/Microsoft_Word_Document.docx"/><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7:B34"/>
  <sheetViews>
    <sheetView showGridLines="0" showRowColHeaders="0" workbookViewId="0">
      <selection activeCell="B45" sqref="B45"/>
    </sheetView>
  </sheetViews>
  <sheetFormatPr defaultRowHeight="12.75" x14ac:dyDescent="0.2"/>
  <cols>
    <col min="2" max="2" width="75" customWidth="1"/>
  </cols>
  <sheetData>
    <row r="7" spans="2:2" ht="13.5" thickBot="1" x14ac:dyDescent="0.25"/>
    <row r="8" spans="2:2" x14ac:dyDescent="0.2">
      <c r="B8" s="100"/>
    </row>
    <row r="9" spans="2:2" ht="20.25" x14ac:dyDescent="0.3">
      <c r="B9" s="101" t="s">
        <v>275</v>
      </c>
    </row>
    <row r="10" spans="2:2" ht="13.5" thickBot="1" x14ac:dyDescent="0.25">
      <c r="B10" s="102"/>
    </row>
    <row r="15" spans="2:2" ht="13.5" thickBot="1" x14ac:dyDescent="0.25"/>
    <row r="16" spans="2:2" x14ac:dyDescent="0.2">
      <c r="B16" s="103"/>
    </row>
    <row r="17" spans="2:2" x14ac:dyDescent="0.2">
      <c r="B17" s="104" t="s">
        <v>276</v>
      </c>
    </row>
    <row r="18" spans="2:2" x14ac:dyDescent="0.2">
      <c r="B18" s="105"/>
    </row>
    <row r="19" spans="2:2" x14ac:dyDescent="0.2">
      <c r="B19" s="104" t="s">
        <v>277</v>
      </c>
    </row>
    <row r="20" spans="2:2" ht="13.5" thickBot="1" x14ac:dyDescent="0.25">
      <c r="B20" s="106"/>
    </row>
    <row r="32" spans="2:2" ht="13.5" x14ac:dyDescent="0.25">
      <c r="B32" s="107" t="s">
        <v>13</v>
      </c>
    </row>
    <row r="33" spans="2:2" ht="13.5" x14ac:dyDescent="0.25">
      <c r="B33" s="108" t="s">
        <v>278</v>
      </c>
    </row>
    <row r="34" spans="2:2" ht="13.5" x14ac:dyDescent="0.25">
      <c r="B34" s="109" t="s">
        <v>279</v>
      </c>
    </row>
  </sheetData>
  <sheetProtection password="C013" sheet="1" objects="1" scenarios="1"/>
  <phoneticPr fontId="0"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56"/>
  <sheetViews>
    <sheetView workbookViewId="0">
      <selection activeCell="J34" sqref="J34"/>
    </sheetView>
  </sheetViews>
  <sheetFormatPr defaultRowHeight="12.75" x14ac:dyDescent="0.2"/>
  <cols>
    <col min="1" max="1" width="3" customWidth="1"/>
    <col min="2" max="2" width="3.1640625" customWidth="1"/>
    <col min="10" max="10" width="13" style="132" bestFit="1" customWidth="1"/>
  </cols>
  <sheetData>
    <row r="1" spans="1:14" x14ac:dyDescent="0.2">
      <c r="A1" s="24" t="str">
        <f>+Info!B5&amp;" "&amp;Info!B10</f>
        <v>REMONDIS INDUSTRIAL SERVICES NV</v>
      </c>
      <c r="D1" s="132"/>
      <c r="E1" s="162"/>
      <c r="F1" s="132"/>
      <c r="G1" s="132"/>
      <c r="H1" s="132"/>
      <c r="I1" s="132"/>
    </row>
    <row r="2" spans="1:14" x14ac:dyDescent="0.2">
      <c r="A2" s="41" t="str">
        <f>+Info!B11</f>
        <v>BE 0446.692.126</v>
      </c>
      <c r="D2" s="132"/>
      <c r="E2" s="162"/>
      <c r="F2" s="132"/>
      <c r="G2" s="132"/>
      <c r="H2" s="132"/>
      <c r="I2" s="132"/>
    </row>
    <row r="3" spans="1:14" x14ac:dyDescent="0.2">
      <c r="A3" s="24"/>
      <c r="D3" s="132"/>
      <c r="E3" s="162"/>
      <c r="F3" s="132"/>
      <c r="G3" s="132"/>
      <c r="H3" s="132"/>
      <c r="I3" s="132"/>
    </row>
    <row r="4" spans="1:14" x14ac:dyDescent="0.2">
      <c r="A4" s="18" t="str">
        <f>"Boekjaar per "&amp;Info!B14</f>
        <v>Boekjaar per 31 december 2008</v>
      </c>
      <c r="D4" s="132"/>
      <c r="E4" s="162"/>
      <c r="F4" s="132"/>
      <c r="G4" s="132"/>
      <c r="H4" s="132"/>
      <c r="I4" s="132"/>
    </row>
    <row r="7" spans="1:14" x14ac:dyDescent="0.2">
      <c r="A7" s="9" t="s">
        <v>174</v>
      </c>
      <c r="B7" s="9" t="s">
        <v>648</v>
      </c>
      <c r="C7" s="9"/>
      <c r="D7" s="9"/>
      <c r="E7" s="9"/>
      <c r="F7" s="9"/>
      <c r="G7" s="9"/>
      <c r="H7" s="9"/>
      <c r="I7" s="9"/>
      <c r="J7" s="197"/>
      <c r="K7" s="9"/>
      <c r="L7" s="9"/>
      <c r="M7" s="9"/>
      <c r="N7" s="9"/>
    </row>
    <row r="8" spans="1:14" x14ac:dyDescent="0.2">
      <c r="A8" s="9"/>
      <c r="B8" s="9"/>
      <c r="C8" s="9"/>
      <c r="D8" s="9"/>
      <c r="E8" s="9"/>
      <c r="F8" s="9"/>
      <c r="G8" s="9"/>
      <c r="H8" s="9"/>
      <c r="I8" s="9"/>
      <c r="J8" s="220" t="s">
        <v>378</v>
      </c>
      <c r="K8" s="9"/>
      <c r="L8" s="9"/>
      <c r="M8" s="9"/>
      <c r="N8" s="9"/>
    </row>
    <row r="9" spans="1:14" x14ac:dyDescent="0.2">
      <c r="A9" s="9"/>
      <c r="B9" s="9"/>
      <c r="C9" s="9"/>
      <c r="D9" s="9"/>
      <c r="E9" s="9"/>
      <c r="F9" s="9"/>
      <c r="G9" s="9"/>
      <c r="H9" s="9"/>
      <c r="I9" s="9"/>
      <c r="J9" s="197"/>
      <c r="K9" s="9"/>
      <c r="L9" s="9"/>
      <c r="M9" s="9"/>
      <c r="N9" s="9"/>
    </row>
    <row r="10" spans="1:14" x14ac:dyDescent="0.2">
      <c r="A10" s="9"/>
      <c r="B10" s="9" t="s">
        <v>329</v>
      </c>
      <c r="C10" s="9" t="s">
        <v>649</v>
      </c>
      <c r="D10" s="9"/>
      <c r="E10" s="9"/>
      <c r="F10" s="9"/>
      <c r="G10" s="9"/>
      <c r="H10" s="9"/>
      <c r="I10" s="9"/>
      <c r="J10" s="197">
        <v>-228638</v>
      </c>
      <c r="K10" s="9"/>
      <c r="L10" s="9"/>
      <c r="M10" s="9"/>
      <c r="N10" s="9"/>
    </row>
    <row r="11" spans="1:14" x14ac:dyDescent="0.2">
      <c r="A11" s="9"/>
      <c r="B11" s="9" t="s">
        <v>329</v>
      </c>
      <c r="C11" s="9" t="s">
        <v>650</v>
      </c>
      <c r="D11" s="9"/>
      <c r="E11" s="9"/>
      <c r="F11" s="9"/>
      <c r="G11" s="9"/>
      <c r="H11" s="9"/>
      <c r="I11" s="9"/>
      <c r="J11" s="197">
        <v>275072</v>
      </c>
      <c r="K11" s="9" t="s">
        <v>660</v>
      </c>
      <c r="L11" s="9"/>
      <c r="M11" s="9"/>
      <c r="N11" s="9"/>
    </row>
    <row r="12" spans="1:14" x14ac:dyDescent="0.2">
      <c r="A12" s="9"/>
      <c r="B12" s="9" t="s">
        <v>329</v>
      </c>
      <c r="C12" s="9" t="s">
        <v>651</v>
      </c>
      <c r="D12" s="9"/>
      <c r="E12" s="9"/>
      <c r="F12" s="9"/>
      <c r="G12" s="9"/>
      <c r="H12" s="9"/>
      <c r="I12" s="9"/>
      <c r="J12" s="197">
        <v>115334</v>
      </c>
      <c r="K12" s="9"/>
      <c r="L12" s="9"/>
      <c r="M12" s="9"/>
      <c r="N12" s="9"/>
    </row>
    <row r="13" spans="1:14" x14ac:dyDescent="0.2">
      <c r="A13" s="9"/>
      <c r="B13" s="9" t="s">
        <v>329</v>
      </c>
      <c r="C13" s="9" t="s">
        <v>652</v>
      </c>
      <c r="D13" s="9"/>
      <c r="E13" s="9"/>
      <c r="F13" s="9"/>
      <c r="G13" s="9"/>
      <c r="H13" s="9"/>
      <c r="I13" s="9"/>
      <c r="J13" s="197">
        <v>41314</v>
      </c>
      <c r="K13" s="9"/>
      <c r="L13" s="9"/>
      <c r="M13" s="9"/>
      <c r="N13" s="9"/>
    </row>
    <row r="14" spans="1:14" x14ac:dyDescent="0.2">
      <c r="A14" s="9"/>
      <c r="B14" s="9" t="s">
        <v>329</v>
      </c>
      <c r="C14" s="9" t="s">
        <v>653</v>
      </c>
      <c r="D14" s="9"/>
      <c r="E14" s="9"/>
      <c r="F14" s="9"/>
      <c r="G14" s="9"/>
      <c r="H14" s="9"/>
      <c r="I14" s="9"/>
      <c r="J14" s="197">
        <v>14037</v>
      </c>
      <c r="K14" s="9"/>
      <c r="L14" s="9"/>
      <c r="M14" s="9"/>
      <c r="N14" s="9"/>
    </row>
    <row r="15" spans="1:14" x14ac:dyDescent="0.2">
      <c r="A15" s="9"/>
      <c r="B15" s="9" t="s">
        <v>329</v>
      </c>
      <c r="C15" s="9" t="s">
        <v>654</v>
      </c>
      <c r="D15" s="9"/>
      <c r="E15" s="9"/>
      <c r="F15" s="9"/>
      <c r="G15" s="9"/>
      <c r="H15" s="9"/>
      <c r="I15" s="9"/>
      <c r="J15" s="197">
        <v>-7654</v>
      </c>
      <c r="K15" s="9"/>
      <c r="L15" s="9"/>
      <c r="M15" s="9"/>
      <c r="N15" s="9"/>
    </row>
    <row r="16" spans="1:14" x14ac:dyDescent="0.2">
      <c r="A16" s="9"/>
      <c r="B16" s="9" t="s">
        <v>329</v>
      </c>
      <c r="C16" s="9" t="s">
        <v>655</v>
      </c>
      <c r="D16" s="9"/>
      <c r="E16" s="9"/>
      <c r="F16" s="9"/>
      <c r="G16" s="9"/>
      <c r="H16" s="9"/>
      <c r="I16" s="9"/>
      <c r="J16" s="197">
        <v>-24816</v>
      </c>
      <c r="K16" s="9"/>
      <c r="L16" s="9"/>
      <c r="M16" s="9"/>
      <c r="N16" s="9"/>
    </row>
    <row r="17" spans="1:14" x14ac:dyDescent="0.2">
      <c r="A17" s="9"/>
      <c r="B17" s="9" t="s">
        <v>329</v>
      </c>
      <c r="C17" s="9" t="s">
        <v>656</v>
      </c>
      <c r="D17" s="9"/>
      <c r="E17" s="9"/>
      <c r="F17" s="9"/>
      <c r="G17" s="9"/>
      <c r="H17" s="9"/>
      <c r="I17" s="9"/>
      <c r="J17" s="197">
        <v>91878</v>
      </c>
      <c r="K17" s="9"/>
      <c r="L17" s="9"/>
      <c r="M17" s="9"/>
      <c r="N17" s="9"/>
    </row>
    <row r="18" spans="1:14" x14ac:dyDescent="0.2">
      <c r="A18" s="9"/>
      <c r="B18" s="9" t="s">
        <v>329</v>
      </c>
      <c r="C18" s="9" t="s">
        <v>663</v>
      </c>
      <c r="D18" s="9"/>
      <c r="E18" s="9"/>
      <c r="F18" s="9"/>
      <c r="G18" s="9"/>
      <c r="H18" s="9"/>
      <c r="I18" s="9"/>
      <c r="J18" s="197">
        <v>-69252</v>
      </c>
      <c r="K18" s="9"/>
      <c r="L18" s="9"/>
      <c r="M18" s="9"/>
      <c r="N18" s="9"/>
    </row>
    <row r="19" spans="1:14" x14ac:dyDescent="0.2">
      <c r="A19" s="9"/>
      <c r="B19" s="9" t="s">
        <v>329</v>
      </c>
      <c r="C19" s="9" t="s">
        <v>657</v>
      </c>
      <c r="D19" s="9"/>
      <c r="E19" s="9"/>
      <c r="F19" s="9"/>
      <c r="G19" s="9"/>
      <c r="H19" s="9"/>
      <c r="I19" s="9"/>
      <c r="J19" s="197">
        <v>29284</v>
      </c>
      <c r="K19" s="9"/>
      <c r="L19" s="9"/>
      <c r="M19" s="9"/>
      <c r="N19" s="9"/>
    </row>
    <row r="20" spans="1:14" x14ac:dyDescent="0.2">
      <c r="A20" s="9"/>
      <c r="B20" s="9" t="s">
        <v>329</v>
      </c>
      <c r="C20" s="9" t="s">
        <v>658</v>
      </c>
      <c r="D20" s="9"/>
      <c r="E20" s="9"/>
      <c r="F20" s="9"/>
      <c r="G20" s="9"/>
      <c r="H20" s="9"/>
      <c r="I20" s="9"/>
      <c r="J20" s="173">
        <v>-16765</v>
      </c>
      <c r="K20" s="9"/>
      <c r="L20" s="9"/>
      <c r="M20" s="9"/>
      <c r="N20" s="9"/>
    </row>
    <row r="21" spans="1:14" ht="13.5" thickBot="1" x14ac:dyDescent="0.25">
      <c r="A21" s="9"/>
      <c r="B21" s="9"/>
      <c r="C21" s="9"/>
      <c r="D21" s="9"/>
      <c r="E21" s="9"/>
      <c r="F21" s="9"/>
      <c r="G21" s="9"/>
      <c r="H21" s="9"/>
      <c r="I21" s="9"/>
      <c r="J21" s="183">
        <f>SUM(J10:J20)</f>
        <v>219794</v>
      </c>
      <c r="K21" s="9"/>
      <c r="L21" s="9"/>
      <c r="M21" s="9"/>
      <c r="N21" s="9"/>
    </row>
    <row r="22" spans="1:14" ht="13.5" thickTop="1" x14ac:dyDescent="0.2">
      <c r="A22" s="9"/>
      <c r="B22" s="9"/>
      <c r="C22" s="9"/>
      <c r="D22" s="9"/>
      <c r="E22" s="9"/>
      <c r="F22" s="9"/>
      <c r="G22" s="9"/>
      <c r="H22" s="9"/>
      <c r="I22" s="9"/>
      <c r="J22" s="197"/>
      <c r="K22" s="9"/>
      <c r="L22" s="9"/>
      <c r="M22" s="9"/>
      <c r="N22" s="9"/>
    </row>
    <row r="23" spans="1:14" x14ac:dyDescent="0.2">
      <c r="A23" s="9"/>
      <c r="B23" s="9"/>
      <c r="C23" s="9"/>
      <c r="D23" s="9"/>
      <c r="E23" s="9"/>
      <c r="F23" s="9"/>
      <c r="G23" s="9"/>
      <c r="H23" s="9"/>
      <c r="I23" s="9"/>
      <c r="J23" s="197"/>
      <c r="K23" s="9"/>
      <c r="L23" s="9"/>
      <c r="M23" s="9"/>
      <c r="N23" s="9"/>
    </row>
    <row r="24" spans="1:14" x14ac:dyDescent="0.2">
      <c r="A24" s="9"/>
      <c r="B24" s="9" t="s">
        <v>660</v>
      </c>
      <c r="C24" s="25" t="s">
        <v>659</v>
      </c>
      <c r="D24" s="25"/>
      <c r="E24" s="25"/>
      <c r="F24" s="9"/>
      <c r="G24" s="9"/>
      <c r="H24" s="9"/>
      <c r="I24" s="9"/>
      <c r="J24" s="197"/>
      <c r="K24" s="9"/>
      <c r="L24" s="9"/>
      <c r="M24" s="9"/>
      <c r="N24" s="9"/>
    </row>
    <row r="25" spans="1:14" x14ac:dyDescent="0.2">
      <c r="A25" s="9"/>
      <c r="B25" s="9"/>
      <c r="C25" s="9"/>
      <c r="D25" s="9"/>
      <c r="E25" s="9"/>
      <c r="F25" s="9"/>
      <c r="G25" s="9"/>
      <c r="H25" s="9"/>
      <c r="I25" s="9"/>
      <c r="J25" s="197"/>
      <c r="K25" s="9"/>
      <c r="L25" s="9"/>
      <c r="M25" s="9"/>
      <c r="N25" s="9"/>
    </row>
    <row r="26" spans="1:14" x14ac:dyDescent="0.2">
      <c r="A26" s="9"/>
      <c r="B26" s="9"/>
      <c r="C26" s="9" t="s">
        <v>661</v>
      </c>
      <c r="D26" s="9"/>
      <c r="E26" s="9"/>
      <c r="F26" s="9"/>
      <c r="G26" s="9"/>
      <c r="H26" s="9"/>
      <c r="I26" s="9"/>
      <c r="J26" s="197"/>
      <c r="K26" s="9"/>
      <c r="L26" s="9"/>
      <c r="M26" s="9"/>
      <c r="N26" s="9"/>
    </row>
    <row r="27" spans="1:14" x14ac:dyDescent="0.2">
      <c r="A27" s="9"/>
      <c r="B27" s="9"/>
      <c r="C27" s="9" t="s">
        <v>662</v>
      </c>
      <c r="D27" s="9"/>
      <c r="E27" s="9"/>
      <c r="F27" s="9"/>
      <c r="G27" s="9"/>
      <c r="H27" s="9"/>
      <c r="I27" s="9"/>
      <c r="J27" s="197"/>
      <c r="K27" s="9"/>
      <c r="L27" s="9"/>
      <c r="M27" s="9"/>
      <c r="N27" s="9"/>
    </row>
    <row r="28" spans="1:14" x14ac:dyDescent="0.2">
      <c r="A28" s="9"/>
      <c r="B28" s="9"/>
      <c r="C28" s="9" t="s">
        <v>664</v>
      </c>
      <c r="D28" s="9"/>
      <c r="E28" s="9"/>
      <c r="F28" s="9"/>
      <c r="G28" s="9"/>
      <c r="H28" s="9"/>
      <c r="I28" s="9"/>
      <c r="J28" s="197"/>
      <c r="K28" s="9"/>
      <c r="L28" s="9"/>
      <c r="M28" s="9"/>
      <c r="N28" s="9"/>
    </row>
    <row r="29" spans="1:14" x14ac:dyDescent="0.2">
      <c r="A29" s="9"/>
      <c r="B29" s="9"/>
      <c r="C29" s="9" t="s">
        <v>665</v>
      </c>
      <c r="D29" s="9"/>
      <c r="E29" s="9"/>
      <c r="F29" s="9"/>
      <c r="G29" s="9"/>
      <c r="H29" s="9"/>
      <c r="I29" s="9"/>
      <c r="J29" s="197"/>
      <c r="K29" s="9"/>
      <c r="L29" s="9"/>
      <c r="M29" s="9"/>
      <c r="N29" s="9"/>
    </row>
    <row r="30" spans="1:14" x14ac:dyDescent="0.2">
      <c r="A30" s="9"/>
      <c r="B30" s="9"/>
      <c r="C30" s="9"/>
      <c r="D30" s="9"/>
      <c r="E30" s="9"/>
      <c r="F30" s="9"/>
      <c r="G30" s="9"/>
      <c r="H30" s="9"/>
      <c r="I30" s="9"/>
      <c r="J30" s="197"/>
      <c r="K30" s="9"/>
      <c r="L30" s="9"/>
      <c r="M30" s="9"/>
      <c r="N30" s="9"/>
    </row>
    <row r="31" spans="1:14" x14ac:dyDescent="0.2">
      <c r="A31" s="9" t="s">
        <v>174</v>
      </c>
      <c r="B31" s="9" t="s">
        <v>889</v>
      </c>
      <c r="C31" s="9"/>
      <c r="D31" s="9"/>
      <c r="E31" s="9"/>
      <c r="F31" s="9"/>
      <c r="G31" s="9"/>
      <c r="H31" s="9"/>
      <c r="I31" s="9"/>
      <c r="J31" s="197"/>
      <c r="K31" s="9"/>
      <c r="L31" s="9"/>
      <c r="M31" s="9"/>
      <c r="N31" s="9"/>
    </row>
    <row r="32" spans="1:14" x14ac:dyDescent="0.2">
      <c r="A32" s="9" t="s">
        <v>666</v>
      </c>
      <c r="B32" s="9" t="s">
        <v>667</v>
      </c>
      <c r="C32" s="9"/>
      <c r="D32" s="9"/>
      <c r="E32" s="9"/>
      <c r="F32" s="9"/>
      <c r="G32" s="9"/>
      <c r="H32" s="9"/>
      <c r="I32" s="9"/>
      <c r="J32" s="197"/>
      <c r="K32" s="9"/>
      <c r="L32" s="9"/>
      <c r="M32" s="9"/>
      <c r="N32" s="9"/>
    </row>
    <row r="33" spans="1:14" x14ac:dyDescent="0.2">
      <c r="A33" s="9"/>
      <c r="B33" s="9"/>
      <c r="C33" s="9"/>
      <c r="D33" s="9"/>
      <c r="E33" s="9"/>
      <c r="F33" s="9"/>
      <c r="G33" s="9"/>
      <c r="H33" s="9"/>
      <c r="I33" s="9"/>
      <c r="J33" s="197"/>
      <c r="K33" s="9"/>
      <c r="L33" s="9"/>
      <c r="M33" s="9"/>
      <c r="N33" s="9"/>
    </row>
    <row r="34" spans="1:14" ht="15" x14ac:dyDescent="0.35">
      <c r="A34" s="9"/>
      <c r="B34" s="9"/>
      <c r="C34" s="9"/>
      <c r="D34" s="9"/>
      <c r="E34" s="9"/>
      <c r="F34" s="9"/>
      <c r="G34" s="9"/>
      <c r="H34" s="9"/>
      <c r="I34" s="9"/>
      <c r="J34" s="185" t="s">
        <v>378</v>
      </c>
      <c r="K34" s="9"/>
      <c r="L34" s="9"/>
      <c r="M34" s="9"/>
      <c r="N34" s="9"/>
    </row>
    <row r="35" spans="1:14" x14ac:dyDescent="0.2">
      <c r="A35" s="9"/>
      <c r="B35" s="9" t="s">
        <v>329</v>
      </c>
      <c r="C35" s="9" t="s">
        <v>668</v>
      </c>
      <c r="D35" s="9"/>
      <c r="E35" s="9"/>
      <c r="F35" s="9"/>
      <c r="G35" s="9"/>
      <c r="H35" s="9"/>
      <c r="I35" s="9"/>
      <c r="J35" s="197">
        <v>-96606</v>
      </c>
      <c r="K35" s="9"/>
      <c r="L35" s="9"/>
      <c r="M35" s="9"/>
      <c r="N35" s="9"/>
    </row>
    <row r="36" spans="1:14" x14ac:dyDescent="0.2">
      <c r="A36" s="9"/>
      <c r="B36" s="9" t="s">
        <v>329</v>
      </c>
      <c r="C36" s="9" t="s">
        <v>675</v>
      </c>
      <c r="D36" s="9"/>
      <c r="E36" s="9"/>
      <c r="F36" s="9"/>
      <c r="G36" s="9"/>
      <c r="H36" s="9"/>
      <c r="I36" s="9"/>
      <c r="J36" s="197">
        <v>-20954</v>
      </c>
      <c r="K36" s="9"/>
      <c r="L36" s="9"/>
      <c r="M36" s="9"/>
      <c r="N36" s="9"/>
    </row>
    <row r="37" spans="1:14" x14ac:dyDescent="0.2">
      <c r="A37" s="9"/>
      <c r="B37" s="9" t="s">
        <v>329</v>
      </c>
      <c r="C37" s="9" t="s">
        <v>669</v>
      </c>
      <c r="D37" s="9"/>
      <c r="E37" s="9"/>
      <c r="F37" s="9"/>
      <c r="G37" s="9"/>
      <c r="H37" s="9"/>
      <c r="I37" s="9"/>
      <c r="J37" s="197">
        <v>115334</v>
      </c>
      <c r="K37" s="9"/>
      <c r="L37" s="9"/>
      <c r="M37" s="9"/>
      <c r="N37" s="9"/>
    </row>
    <row r="38" spans="1:14" x14ac:dyDescent="0.2">
      <c r="A38" s="9"/>
      <c r="B38" s="9" t="s">
        <v>329</v>
      </c>
      <c r="C38" s="9" t="s">
        <v>670</v>
      </c>
      <c r="D38" s="9"/>
      <c r="E38" s="9"/>
      <c r="F38" s="9"/>
      <c r="G38" s="9"/>
      <c r="H38" s="9"/>
      <c r="I38" s="9"/>
      <c r="J38" s="197">
        <v>26942</v>
      </c>
      <c r="K38" s="9"/>
      <c r="L38" s="9"/>
      <c r="M38" s="9"/>
      <c r="N38" s="9"/>
    </row>
    <row r="39" spans="1:14" x14ac:dyDescent="0.2">
      <c r="A39" s="9"/>
      <c r="B39" s="9" t="s">
        <v>329</v>
      </c>
      <c r="C39" s="9" t="s">
        <v>671</v>
      </c>
      <c r="D39" s="9"/>
      <c r="E39" s="9"/>
      <c r="F39" s="9"/>
      <c r="G39" s="9"/>
      <c r="H39" s="9"/>
      <c r="I39" s="9"/>
      <c r="J39" s="197">
        <v>21940</v>
      </c>
      <c r="K39" s="9"/>
      <c r="L39" s="9"/>
      <c r="M39" s="9"/>
      <c r="N39" s="9"/>
    </row>
    <row r="40" spans="1:14" x14ac:dyDescent="0.2">
      <c r="A40" s="9"/>
      <c r="B40" s="9" t="s">
        <v>329</v>
      </c>
      <c r="C40" s="9" t="s">
        <v>674</v>
      </c>
      <c r="D40" s="9"/>
      <c r="E40" s="9"/>
      <c r="F40" s="9"/>
      <c r="G40" s="9"/>
      <c r="H40" s="9"/>
      <c r="I40" s="9"/>
      <c r="J40" s="197">
        <v>-38740</v>
      </c>
      <c r="K40" s="9"/>
      <c r="L40" s="9"/>
      <c r="M40" s="9"/>
      <c r="N40" s="9"/>
    </row>
    <row r="41" spans="1:14" x14ac:dyDescent="0.2">
      <c r="A41" s="9"/>
      <c r="B41" s="9" t="s">
        <v>329</v>
      </c>
      <c r="C41" s="9" t="s">
        <v>677</v>
      </c>
      <c r="D41" s="9"/>
      <c r="E41" s="9"/>
      <c r="F41" s="9"/>
      <c r="G41" s="9"/>
      <c r="H41" s="9"/>
      <c r="I41" s="9"/>
      <c r="J41" s="197">
        <v>-56251</v>
      </c>
      <c r="K41" s="9"/>
      <c r="L41" s="9"/>
      <c r="M41" s="9"/>
      <c r="N41" s="9"/>
    </row>
    <row r="42" spans="1:14" x14ac:dyDescent="0.2">
      <c r="A42" s="9"/>
      <c r="B42" s="9" t="s">
        <v>329</v>
      </c>
      <c r="C42" s="9" t="s">
        <v>672</v>
      </c>
      <c r="D42" s="9"/>
      <c r="E42" s="9"/>
      <c r="F42" s="9"/>
      <c r="G42" s="9"/>
      <c r="H42" s="9"/>
      <c r="I42" s="9"/>
      <c r="J42" s="197">
        <v>30592</v>
      </c>
      <c r="K42" s="9"/>
      <c r="L42" s="9"/>
      <c r="M42" s="9"/>
      <c r="N42" s="9"/>
    </row>
    <row r="43" spans="1:14" x14ac:dyDescent="0.2">
      <c r="A43" s="9"/>
      <c r="B43" s="9" t="s">
        <v>329</v>
      </c>
      <c r="C43" s="9" t="s">
        <v>673</v>
      </c>
      <c r="D43" s="9"/>
      <c r="E43" s="9"/>
      <c r="F43" s="9"/>
      <c r="G43" s="9"/>
      <c r="H43" s="9"/>
      <c r="I43" s="9"/>
      <c r="J43" s="197">
        <v>-52008</v>
      </c>
      <c r="K43" s="9"/>
      <c r="L43" s="9"/>
      <c r="M43" s="9"/>
      <c r="N43" s="9"/>
    </row>
    <row r="44" spans="1:14" x14ac:dyDescent="0.2">
      <c r="A44" s="9"/>
      <c r="B44" s="9" t="s">
        <v>329</v>
      </c>
      <c r="C44" s="9" t="s">
        <v>676</v>
      </c>
      <c r="D44" s="9"/>
      <c r="E44" s="9"/>
      <c r="F44" s="9"/>
      <c r="G44" s="9"/>
      <c r="H44" s="9"/>
      <c r="I44" s="9"/>
      <c r="J44" s="173">
        <v>13675</v>
      </c>
      <c r="K44" s="9"/>
      <c r="L44" s="9"/>
      <c r="M44" s="9"/>
      <c r="N44" s="9"/>
    </row>
    <row r="45" spans="1:14" ht="13.5" thickBot="1" x14ac:dyDescent="0.25">
      <c r="A45" s="9"/>
      <c r="B45" s="9"/>
      <c r="C45" s="9"/>
      <c r="D45" s="9"/>
      <c r="E45" s="9"/>
      <c r="F45" s="9"/>
      <c r="G45" s="9"/>
      <c r="H45" s="9"/>
      <c r="I45" s="9"/>
      <c r="J45" s="183">
        <f>SUM(J35:J44)</f>
        <v>-56076</v>
      </c>
      <c r="K45" s="9"/>
      <c r="L45" s="9"/>
      <c r="M45" s="9"/>
      <c r="N45" s="9"/>
    </row>
    <row r="46" spans="1:14" ht="13.5" thickTop="1" x14ac:dyDescent="0.2">
      <c r="A46" s="9"/>
      <c r="B46" s="9"/>
      <c r="C46" s="9"/>
      <c r="D46" s="9"/>
      <c r="E46" s="9"/>
      <c r="F46" s="9"/>
      <c r="G46" s="9"/>
      <c r="H46" s="9"/>
      <c r="I46" s="9"/>
      <c r="J46" s="197"/>
      <c r="K46" s="9"/>
      <c r="L46" s="9"/>
      <c r="M46" s="9"/>
      <c r="N46" s="9"/>
    </row>
    <row r="47" spans="1:14" x14ac:dyDescent="0.2">
      <c r="A47" s="9"/>
      <c r="B47" s="9"/>
      <c r="C47" s="9"/>
      <c r="D47" s="9"/>
      <c r="E47" s="9"/>
      <c r="F47" s="9"/>
      <c r="G47" s="9"/>
      <c r="H47" s="9"/>
      <c r="I47" s="9"/>
      <c r="J47" s="197"/>
      <c r="K47" s="9"/>
      <c r="L47" s="9"/>
      <c r="M47" s="9"/>
      <c r="N47" s="9"/>
    </row>
    <row r="48" spans="1:14" x14ac:dyDescent="0.2">
      <c r="A48" s="9"/>
      <c r="B48" s="9"/>
      <c r="C48" s="9"/>
      <c r="D48" s="9"/>
      <c r="E48" s="9"/>
      <c r="F48" s="9"/>
      <c r="G48" s="9"/>
      <c r="H48" s="9"/>
      <c r="I48" s="9"/>
      <c r="J48" s="197"/>
      <c r="K48" s="9"/>
      <c r="L48" s="9"/>
      <c r="M48" s="9"/>
      <c r="N48" s="9"/>
    </row>
    <row r="49" spans="1:14" x14ac:dyDescent="0.2">
      <c r="A49" s="9"/>
      <c r="B49" s="9"/>
      <c r="C49" s="9"/>
      <c r="D49" s="9"/>
      <c r="E49" s="9"/>
      <c r="F49" s="9"/>
      <c r="G49" s="9"/>
      <c r="H49" s="9"/>
      <c r="I49" s="9"/>
      <c r="J49" s="197"/>
      <c r="K49" s="9"/>
      <c r="L49" s="9"/>
      <c r="M49" s="9"/>
      <c r="N49" s="9"/>
    </row>
    <row r="50" spans="1:14" ht="15" x14ac:dyDescent="0.25">
      <c r="A50" s="194"/>
      <c r="B50" s="194"/>
      <c r="C50" s="194"/>
      <c r="D50" s="194"/>
      <c r="E50" s="194"/>
      <c r="F50" s="194"/>
      <c r="G50" s="194"/>
      <c r="H50" s="194"/>
      <c r="I50" s="194"/>
      <c r="J50" s="195"/>
      <c r="K50" s="194"/>
    </row>
    <row r="51" spans="1:14" ht="15" x14ac:dyDescent="0.25">
      <c r="A51" s="194"/>
      <c r="B51" s="194"/>
      <c r="C51" s="194"/>
      <c r="D51" s="194"/>
      <c r="E51" s="194"/>
      <c r="F51" s="194"/>
      <c r="G51" s="194"/>
      <c r="H51" s="194"/>
      <c r="I51" s="194"/>
      <c r="J51" s="195"/>
      <c r="K51" s="194"/>
    </row>
    <row r="52" spans="1:14" ht="15" x14ac:dyDescent="0.25">
      <c r="A52" s="194"/>
      <c r="B52" s="194"/>
      <c r="C52" s="194"/>
      <c r="D52" s="194"/>
      <c r="E52" s="194"/>
      <c r="F52" s="194"/>
      <c r="G52" s="194"/>
      <c r="H52" s="194"/>
      <c r="I52" s="194"/>
      <c r="J52" s="195"/>
      <c r="K52" s="194"/>
    </row>
    <row r="53" spans="1:14" ht="15" x14ac:dyDescent="0.25">
      <c r="A53" s="194"/>
      <c r="B53" s="194"/>
      <c r="C53" s="194"/>
      <c r="D53" s="194"/>
      <c r="E53" s="194"/>
      <c r="F53" s="194"/>
      <c r="G53" s="194"/>
      <c r="H53" s="194"/>
      <c r="I53" s="194"/>
      <c r="J53" s="195"/>
      <c r="K53" s="194"/>
    </row>
    <row r="54" spans="1:14" ht="15" x14ac:dyDescent="0.25">
      <c r="A54" s="194"/>
      <c r="B54" s="194"/>
      <c r="C54" s="194"/>
      <c r="D54" s="194"/>
      <c r="E54" s="194"/>
      <c r="F54" s="194"/>
      <c r="G54" s="194"/>
      <c r="H54" s="194"/>
      <c r="I54" s="194"/>
      <c r="J54" s="195"/>
      <c r="K54" s="194"/>
    </row>
    <row r="55" spans="1:14" ht="15" x14ac:dyDescent="0.25">
      <c r="A55" s="194"/>
      <c r="B55" s="194"/>
      <c r="C55" s="194"/>
      <c r="D55" s="194"/>
      <c r="E55" s="194"/>
      <c r="F55" s="194"/>
      <c r="G55" s="194"/>
      <c r="H55" s="194"/>
      <c r="I55" s="194"/>
      <c r="J55" s="195"/>
      <c r="K55" s="194"/>
    </row>
    <row r="56" spans="1:14" ht="15" x14ac:dyDescent="0.25">
      <c r="A56" s="194"/>
      <c r="B56" s="194"/>
      <c r="C56" s="194"/>
      <c r="D56" s="194"/>
      <c r="E56" s="194"/>
      <c r="F56" s="194"/>
      <c r="G56" s="194"/>
      <c r="H56" s="194"/>
      <c r="I56" s="194"/>
      <c r="J56" s="195"/>
      <c r="K56" s="194"/>
    </row>
  </sheetData>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57"/>
  <sheetViews>
    <sheetView topLeftCell="A25" workbookViewId="0">
      <selection activeCell="F34" sqref="F34"/>
    </sheetView>
  </sheetViews>
  <sheetFormatPr defaultRowHeight="12.75" x14ac:dyDescent="0.2"/>
  <cols>
    <col min="1" max="1" width="29" customWidth="1"/>
    <col min="2" max="2" width="0.1640625" customWidth="1"/>
    <col min="3" max="3" width="9.33203125" hidden="1" customWidth="1"/>
    <col min="4" max="4" width="5.5" hidden="1" customWidth="1"/>
    <col min="5" max="5" width="0.33203125" hidden="1" customWidth="1"/>
    <col min="6" max="6" width="11.6640625" style="132" customWidth="1"/>
    <col min="7" max="7" width="12.1640625" style="132" customWidth="1"/>
    <col min="8" max="8" width="11.6640625" style="132" customWidth="1"/>
    <col min="9" max="10" width="11.33203125" style="132" customWidth="1"/>
    <col min="11" max="11" width="11.83203125" style="132" customWidth="1"/>
  </cols>
  <sheetData>
    <row r="1" spans="1:11" x14ac:dyDescent="0.2">
      <c r="A1" s="24" t="str">
        <f>+Info!B5&amp;" "&amp;Info!B10</f>
        <v>REMONDIS INDUSTRIAL SERVICES NV</v>
      </c>
      <c r="D1" s="132"/>
      <c r="E1" s="162"/>
    </row>
    <row r="2" spans="1:11" x14ac:dyDescent="0.2">
      <c r="A2" s="41" t="str">
        <f>+Info!B11</f>
        <v>BE 0446.692.126</v>
      </c>
      <c r="D2" s="132"/>
      <c r="E2" s="162"/>
    </row>
    <row r="3" spans="1:11" x14ac:dyDescent="0.2">
      <c r="A3" s="24"/>
      <c r="D3" s="132"/>
      <c r="E3" s="162"/>
    </row>
    <row r="4" spans="1:11" x14ac:dyDescent="0.2">
      <c r="A4" s="18" t="str">
        <f>"Boekjaar per "&amp;Info!B14</f>
        <v>Boekjaar per 31 december 2008</v>
      </c>
      <c r="D4" s="132"/>
      <c r="E4" s="162"/>
    </row>
    <row r="6" spans="1:11" x14ac:dyDescent="0.2">
      <c r="A6" s="25" t="s">
        <v>604</v>
      </c>
    </row>
    <row r="8" spans="1:11" x14ac:dyDescent="0.2">
      <c r="A8" s="9" t="s">
        <v>605</v>
      </c>
    </row>
    <row r="9" spans="1:11" x14ac:dyDescent="0.2">
      <c r="A9" s="156"/>
      <c r="B9" s="156"/>
      <c r="C9" s="156"/>
      <c r="D9" s="156"/>
      <c r="E9" s="156"/>
      <c r="F9" s="238" t="s">
        <v>577</v>
      </c>
      <c r="G9" s="238"/>
      <c r="H9" s="238" t="s">
        <v>606</v>
      </c>
      <c r="I9" s="238"/>
      <c r="J9" s="238" t="s">
        <v>607</v>
      </c>
      <c r="K9" s="238"/>
    </row>
    <row r="10" spans="1:11" x14ac:dyDescent="0.2">
      <c r="A10" s="156"/>
      <c r="B10" s="156"/>
      <c r="C10" s="156"/>
      <c r="D10" s="156"/>
      <c r="E10" s="156"/>
      <c r="F10" s="157"/>
      <c r="G10" s="157"/>
      <c r="H10" s="157"/>
      <c r="I10" s="157"/>
      <c r="J10" s="157"/>
      <c r="K10" s="157"/>
    </row>
    <row r="11" spans="1:11" x14ac:dyDescent="0.2">
      <c r="A11" s="156"/>
      <c r="B11" s="156"/>
      <c r="C11" s="156"/>
      <c r="D11" s="156"/>
      <c r="E11" s="156"/>
      <c r="F11" s="157">
        <v>2008</v>
      </c>
      <c r="G11" s="157">
        <v>2007</v>
      </c>
      <c r="H11" s="157">
        <v>2008</v>
      </c>
      <c r="I11" s="157">
        <v>2007</v>
      </c>
      <c r="J11" s="157">
        <v>2008</v>
      </c>
      <c r="K11" s="157">
        <v>2007</v>
      </c>
    </row>
    <row r="12" spans="1:11" x14ac:dyDescent="0.2">
      <c r="A12" s="156"/>
      <c r="B12" s="156"/>
      <c r="C12" s="156"/>
      <c r="D12" s="156"/>
      <c r="E12" s="156"/>
      <c r="F12" s="157"/>
      <c r="G12" s="157"/>
      <c r="H12" s="157"/>
      <c r="I12" s="157"/>
      <c r="J12" s="157"/>
      <c r="K12" s="157"/>
    </row>
    <row r="13" spans="1:11" x14ac:dyDescent="0.2">
      <c r="A13" s="156" t="s">
        <v>608</v>
      </c>
      <c r="B13" s="156"/>
      <c r="C13" s="156"/>
      <c r="D13" s="156"/>
      <c r="E13" s="156"/>
      <c r="F13" s="157">
        <f>143750+7452</f>
        <v>151202</v>
      </c>
      <c r="G13" s="157">
        <v>175118</v>
      </c>
      <c r="H13" s="157">
        <v>41103</v>
      </c>
      <c r="I13" s="157">
        <v>49834</v>
      </c>
      <c r="J13" s="157">
        <f>F13-H13</f>
        <v>110099</v>
      </c>
      <c r="K13" s="157">
        <v>125284</v>
      </c>
    </row>
    <row r="14" spans="1:11" x14ac:dyDescent="0.2">
      <c r="A14" s="156" t="s">
        <v>609</v>
      </c>
      <c r="B14" s="156"/>
      <c r="C14" s="156"/>
      <c r="D14" s="156"/>
      <c r="E14" s="156"/>
      <c r="F14" s="157">
        <v>189160</v>
      </c>
      <c r="G14" s="157">
        <v>173657</v>
      </c>
      <c r="H14" s="157">
        <v>98083</v>
      </c>
      <c r="I14" s="157">
        <v>131494</v>
      </c>
      <c r="J14" s="157">
        <f>F14-H14</f>
        <v>91077</v>
      </c>
      <c r="K14" s="157">
        <v>42163</v>
      </c>
    </row>
    <row r="15" spans="1:11" x14ac:dyDescent="0.2">
      <c r="A15" s="156" t="s">
        <v>610</v>
      </c>
      <c r="B15" s="156"/>
      <c r="C15" s="156"/>
      <c r="D15" s="156"/>
      <c r="E15" s="156"/>
      <c r="F15" s="157">
        <f>118526+11710</f>
        <v>130236</v>
      </c>
      <c r="G15" s="157">
        <v>145199</v>
      </c>
      <c r="H15" s="157"/>
      <c r="I15" s="157"/>
      <c r="J15" s="157"/>
      <c r="K15" s="157"/>
    </row>
    <row r="16" spans="1:11" x14ac:dyDescent="0.2">
      <c r="A16" s="156" t="s">
        <v>611</v>
      </c>
      <c r="B16" s="156"/>
      <c r="C16" s="156"/>
      <c r="D16" s="156"/>
      <c r="E16" s="156"/>
      <c r="F16" s="157">
        <v>14325</v>
      </c>
      <c r="G16" s="157">
        <v>19502</v>
      </c>
      <c r="H16" s="157">
        <v>129659</v>
      </c>
      <c r="I16" s="157">
        <v>219549</v>
      </c>
      <c r="J16" s="157">
        <f>F15+F16+F17-H16</f>
        <v>92105</v>
      </c>
      <c r="K16" s="157">
        <v>28067</v>
      </c>
    </row>
    <row r="17" spans="1:11" x14ac:dyDescent="0.2">
      <c r="A17" s="156" t="s">
        <v>612</v>
      </c>
      <c r="B17" s="156"/>
      <c r="C17" s="156"/>
      <c r="D17" s="156"/>
      <c r="E17" s="156"/>
      <c r="F17" s="157">
        <v>77203</v>
      </c>
      <c r="G17" s="157">
        <v>82915</v>
      </c>
      <c r="H17" s="157"/>
      <c r="I17" s="157"/>
      <c r="J17" s="157"/>
      <c r="K17" s="157"/>
    </row>
    <row r="18" spans="1:11" x14ac:dyDescent="0.2">
      <c r="A18" s="156" t="s">
        <v>613</v>
      </c>
      <c r="B18" s="156"/>
      <c r="C18" s="156"/>
      <c r="D18" s="156"/>
      <c r="E18" s="156"/>
      <c r="F18" s="157">
        <v>45821</v>
      </c>
      <c r="G18" s="157">
        <v>167430</v>
      </c>
      <c r="H18" s="157"/>
      <c r="I18" s="157"/>
      <c r="J18" s="157">
        <v>45821</v>
      </c>
      <c r="K18" s="157">
        <v>167430</v>
      </c>
    </row>
    <row r="19" spans="1:11" x14ac:dyDescent="0.2">
      <c r="A19" s="156" t="s">
        <v>614</v>
      </c>
      <c r="B19" s="156"/>
      <c r="C19" s="156"/>
      <c r="D19" s="156"/>
      <c r="E19" s="156"/>
      <c r="F19" s="157">
        <v>39480</v>
      </c>
      <c r="G19" s="157">
        <v>112244</v>
      </c>
      <c r="H19" s="157"/>
      <c r="I19" s="157"/>
      <c r="J19" s="157">
        <v>39480</v>
      </c>
      <c r="K19" s="157">
        <v>112244</v>
      </c>
    </row>
    <row r="20" spans="1:11" x14ac:dyDescent="0.2">
      <c r="A20" s="156"/>
      <c r="B20" s="156"/>
      <c r="C20" s="156"/>
      <c r="D20" s="156"/>
      <c r="E20" s="156"/>
      <c r="F20" s="157"/>
      <c r="G20" s="157"/>
      <c r="H20" s="157"/>
      <c r="I20" s="157"/>
      <c r="J20" s="157"/>
      <c r="K20" s="157"/>
    </row>
    <row r="21" spans="1:11" x14ac:dyDescent="0.2">
      <c r="A21" s="156" t="s">
        <v>615</v>
      </c>
      <c r="B21" s="156"/>
      <c r="C21" s="156"/>
      <c r="D21" s="156"/>
      <c r="E21" s="156"/>
      <c r="F21" s="157">
        <f t="shared" ref="F21:K21" si="0">SUM(F13:F20)</f>
        <v>647427</v>
      </c>
      <c r="G21" s="157">
        <f t="shared" si="0"/>
        <v>876065</v>
      </c>
      <c r="H21" s="157">
        <f t="shared" si="0"/>
        <v>268845</v>
      </c>
      <c r="I21" s="157">
        <f t="shared" si="0"/>
        <v>400877</v>
      </c>
      <c r="J21" s="157">
        <f t="shared" si="0"/>
        <v>378582</v>
      </c>
      <c r="K21" s="157">
        <f t="shared" si="0"/>
        <v>475188</v>
      </c>
    </row>
    <row r="24" spans="1:11" x14ac:dyDescent="0.2">
      <c r="A24" s="156" t="s">
        <v>616</v>
      </c>
      <c r="B24" s="156"/>
      <c r="C24" s="156"/>
      <c r="D24" s="156"/>
      <c r="E24" s="156"/>
      <c r="F24" s="157">
        <v>1152</v>
      </c>
      <c r="G24" s="157">
        <v>821</v>
      </c>
      <c r="H24" s="157"/>
      <c r="I24" s="157"/>
      <c r="J24" s="157"/>
      <c r="K24" s="157"/>
    </row>
    <row r="25" spans="1:11" x14ac:dyDescent="0.2">
      <c r="A25" s="156" t="s">
        <v>617</v>
      </c>
      <c r="B25" s="156"/>
      <c r="C25" s="156"/>
      <c r="D25" s="156"/>
      <c r="E25" s="156"/>
      <c r="F25" s="157">
        <v>5501</v>
      </c>
      <c r="G25" s="157">
        <v>9785</v>
      </c>
      <c r="H25" s="157"/>
      <c r="I25" s="157"/>
      <c r="J25" s="157"/>
      <c r="K25" s="157"/>
    </row>
    <row r="26" spans="1:11" x14ac:dyDescent="0.2">
      <c r="A26" s="156" t="s">
        <v>619</v>
      </c>
      <c r="B26" s="156"/>
      <c r="C26" s="156"/>
      <c r="D26" s="156"/>
      <c r="E26" s="156"/>
      <c r="F26" s="157">
        <v>107974</v>
      </c>
      <c r="G26" s="157">
        <v>94396</v>
      </c>
      <c r="H26" s="157">
        <v>87733</v>
      </c>
      <c r="I26" s="157">
        <v>79357</v>
      </c>
      <c r="J26" s="157">
        <f>F24+F25+F26+F27-H26</f>
        <v>31793</v>
      </c>
      <c r="K26" s="157">
        <v>36755</v>
      </c>
    </row>
    <row r="27" spans="1:11" x14ac:dyDescent="0.2">
      <c r="A27" s="156" t="s">
        <v>618</v>
      </c>
      <c r="B27" s="156"/>
      <c r="C27" s="156"/>
      <c r="D27" s="156"/>
      <c r="E27" s="156"/>
      <c r="F27" s="157">
        <v>4899</v>
      </c>
      <c r="G27" s="157">
        <v>11110</v>
      </c>
      <c r="H27" s="157"/>
      <c r="I27" s="157"/>
      <c r="J27" s="157"/>
      <c r="K27" s="157"/>
    </row>
    <row r="28" spans="1:11" x14ac:dyDescent="0.2">
      <c r="A28" s="156"/>
      <c r="B28" s="156"/>
      <c r="C28" s="156"/>
      <c r="D28" s="156"/>
      <c r="E28" s="156"/>
      <c r="F28" s="157"/>
      <c r="G28" s="157"/>
      <c r="H28" s="157"/>
      <c r="I28" s="157"/>
      <c r="J28" s="157"/>
      <c r="K28" s="157"/>
    </row>
    <row r="29" spans="1:11" x14ac:dyDescent="0.2">
      <c r="A29" s="156" t="s">
        <v>620</v>
      </c>
      <c r="B29" s="156"/>
      <c r="C29" s="156"/>
      <c r="D29" s="156"/>
      <c r="E29" s="156"/>
      <c r="F29" s="157">
        <f t="shared" ref="F29:K29" si="1">SUM(F24:F28)</f>
        <v>119526</v>
      </c>
      <c r="G29" s="157">
        <f t="shared" si="1"/>
        <v>116112</v>
      </c>
      <c r="H29" s="157">
        <f t="shared" si="1"/>
        <v>87733</v>
      </c>
      <c r="I29" s="157">
        <f t="shared" si="1"/>
        <v>79357</v>
      </c>
      <c r="J29" s="157">
        <f t="shared" si="1"/>
        <v>31793</v>
      </c>
      <c r="K29" s="157">
        <f t="shared" si="1"/>
        <v>36755</v>
      </c>
    </row>
    <row r="32" spans="1:11" ht="15" x14ac:dyDescent="0.35">
      <c r="A32" t="s">
        <v>621</v>
      </c>
      <c r="G32" s="239" t="s">
        <v>622</v>
      </c>
      <c r="H32" s="239"/>
      <c r="I32" s="239" t="s">
        <v>623</v>
      </c>
      <c r="J32" s="239"/>
    </row>
    <row r="33" spans="1:11" ht="15" x14ac:dyDescent="0.35">
      <c r="G33" s="134">
        <v>2008</v>
      </c>
      <c r="H33" s="134">
        <v>2007</v>
      </c>
      <c r="I33" s="136">
        <v>2008</v>
      </c>
      <c r="J33" s="136">
        <v>2007</v>
      </c>
    </row>
    <row r="35" spans="1:11" x14ac:dyDescent="0.2">
      <c r="A35" s="9" t="s">
        <v>624</v>
      </c>
      <c r="G35" s="131">
        <f>396.5+0.1+21.9+56.5</f>
        <v>475</v>
      </c>
      <c r="H35" s="131">
        <v>540.79999999999995</v>
      </c>
      <c r="I35" s="227">
        <v>0.36</v>
      </c>
      <c r="J35" s="131">
        <v>0.32</v>
      </c>
    </row>
    <row r="36" spans="1:11" x14ac:dyDescent="0.2">
      <c r="A36" s="9" t="s">
        <v>625</v>
      </c>
      <c r="G36" s="131">
        <v>950.3</v>
      </c>
      <c r="H36" s="131">
        <v>923.2</v>
      </c>
      <c r="I36" s="227">
        <v>0.2</v>
      </c>
      <c r="J36" s="131">
        <v>0.19</v>
      </c>
    </row>
    <row r="37" spans="1:11" x14ac:dyDescent="0.2">
      <c r="A37" s="9" t="s">
        <v>626</v>
      </c>
      <c r="G37" s="131">
        <v>9.1999999999999993</v>
      </c>
      <c r="H37" s="131">
        <v>17.5</v>
      </c>
      <c r="I37" s="227">
        <v>0.41</v>
      </c>
      <c r="J37" s="131">
        <v>0.32</v>
      </c>
      <c r="K37" s="132" t="s">
        <v>660</v>
      </c>
    </row>
    <row r="38" spans="1:11" x14ac:dyDescent="0.2">
      <c r="A38" s="9" t="s">
        <v>627</v>
      </c>
      <c r="G38" s="131">
        <v>53.8</v>
      </c>
      <c r="H38" s="131">
        <v>261.3</v>
      </c>
      <c r="I38" s="227">
        <v>0.25</v>
      </c>
      <c r="J38" s="131">
        <v>0.17</v>
      </c>
    </row>
    <row r="39" spans="1:11" x14ac:dyDescent="0.2">
      <c r="A39" s="9" t="s">
        <v>628</v>
      </c>
      <c r="G39" s="131">
        <v>32.4</v>
      </c>
      <c r="H39" s="131">
        <v>414.3</v>
      </c>
      <c r="I39" s="227">
        <v>0.27</v>
      </c>
      <c r="J39" s="131">
        <v>0.28000000000000003</v>
      </c>
    </row>
    <row r="40" spans="1:11" x14ac:dyDescent="0.2">
      <c r="A40" s="9" t="s">
        <v>629</v>
      </c>
      <c r="G40" s="131">
        <f>290.5+4.2+0.2+37.2</f>
        <v>332.09999999999997</v>
      </c>
      <c r="H40" s="131">
        <v>351</v>
      </c>
      <c r="I40" s="227">
        <v>0.4</v>
      </c>
      <c r="J40" s="131">
        <v>0.41</v>
      </c>
    </row>
    <row r="41" spans="1:11" x14ac:dyDescent="0.2">
      <c r="A41" s="9" t="s">
        <v>630</v>
      </c>
      <c r="G41" s="131">
        <v>60.1</v>
      </c>
      <c r="H41" s="131">
        <v>74</v>
      </c>
      <c r="I41" s="227">
        <v>0.24</v>
      </c>
      <c r="J41" s="131">
        <v>0.26</v>
      </c>
    </row>
    <row r="42" spans="1:11" x14ac:dyDescent="0.2">
      <c r="A42" s="9" t="s">
        <v>631</v>
      </c>
      <c r="G42" s="131">
        <v>218.7</v>
      </c>
      <c r="H42" s="131">
        <v>228.5</v>
      </c>
      <c r="I42" s="227">
        <v>0.35</v>
      </c>
      <c r="J42" s="131">
        <v>0.35</v>
      </c>
    </row>
    <row r="43" spans="1:11" x14ac:dyDescent="0.2">
      <c r="A43" s="9" t="s">
        <v>632</v>
      </c>
      <c r="G43" s="131">
        <v>6.4</v>
      </c>
      <c r="H43" s="131">
        <v>5.5</v>
      </c>
      <c r="I43" s="227">
        <v>0.74</v>
      </c>
      <c r="J43" s="131">
        <v>0.74</v>
      </c>
      <c r="K43" s="132" t="s">
        <v>660</v>
      </c>
    </row>
    <row r="44" spans="1:11" x14ac:dyDescent="0.2">
      <c r="A44" s="9" t="s">
        <v>633</v>
      </c>
      <c r="G44" s="131">
        <v>266.60000000000002</v>
      </c>
      <c r="H44" s="131">
        <v>433</v>
      </c>
      <c r="I44" s="227">
        <v>0.15</v>
      </c>
      <c r="J44" s="131">
        <v>0.26</v>
      </c>
    </row>
    <row r="45" spans="1:11" x14ac:dyDescent="0.2">
      <c r="G45" s="137"/>
      <c r="H45" s="137"/>
      <c r="I45" s="228"/>
      <c r="J45" s="137"/>
    </row>
    <row r="46" spans="1:11" ht="13.5" thickBot="1" x14ac:dyDescent="0.25">
      <c r="A46" s="9" t="s">
        <v>634</v>
      </c>
      <c r="G46" s="151">
        <f>SUM(G35:G45)</f>
        <v>2404.6</v>
      </c>
      <c r="H46" s="151">
        <f>SUM(H35:H45)</f>
        <v>3249.1</v>
      </c>
      <c r="I46" s="229">
        <f>(I35+I36+I38+I39+I40+I41+I42+I44)/8</f>
        <v>0.27749999999999997</v>
      </c>
      <c r="J46" s="151">
        <v>0.28000000000000003</v>
      </c>
    </row>
    <row r="47" spans="1:11" ht="13.5" thickTop="1" x14ac:dyDescent="0.2"/>
    <row r="48" spans="1:11" x14ac:dyDescent="0.2">
      <c r="A48" s="9" t="s">
        <v>635</v>
      </c>
    </row>
    <row r="50" spans="1:10" x14ac:dyDescent="0.2">
      <c r="A50" s="9" t="s">
        <v>636</v>
      </c>
      <c r="G50" s="131">
        <v>2</v>
      </c>
      <c r="H50" s="131">
        <v>0.7</v>
      </c>
      <c r="I50" s="122" t="s">
        <v>641</v>
      </c>
      <c r="J50" s="162" t="s">
        <v>641</v>
      </c>
    </row>
    <row r="51" spans="1:10" x14ac:dyDescent="0.2">
      <c r="A51" s="9" t="s">
        <v>637</v>
      </c>
      <c r="G51" s="131">
        <v>10.5</v>
      </c>
      <c r="H51" s="131">
        <v>20</v>
      </c>
      <c r="I51" s="227">
        <v>0.52</v>
      </c>
      <c r="J51" s="221">
        <v>0.49</v>
      </c>
    </row>
    <row r="52" spans="1:10" x14ac:dyDescent="0.2">
      <c r="A52" s="9" t="s">
        <v>638</v>
      </c>
      <c r="G52" s="131">
        <f>149.5+1.2</f>
        <v>150.69999999999999</v>
      </c>
      <c r="H52" s="131">
        <v>140.1</v>
      </c>
      <c r="I52" s="227">
        <v>0.71</v>
      </c>
      <c r="J52" s="131">
        <v>0.67</v>
      </c>
    </row>
    <row r="53" spans="1:10" x14ac:dyDescent="0.2">
      <c r="A53" s="9" t="s">
        <v>639</v>
      </c>
      <c r="G53" s="131">
        <v>16.5</v>
      </c>
      <c r="H53" s="131">
        <v>1.7</v>
      </c>
      <c r="I53" s="122" t="s">
        <v>641</v>
      </c>
      <c r="J53" s="231" t="s">
        <v>641</v>
      </c>
    </row>
    <row r="54" spans="1:10" x14ac:dyDescent="0.2">
      <c r="G54" s="131"/>
      <c r="H54" s="131"/>
      <c r="I54" s="227"/>
      <c r="J54" s="221"/>
    </row>
    <row r="55" spans="1:10" x14ac:dyDescent="0.2">
      <c r="G55" s="137"/>
      <c r="H55" s="137"/>
      <c r="I55" s="228"/>
      <c r="J55" s="137"/>
    </row>
    <row r="56" spans="1:10" ht="13.5" thickBot="1" x14ac:dyDescent="0.25">
      <c r="A56" s="9" t="s">
        <v>640</v>
      </c>
      <c r="G56" s="151">
        <f>SUM(G50:G55)</f>
        <v>179.7</v>
      </c>
      <c r="H56" s="151">
        <f>SUM(H50:H55)</f>
        <v>162.49999999999997</v>
      </c>
      <c r="I56" s="230">
        <f>(I51+I52)/2</f>
        <v>0.61499999999999999</v>
      </c>
      <c r="J56" s="151">
        <v>0.57999999999999996</v>
      </c>
    </row>
    <row r="57" spans="1:10" ht="13.5" thickTop="1" x14ac:dyDescent="0.2"/>
  </sheetData>
  <mergeCells count="5">
    <mergeCell ref="F9:G9"/>
    <mergeCell ref="H9:I9"/>
    <mergeCell ref="J9:K9"/>
    <mergeCell ref="G32:H32"/>
    <mergeCell ref="I32:J32"/>
  </mergeCells>
  <pageMargins left="0.78740157480314965" right="0.39370078740157483" top="0.74803149606299213" bottom="0.74803149606299213"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4"/>
  <sheetViews>
    <sheetView workbookViewId="0">
      <selection activeCell="B14" sqref="B14"/>
    </sheetView>
  </sheetViews>
  <sheetFormatPr defaultRowHeight="12.75" x14ac:dyDescent="0.2"/>
  <cols>
    <col min="1" max="1" width="4.33203125" customWidth="1"/>
  </cols>
  <sheetData>
    <row r="1" spans="1:11" x14ac:dyDescent="0.2">
      <c r="A1" s="24" t="str">
        <f>+Info!B5&amp;" "&amp;Info!B10</f>
        <v>REMONDIS INDUSTRIAL SERVICES NV</v>
      </c>
      <c r="D1" s="132"/>
      <c r="E1" s="138"/>
      <c r="F1" s="132"/>
      <c r="G1" s="132"/>
      <c r="H1" s="138"/>
    </row>
    <row r="2" spans="1:11" x14ac:dyDescent="0.2">
      <c r="A2" s="41" t="str">
        <f>+Info!B11</f>
        <v>BE 0446.692.126</v>
      </c>
      <c r="D2" s="132"/>
      <c r="E2" s="138"/>
      <c r="F2" s="132"/>
      <c r="G2" s="132"/>
      <c r="H2" s="138"/>
    </row>
    <row r="3" spans="1:11" x14ac:dyDescent="0.2">
      <c r="A3" s="24"/>
      <c r="D3" s="132"/>
      <c r="E3" s="138"/>
      <c r="F3" s="132"/>
      <c r="G3" s="132"/>
      <c r="H3" s="138"/>
    </row>
    <row r="4" spans="1:11" x14ac:dyDescent="0.2">
      <c r="A4" s="18" t="str">
        <f>"Boekjaar per "&amp;Info!B14</f>
        <v>Boekjaar per 31 december 2008</v>
      </c>
      <c r="D4" s="132"/>
      <c r="E4" s="138"/>
      <c r="F4" s="132"/>
      <c r="G4" s="132"/>
      <c r="H4" s="138"/>
    </row>
    <row r="7" spans="1:11" x14ac:dyDescent="0.2">
      <c r="A7" s="24"/>
      <c r="B7" s="9" t="s">
        <v>678</v>
      </c>
      <c r="D7" s="132"/>
      <c r="E7" s="138"/>
      <c r="F7" s="132"/>
      <c r="G7" s="132"/>
      <c r="H7" s="138"/>
    </row>
    <row r="8" spans="1:11" x14ac:dyDescent="0.2">
      <c r="A8" s="41"/>
      <c r="B8" s="9" t="s">
        <v>679</v>
      </c>
      <c r="D8" s="132"/>
      <c r="E8" s="138"/>
      <c r="F8" s="132"/>
      <c r="G8" s="132"/>
      <c r="H8" s="138"/>
    </row>
    <row r="9" spans="1:11" x14ac:dyDescent="0.2">
      <c r="A9" s="24"/>
      <c r="B9" s="9" t="s">
        <v>680</v>
      </c>
      <c r="D9" s="132"/>
      <c r="E9" s="138"/>
      <c r="F9" s="132"/>
      <c r="G9" s="132"/>
      <c r="H9" s="138"/>
    </row>
    <row r="10" spans="1:11" x14ac:dyDescent="0.2">
      <c r="A10" s="18"/>
      <c r="D10" s="132"/>
      <c r="E10" s="138"/>
      <c r="F10" s="132"/>
      <c r="G10" s="132"/>
      <c r="H10" s="138"/>
    </row>
    <row r="11" spans="1:11" x14ac:dyDescent="0.2">
      <c r="A11" s="9" t="s">
        <v>681</v>
      </c>
      <c r="B11" s="25" t="s">
        <v>682</v>
      </c>
      <c r="J11" s="178">
        <v>26942</v>
      </c>
      <c r="K11" s="25" t="s">
        <v>378</v>
      </c>
    </row>
    <row r="13" spans="1:11" x14ac:dyDescent="0.2">
      <c r="B13" s="9" t="s">
        <v>683</v>
      </c>
    </row>
    <row r="14" spans="1:11" x14ac:dyDescent="0.2">
      <c r="B14" s="9" t="s">
        <v>920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55"/>
  <sheetViews>
    <sheetView topLeftCell="A16" workbookViewId="0">
      <selection activeCell="R42" sqref="R42"/>
    </sheetView>
  </sheetViews>
  <sheetFormatPr defaultRowHeight="12.75" x14ac:dyDescent="0.2"/>
  <cols>
    <col min="1" max="1" width="4.83203125" customWidth="1"/>
    <col min="2" max="2" width="3.6640625" customWidth="1"/>
    <col min="5" max="5" width="9.5" customWidth="1"/>
    <col min="8" max="8" width="12" style="132" bestFit="1" customWidth="1"/>
    <col min="10" max="10" width="13.5" style="132" bestFit="1" customWidth="1"/>
  </cols>
  <sheetData>
    <row r="1" spans="1:10" x14ac:dyDescent="0.2">
      <c r="A1" s="24" t="str">
        <f>+Info!B5&amp;" "&amp;Info!B10</f>
        <v>REMONDIS INDUSTRIAL SERVICES NV</v>
      </c>
      <c r="D1" s="132"/>
      <c r="E1" s="138"/>
      <c r="F1" s="132"/>
      <c r="G1" s="132"/>
    </row>
    <row r="2" spans="1:10" x14ac:dyDescent="0.2">
      <c r="A2" s="41" t="str">
        <f>+Info!B11</f>
        <v>BE 0446.692.126</v>
      </c>
      <c r="D2" s="132"/>
      <c r="E2" s="138"/>
      <c r="F2" s="132"/>
      <c r="G2" s="132"/>
    </row>
    <row r="3" spans="1:10" x14ac:dyDescent="0.2">
      <c r="A3" s="24"/>
      <c r="D3" s="132"/>
      <c r="E3" s="138"/>
      <c r="F3" s="132"/>
      <c r="G3" s="132"/>
    </row>
    <row r="4" spans="1:10" x14ac:dyDescent="0.2">
      <c r="A4" s="18" t="str">
        <f>"Boekjaar per "&amp;Info!B14</f>
        <v>Boekjaar per 31 december 2008</v>
      </c>
      <c r="D4" s="132"/>
      <c r="E4" s="138"/>
      <c r="F4" s="132"/>
      <c r="G4" s="132"/>
    </row>
    <row r="9" spans="1:10" x14ac:dyDescent="0.2">
      <c r="A9" s="24" t="s">
        <v>681</v>
      </c>
      <c r="B9" s="18" t="s">
        <v>684</v>
      </c>
      <c r="J9" s="179">
        <f>-EVOLUTIE!F15</f>
        <v>-94481</v>
      </c>
    </row>
    <row r="11" spans="1:10" x14ac:dyDescent="0.2">
      <c r="A11" s="9" t="s">
        <v>685</v>
      </c>
    </row>
    <row r="12" spans="1:10" x14ac:dyDescent="0.2">
      <c r="A12" s="9" t="s">
        <v>686</v>
      </c>
    </row>
    <row r="13" spans="1:10" x14ac:dyDescent="0.2">
      <c r="H13" s="180" t="s">
        <v>687</v>
      </c>
    </row>
    <row r="14" spans="1:10" x14ac:dyDescent="0.2">
      <c r="B14" s="9" t="s">
        <v>329</v>
      </c>
      <c r="C14" t="s">
        <v>688</v>
      </c>
      <c r="H14" s="132">
        <v>-10150</v>
      </c>
    </row>
    <row r="15" spans="1:10" x14ac:dyDescent="0.2">
      <c r="B15" t="s">
        <v>329</v>
      </c>
      <c r="C15" t="s">
        <v>689</v>
      </c>
      <c r="H15" s="132">
        <v>16234</v>
      </c>
    </row>
    <row r="16" spans="1:10" x14ac:dyDescent="0.2">
      <c r="B16" t="s">
        <v>329</v>
      </c>
      <c r="C16" t="s">
        <v>690</v>
      </c>
      <c r="H16" s="132">
        <v>12462</v>
      </c>
    </row>
    <row r="17" spans="1:10" x14ac:dyDescent="0.2">
      <c r="B17" t="s">
        <v>329</v>
      </c>
      <c r="C17" t="s">
        <v>691</v>
      </c>
      <c r="H17" s="132">
        <v>6360</v>
      </c>
    </row>
    <row r="18" spans="1:10" x14ac:dyDescent="0.2">
      <c r="B18" t="s">
        <v>329</v>
      </c>
      <c r="C18" t="s">
        <v>692</v>
      </c>
      <c r="H18" s="132">
        <v>-152631</v>
      </c>
      <c r="I18" s="9" t="s">
        <v>660</v>
      </c>
    </row>
    <row r="19" spans="1:10" x14ac:dyDescent="0.2">
      <c r="B19" t="s">
        <v>329</v>
      </c>
      <c r="C19" t="s">
        <v>693</v>
      </c>
      <c r="H19" s="132">
        <v>11155</v>
      </c>
    </row>
    <row r="20" spans="1:10" x14ac:dyDescent="0.2">
      <c r="B20" t="s">
        <v>329</v>
      </c>
      <c r="C20" t="s">
        <v>694</v>
      </c>
      <c r="H20" s="132">
        <v>9183</v>
      </c>
    </row>
    <row r="21" spans="1:10" x14ac:dyDescent="0.2">
      <c r="B21" t="s">
        <v>329</v>
      </c>
      <c r="C21" t="s">
        <v>695</v>
      </c>
      <c r="H21" s="132">
        <v>-23876</v>
      </c>
    </row>
    <row r="22" spans="1:10" x14ac:dyDescent="0.2">
      <c r="B22" t="s">
        <v>329</v>
      </c>
      <c r="C22" t="s">
        <v>696</v>
      </c>
      <c r="H22" s="181">
        <v>27584</v>
      </c>
    </row>
    <row r="23" spans="1:10" x14ac:dyDescent="0.2">
      <c r="B23" s="9" t="s">
        <v>329</v>
      </c>
      <c r="C23" s="9" t="s">
        <v>697</v>
      </c>
      <c r="H23" s="136">
        <v>9198</v>
      </c>
    </row>
    <row r="24" spans="1:10" ht="13.5" thickBot="1" x14ac:dyDescent="0.25">
      <c r="H24" s="149">
        <f>SUM(H14:H23)</f>
        <v>-94481</v>
      </c>
    </row>
    <row r="25" spans="1:10" ht="13.5" thickTop="1" x14ac:dyDescent="0.2"/>
    <row r="26" spans="1:10" x14ac:dyDescent="0.2">
      <c r="B26" s="9" t="s">
        <v>660</v>
      </c>
      <c r="C26" s="9" t="s">
        <v>698</v>
      </c>
    </row>
    <row r="27" spans="1:10" x14ac:dyDescent="0.2">
      <c r="C27" s="9" t="s">
        <v>699</v>
      </c>
    </row>
    <row r="28" spans="1:10" x14ac:dyDescent="0.2">
      <c r="C28" s="9"/>
    </row>
    <row r="29" spans="1:10" x14ac:dyDescent="0.2">
      <c r="C29" s="9"/>
    </row>
    <row r="31" spans="1:10" ht="15" x14ac:dyDescent="0.35">
      <c r="A31" s="24" t="s">
        <v>700</v>
      </c>
      <c r="B31" s="18" t="s">
        <v>701</v>
      </c>
      <c r="J31" s="182">
        <f>-EVOLUTIE!F21</f>
        <v>36443</v>
      </c>
    </row>
    <row r="32" spans="1:10" x14ac:dyDescent="0.2">
      <c r="H32"/>
      <c r="J32"/>
    </row>
    <row r="33" spans="1:10" ht="15" x14ac:dyDescent="0.35">
      <c r="A33" s="9" t="s">
        <v>704</v>
      </c>
      <c r="B33" s="18"/>
      <c r="J33" s="182"/>
    </row>
    <row r="35" spans="1:10" x14ac:dyDescent="0.2">
      <c r="B35" s="9" t="s">
        <v>329</v>
      </c>
      <c r="C35" s="9" t="s">
        <v>702</v>
      </c>
      <c r="H35" s="132">
        <v>33722</v>
      </c>
      <c r="I35" s="9" t="s">
        <v>707</v>
      </c>
    </row>
    <row r="36" spans="1:10" x14ac:dyDescent="0.2">
      <c r="B36" s="9" t="s">
        <v>329</v>
      </c>
      <c r="C36" s="9" t="s">
        <v>703</v>
      </c>
      <c r="H36" s="132">
        <v>13664</v>
      </c>
    </row>
    <row r="37" spans="1:10" x14ac:dyDescent="0.2">
      <c r="B37" s="9" t="s">
        <v>329</v>
      </c>
      <c r="C37" s="9" t="s">
        <v>705</v>
      </c>
      <c r="H37" s="132">
        <v>-4185</v>
      </c>
    </row>
    <row r="38" spans="1:10" x14ac:dyDescent="0.2">
      <c r="B38" s="9" t="s">
        <v>329</v>
      </c>
      <c r="C38" s="9" t="s">
        <v>706</v>
      </c>
      <c r="H38" s="174">
        <v>-6381</v>
      </c>
    </row>
    <row r="39" spans="1:10" x14ac:dyDescent="0.2">
      <c r="B39" s="9" t="s">
        <v>329</v>
      </c>
      <c r="C39" s="9" t="s">
        <v>658</v>
      </c>
      <c r="H39" s="136">
        <v>-377</v>
      </c>
    </row>
    <row r="40" spans="1:10" ht="13.5" thickBot="1" x14ac:dyDescent="0.25">
      <c r="H40" s="183">
        <f>SUM(H35:H39)</f>
        <v>36443</v>
      </c>
    </row>
    <row r="41" spans="1:10" ht="13.5" thickTop="1" x14ac:dyDescent="0.2"/>
    <row r="42" spans="1:10" x14ac:dyDescent="0.2">
      <c r="B42" s="9" t="s">
        <v>707</v>
      </c>
      <c r="C42" s="9" t="s">
        <v>951</v>
      </c>
    </row>
    <row r="43" spans="1:10" x14ac:dyDescent="0.2">
      <c r="C43" s="9" t="s">
        <v>952</v>
      </c>
    </row>
    <row r="46" spans="1:10" ht="15" x14ac:dyDescent="0.35">
      <c r="A46" s="24" t="s">
        <v>700</v>
      </c>
      <c r="B46" s="18" t="s">
        <v>708</v>
      </c>
      <c r="J46" s="182">
        <f>-EVOLUTIE!F22</f>
        <v>78548</v>
      </c>
    </row>
    <row r="48" spans="1:10" x14ac:dyDescent="0.2">
      <c r="A48" s="9" t="s">
        <v>921</v>
      </c>
    </row>
    <row r="49" spans="2:9" x14ac:dyDescent="0.2">
      <c r="B49" s="9" t="s">
        <v>329</v>
      </c>
      <c r="C49" s="9" t="s">
        <v>709</v>
      </c>
      <c r="H49" s="132">
        <v>58361</v>
      </c>
      <c r="I49" s="9" t="s">
        <v>712</v>
      </c>
    </row>
    <row r="50" spans="2:9" x14ac:dyDescent="0.2">
      <c r="B50" s="9" t="s">
        <v>329</v>
      </c>
      <c r="C50" s="9" t="s">
        <v>710</v>
      </c>
      <c r="H50" s="132">
        <v>21008</v>
      </c>
    </row>
    <row r="51" spans="2:9" x14ac:dyDescent="0.2">
      <c r="B51" s="9" t="s">
        <v>329</v>
      </c>
      <c r="C51" s="9" t="s">
        <v>711</v>
      </c>
      <c r="H51" s="136">
        <v>-821</v>
      </c>
    </row>
    <row r="52" spans="2:9" ht="13.5" thickBot="1" x14ac:dyDescent="0.25">
      <c r="H52" s="149">
        <f>SUM(H49:H51)</f>
        <v>78548</v>
      </c>
    </row>
    <row r="53" spans="2:9" ht="13.5" thickTop="1" x14ac:dyDescent="0.2"/>
    <row r="54" spans="2:9" x14ac:dyDescent="0.2">
      <c r="B54" s="9" t="s">
        <v>712</v>
      </c>
      <c r="C54" s="9" t="s">
        <v>713</v>
      </c>
    </row>
    <row r="55" spans="2:9" x14ac:dyDescent="0.2">
      <c r="B55" s="9"/>
      <c r="C55" s="9" t="s">
        <v>714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55"/>
  <sheetViews>
    <sheetView topLeftCell="A16" workbookViewId="0">
      <selection activeCell="C55" sqref="C55"/>
    </sheetView>
  </sheetViews>
  <sheetFormatPr defaultRowHeight="12.75" x14ac:dyDescent="0.2"/>
  <cols>
    <col min="1" max="1" width="4.83203125" customWidth="1"/>
    <col min="2" max="2" width="3.6640625" customWidth="1"/>
    <col min="5" max="5" width="9.5" customWidth="1"/>
    <col min="7" max="7" width="14.6640625" customWidth="1"/>
    <col min="8" max="8" width="12" style="132" bestFit="1" customWidth="1"/>
    <col min="10" max="10" width="13.5" style="132" bestFit="1" customWidth="1"/>
  </cols>
  <sheetData>
    <row r="1" spans="1:10" x14ac:dyDescent="0.2">
      <c r="A1" s="24" t="str">
        <f>+Info!B5&amp;" "&amp;Info!B10</f>
        <v>REMONDIS INDUSTRIAL SERVICES NV</v>
      </c>
      <c r="D1" s="132"/>
      <c r="E1" s="138"/>
      <c r="F1" s="132"/>
      <c r="G1" s="132"/>
    </row>
    <row r="2" spans="1:10" x14ac:dyDescent="0.2">
      <c r="A2" s="41" t="str">
        <f>+Info!B11</f>
        <v>BE 0446.692.126</v>
      </c>
      <c r="D2" s="132"/>
      <c r="E2" s="138"/>
      <c r="F2" s="132"/>
      <c r="G2" s="132"/>
    </row>
    <row r="3" spans="1:10" x14ac:dyDescent="0.2">
      <c r="A3" s="24"/>
      <c r="D3" s="132"/>
      <c r="E3" s="138"/>
      <c r="F3" s="132"/>
      <c r="G3" s="132"/>
    </row>
    <row r="4" spans="1:10" x14ac:dyDescent="0.2">
      <c r="A4" s="18" t="str">
        <f>"Boekjaar per "&amp;Info!B14</f>
        <v>Boekjaar per 31 december 2008</v>
      </c>
      <c r="D4" s="132"/>
      <c r="E4" s="138"/>
      <c r="F4" s="132"/>
      <c r="G4" s="132"/>
    </row>
    <row r="6" spans="1:10" x14ac:dyDescent="0.2">
      <c r="A6" s="24" t="s">
        <v>715</v>
      </c>
      <c r="B6" s="18" t="s">
        <v>716</v>
      </c>
      <c r="J6" s="179">
        <f>-EVOLUTIE!F23</f>
        <v>18639</v>
      </c>
    </row>
    <row r="8" spans="1:10" x14ac:dyDescent="0.2">
      <c r="A8" s="9" t="s">
        <v>717</v>
      </c>
    </row>
    <row r="9" spans="1:10" x14ac:dyDescent="0.2">
      <c r="A9" s="9" t="s">
        <v>718</v>
      </c>
    </row>
    <row r="10" spans="1:10" x14ac:dyDescent="0.2">
      <c r="A10" s="9"/>
    </row>
    <row r="11" spans="1:10" x14ac:dyDescent="0.2">
      <c r="A11" s="9" t="s">
        <v>719</v>
      </c>
    </row>
    <row r="12" spans="1:10" x14ac:dyDescent="0.2">
      <c r="A12" s="9"/>
      <c r="B12" s="9" t="s">
        <v>329</v>
      </c>
      <c r="C12" s="9" t="s">
        <v>720</v>
      </c>
      <c r="D12" s="9" t="s">
        <v>721</v>
      </c>
      <c r="H12" s="174">
        <v>3998</v>
      </c>
    </row>
    <row r="13" spans="1:10" x14ac:dyDescent="0.2">
      <c r="A13" s="9"/>
      <c r="B13" s="9" t="s">
        <v>329</v>
      </c>
      <c r="C13" s="9" t="s">
        <v>722</v>
      </c>
      <c r="D13" s="9" t="s">
        <v>723</v>
      </c>
      <c r="H13" s="174">
        <v>28342</v>
      </c>
    </row>
    <row r="14" spans="1:10" x14ac:dyDescent="0.2">
      <c r="A14" s="9"/>
      <c r="H14" s="136"/>
    </row>
    <row r="15" spans="1:10" ht="13.5" thickBot="1" x14ac:dyDescent="0.25">
      <c r="A15" s="9"/>
      <c r="H15" s="142">
        <f>SUM(H12:H14)</f>
        <v>32340</v>
      </c>
    </row>
    <row r="16" spans="1:10" ht="13.5" thickTop="1" x14ac:dyDescent="0.2">
      <c r="A16" s="9"/>
    </row>
    <row r="17" spans="1:10" ht="15" x14ac:dyDescent="0.35">
      <c r="A17" s="24" t="s">
        <v>724</v>
      </c>
      <c r="B17" s="18" t="s">
        <v>725</v>
      </c>
      <c r="J17" s="182">
        <f>-EVOLUTIE!F24</f>
        <v>10811</v>
      </c>
    </row>
    <row r="18" spans="1:10" x14ac:dyDescent="0.2">
      <c r="H18"/>
      <c r="J18"/>
    </row>
    <row r="19" spans="1:10" ht="15" x14ac:dyDescent="0.35">
      <c r="A19" s="9" t="s">
        <v>726</v>
      </c>
      <c r="B19" s="18"/>
      <c r="J19" s="182"/>
    </row>
    <row r="21" spans="1:10" x14ac:dyDescent="0.2">
      <c r="B21" s="9" t="s">
        <v>329</v>
      </c>
      <c r="C21" s="9" t="s">
        <v>727</v>
      </c>
      <c r="H21" s="132">
        <v>2311</v>
      </c>
      <c r="I21" s="9"/>
    </row>
    <row r="22" spans="1:10" x14ac:dyDescent="0.2">
      <c r="B22" s="9" t="s">
        <v>329</v>
      </c>
      <c r="C22" s="9" t="s">
        <v>728</v>
      </c>
      <c r="H22" s="132">
        <v>8167</v>
      </c>
    </row>
    <row r="23" spans="1:10" x14ac:dyDescent="0.2">
      <c r="B23" s="9" t="s">
        <v>329</v>
      </c>
      <c r="C23" s="9" t="s">
        <v>658</v>
      </c>
      <c r="H23" s="132">
        <v>333</v>
      </c>
    </row>
    <row r="24" spans="1:10" ht="13.5" thickBot="1" x14ac:dyDescent="0.25">
      <c r="H24" s="183">
        <f>SUM(H21:H23)</f>
        <v>10811</v>
      </c>
    </row>
    <row r="25" spans="1:10" ht="13.5" thickTop="1" x14ac:dyDescent="0.2"/>
    <row r="26" spans="1:10" ht="15" x14ac:dyDescent="0.35">
      <c r="A26" s="24" t="s">
        <v>729</v>
      </c>
      <c r="B26" s="18" t="s">
        <v>730</v>
      </c>
      <c r="J26" s="182">
        <f>-EVOLUTIE!F33</f>
        <v>11586</v>
      </c>
    </row>
    <row r="28" spans="1:10" x14ac:dyDescent="0.2">
      <c r="A28" s="9" t="s">
        <v>922</v>
      </c>
    </row>
    <row r="29" spans="1:10" x14ac:dyDescent="0.2">
      <c r="B29" s="9" t="s">
        <v>329</v>
      </c>
      <c r="C29" s="9" t="s">
        <v>731</v>
      </c>
      <c r="H29" s="132">
        <v>20342</v>
      </c>
      <c r="I29" s="9"/>
    </row>
    <row r="30" spans="1:10" x14ac:dyDescent="0.2">
      <c r="B30" s="9" t="s">
        <v>329</v>
      </c>
      <c r="C30" s="9" t="s">
        <v>732</v>
      </c>
      <c r="H30" s="132">
        <v>-6587</v>
      </c>
    </row>
    <row r="31" spans="1:10" x14ac:dyDescent="0.2">
      <c r="B31" s="9" t="s">
        <v>329</v>
      </c>
      <c r="C31" s="9" t="s">
        <v>711</v>
      </c>
      <c r="H31" s="136">
        <v>-2169</v>
      </c>
    </row>
    <row r="32" spans="1:10" ht="13.5" thickBot="1" x14ac:dyDescent="0.25">
      <c r="H32" s="149">
        <f>SUM(H29:H31)</f>
        <v>11586</v>
      </c>
    </row>
    <row r="33" spans="1:10" ht="13.5" thickTop="1" x14ac:dyDescent="0.2"/>
    <row r="35" spans="1:10" ht="15" x14ac:dyDescent="0.35">
      <c r="A35" s="24" t="s">
        <v>733</v>
      </c>
      <c r="B35" s="18" t="s">
        <v>734</v>
      </c>
      <c r="J35" s="182">
        <f>EVOLUTIE!F39</f>
        <v>292323</v>
      </c>
    </row>
    <row r="36" spans="1:10" ht="15" x14ac:dyDescent="0.35">
      <c r="F36" s="30" t="s">
        <v>736</v>
      </c>
      <c r="G36" s="30" t="s">
        <v>737</v>
      </c>
      <c r="H36" s="185" t="s">
        <v>738</v>
      </c>
    </row>
    <row r="37" spans="1:10" x14ac:dyDescent="0.2">
      <c r="B37" s="9" t="s">
        <v>329</v>
      </c>
      <c r="C37" s="9" t="s">
        <v>735</v>
      </c>
      <c r="F37" s="184">
        <v>238444</v>
      </c>
      <c r="G37" s="184">
        <v>26391</v>
      </c>
      <c r="H37" s="132">
        <v>-212053</v>
      </c>
      <c r="I37" s="9" t="s">
        <v>660</v>
      </c>
    </row>
    <row r="38" spans="1:10" x14ac:dyDescent="0.2">
      <c r="B38" s="9" t="s">
        <v>329</v>
      </c>
      <c r="C38" s="9" t="s">
        <v>739</v>
      </c>
      <c r="F38">
        <v>0</v>
      </c>
      <c r="G38" s="184">
        <v>500000</v>
      </c>
      <c r="H38" s="132">
        <v>500000</v>
      </c>
      <c r="I38" s="9" t="s">
        <v>707</v>
      </c>
    </row>
    <row r="39" spans="1:10" x14ac:dyDescent="0.2">
      <c r="B39" s="9" t="s">
        <v>329</v>
      </c>
      <c r="C39" s="9" t="s">
        <v>740</v>
      </c>
      <c r="F39" s="46">
        <v>752</v>
      </c>
      <c r="G39" s="186">
        <v>5128</v>
      </c>
      <c r="H39" s="136">
        <v>4376</v>
      </c>
      <c r="I39" s="9" t="s">
        <v>712</v>
      </c>
    </row>
    <row r="40" spans="1:10" ht="13.5" thickBot="1" x14ac:dyDescent="0.25">
      <c r="F40" s="187">
        <f>SUM(F37:F39)</f>
        <v>239196</v>
      </c>
      <c r="G40" s="187">
        <f>SUM(G37:G39)</f>
        <v>531519</v>
      </c>
      <c r="H40" s="149">
        <f>SUM(H37:H39)</f>
        <v>292323</v>
      </c>
    </row>
    <row r="41" spans="1:10" ht="13.5" thickTop="1" x14ac:dyDescent="0.2"/>
    <row r="42" spans="1:10" x14ac:dyDescent="0.2">
      <c r="B42" s="9" t="s">
        <v>660</v>
      </c>
      <c r="C42" s="9" t="s">
        <v>741</v>
      </c>
    </row>
    <row r="43" spans="1:10" x14ac:dyDescent="0.2">
      <c r="B43" s="9" t="s">
        <v>666</v>
      </c>
      <c r="C43" s="9" t="s">
        <v>742</v>
      </c>
    </row>
    <row r="44" spans="1:10" x14ac:dyDescent="0.2">
      <c r="B44" s="9" t="s">
        <v>707</v>
      </c>
      <c r="C44" s="9" t="s">
        <v>743</v>
      </c>
    </row>
    <row r="45" spans="1:10" x14ac:dyDescent="0.2">
      <c r="B45" s="9" t="s">
        <v>712</v>
      </c>
      <c r="C45" s="9" t="s">
        <v>744</v>
      </c>
    </row>
    <row r="47" spans="1:10" ht="15" x14ac:dyDescent="0.35">
      <c r="A47" s="24" t="s">
        <v>745</v>
      </c>
      <c r="B47" s="18" t="s">
        <v>746</v>
      </c>
      <c r="J47" s="182">
        <f>-EVOLUTIE!F40</f>
        <v>53966</v>
      </c>
    </row>
    <row r="48" spans="1:10" ht="15" x14ac:dyDescent="0.35">
      <c r="F48" s="30" t="s">
        <v>736</v>
      </c>
      <c r="G48" s="30" t="s">
        <v>737</v>
      </c>
      <c r="H48" s="185" t="s">
        <v>738</v>
      </c>
    </row>
    <row r="49" spans="2:9" x14ac:dyDescent="0.2">
      <c r="B49" s="9" t="s">
        <v>329</v>
      </c>
      <c r="C49" s="9" t="s">
        <v>747</v>
      </c>
      <c r="F49" s="184">
        <v>11929</v>
      </c>
      <c r="G49" s="184">
        <v>1598</v>
      </c>
      <c r="H49" s="132">
        <v>-10331</v>
      </c>
    </row>
    <row r="50" spans="2:9" x14ac:dyDescent="0.2">
      <c r="B50" s="9" t="s">
        <v>329</v>
      </c>
      <c r="C50" s="9" t="s">
        <v>748</v>
      </c>
      <c r="F50" s="184">
        <v>99471</v>
      </c>
      <c r="G50" s="184">
        <v>43768</v>
      </c>
      <c r="H50" s="132">
        <v>-55703</v>
      </c>
    </row>
    <row r="51" spans="2:9" x14ac:dyDescent="0.2">
      <c r="B51" s="9" t="s">
        <v>329</v>
      </c>
      <c r="C51" s="9" t="s">
        <v>749</v>
      </c>
      <c r="F51" s="46">
        <v>0</v>
      </c>
      <c r="G51" s="186">
        <v>120000</v>
      </c>
      <c r="H51" s="136">
        <f>SUM(F51:G51)</f>
        <v>120000</v>
      </c>
      <c r="I51" s="9" t="s">
        <v>750</v>
      </c>
    </row>
    <row r="52" spans="2:9" ht="13.5" thickBot="1" x14ac:dyDescent="0.25">
      <c r="F52" s="187">
        <f>SUM(F49:F51)</f>
        <v>111400</v>
      </c>
      <c r="G52" s="187">
        <f>SUM(G49:G51)</f>
        <v>165366</v>
      </c>
      <c r="H52" s="149">
        <f>SUM(H49:H51)</f>
        <v>53966</v>
      </c>
    </row>
    <row r="53" spans="2:9" ht="13.5" thickTop="1" x14ac:dyDescent="0.2">
      <c r="F53" s="188"/>
      <c r="G53" s="188"/>
      <c r="H53" s="174"/>
    </row>
    <row r="54" spans="2:9" x14ac:dyDescent="0.2">
      <c r="B54" s="9" t="s">
        <v>750</v>
      </c>
      <c r="C54" s="9" t="s">
        <v>751</v>
      </c>
    </row>
    <row r="55" spans="2:9" x14ac:dyDescent="0.2">
      <c r="C55" s="9" t="s">
        <v>923</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53"/>
  <sheetViews>
    <sheetView topLeftCell="A13" workbookViewId="0">
      <selection activeCell="C51" sqref="C51"/>
    </sheetView>
  </sheetViews>
  <sheetFormatPr defaultRowHeight="12.75" x14ac:dyDescent="0.2"/>
  <cols>
    <col min="1" max="1" width="4.1640625" customWidth="1"/>
    <col min="2" max="2" width="10.33203125" customWidth="1"/>
    <col min="3" max="3" width="40" customWidth="1"/>
    <col min="5" max="5" width="9.5" customWidth="1"/>
    <col min="8" max="8" width="12" style="132" bestFit="1" customWidth="1"/>
    <col min="10" max="10" width="13.5" style="132" bestFit="1" customWidth="1"/>
  </cols>
  <sheetData>
    <row r="1" spans="1:7" x14ac:dyDescent="0.2">
      <c r="A1" s="24" t="str">
        <f>+Info!B5&amp;" "&amp;Info!B10</f>
        <v>REMONDIS INDUSTRIAL SERVICES NV</v>
      </c>
      <c r="D1" s="132"/>
      <c r="E1" s="138"/>
      <c r="F1" s="132"/>
      <c r="G1" s="132"/>
    </row>
    <row r="2" spans="1:7" x14ac:dyDescent="0.2">
      <c r="A2" s="41" t="str">
        <f>+Info!B11</f>
        <v>BE 0446.692.126</v>
      </c>
      <c r="D2" s="132"/>
      <c r="E2" s="138"/>
      <c r="F2" s="132"/>
      <c r="G2" s="132"/>
    </row>
    <row r="3" spans="1:7" x14ac:dyDescent="0.2">
      <c r="A3" s="24"/>
      <c r="D3" s="132"/>
      <c r="E3" s="138"/>
      <c r="F3" s="132"/>
      <c r="G3" s="132"/>
    </row>
    <row r="4" spans="1:7" x14ac:dyDescent="0.2">
      <c r="A4" s="18" t="str">
        <f>"Boekjaar per "&amp;Info!B14</f>
        <v>Boekjaar per 31 december 2008</v>
      </c>
      <c r="D4" s="132"/>
      <c r="E4" s="138"/>
      <c r="F4" s="132"/>
      <c r="G4" s="132"/>
    </row>
    <row r="6" spans="1:7" x14ac:dyDescent="0.2">
      <c r="A6" s="18" t="s">
        <v>752</v>
      </c>
    </row>
    <row r="7" spans="1:7" x14ac:dyDescent="0.2">
      <c r="A7" s="9"/>
    </row>
    <row r="8" spans="1:7" x14ac:dyDescent="0.2">
      <c r="A8" s="25" t="s">
        <v>753</v>
      </c>
    </row>
    <row r="9" spans="1:7" x14ac:dyDescent="0.2">
      <c r="A9" s="9"/>
    </row>
    <row r="10" spans="1:7" x14ac:dyDescent="0.2">
      <c r="A10" s="25" t="s">
        <v>754</v>
      </c>
    </row>
    <row r="12" spans="1:7" x14ac:dyDescent="0.2">
      <c r="A12" s="9" t="s">
        <v>174</v>
      </c>
      <c r="B12" s="9" t="s">
        <v>759</v>
      </c>
    </row>
    <row r="13" spans="1:7" x14ac:dyDescent="0.2">
      <c r="B13" s="9" t="s">
        <v>924</v>
      </c>
    </row>
    <row r="14" spans="1:7" x14ac:dyDescent="0.2">
      <c r="B14" s="9" t="s">
        <v>760</v>
      </c>
    </row>
    <row r="16" spans="1:7" x14ac:dyDescent="0.2">
      <c r="A16" s="9" t="s">
        <v>174</v>
      </c>
      <c r="B16" s="9" t="s">
        <v>761</v>
      </c>
    </row>
    <row r="17" spans="1:2" x14ac:dyDescent="0.2">
      <c r="B17" s="9" t="s">
        <v>762</v>
      </c>
    </row>
    <row r="19" spans="1:2" x14ac:dyDescent="0.2">
      <c r="A19" s="9" t="s">
        <v>175</v>
      </c>
      <c r="B19" s="9" t="s">
        <v>763</v>
      </c>
    </row>
    <row r="20" spans="1:2" x14ac:dyDescent="0.2">
      <c r="B20" s="9" t="s">
        <v>764</v>
      </c>
    </row>
    <row r="21" spans="1:2" x14ac:dyDescent="0.2">
      <c r="B21" s="9" t="s">
        <v>765</v>
      </c>
    </row>
    <row r="23" spans="1:2" x14ac:dyDescent="0.2">
      <c r="A23" s="9" t="s">
        <v>766</v>
      </c>
    </row>
    <row r="25" spans="1:2" x14ac:dyDescent="0.2">
      <c r="A25" s="9" t="s">
        <v>767</v>
      </c>
    </row>
    <row r="26" spans="1:2" x14ac:dyDescent="0.2">
      <c r="A26" s="9" t="s">
        <v>768</v>
      </c>
    </row>
    <row r="27" spans="1:2" x14ac:dyDescent="0.2">
      <c r="A27" s="9" t="s">
        <v>769</v>
      </c>
    </row>
    <row r="28" spans="1:2" x14ac:dyDescent="0.2">
      <c r="A28" s="9" t="s">
        <v>770</v>
      </c>
    </row>
    <row r="29" spans="1:2" x14ac:dyDescent="0.2">
      <c r="A29" s="9" t="s">
        <v>771</v>
      </c>
    </row>
    <row r="30" spans="1:2" x14ac:dyDescent="0.2">
      <c r="A30" s="9" t="s">
        <v>772</v>
      </c>
    </row>
    <row r="31" spans="1:2" x14ac:dyDescent="0.2">
      <c r="A31" s="9" t="s">
        <v>773</v>
      </c>
    </row>
    <row r="33" spans="1:3" x14ac:dyDescent="0.2">
      <c r="A33" s="25" t="s">
        <v>755</v>
      </c>
    </row>
    <row r="35" spans="1:3" x14ac:dyDescent="0.2">
      <c r="A35" s="9" t="s">
        <v>774</v>
      </c>
    </row>
    <row r="37" spans="1:3" x14ac:dyDescent="0.2">
      <c r="A37" s="9" t="s">
        <v>756</v>
      </c>
    </row>
    <row r="39" spans="1:3" x14ac:dyDescent="0.2">
      <c r="A39" s="25" t="s">
        <v>757</v>
      </c>
    </row>
    <row r="41" spans="1:3" x14ac:dyDescent="0.2">
      <c r="A41" s="9" t="s">
        <v>775</v>
      </c>
      <c r="C41" s="9" t="s">
        <v>776</v>
      </c>
    </row>
    <row r="42" spans="1:3" x14ac:dyDescent="0.2">
      <c r="A42" s="9" t="s">
        <v>775</v>
      </c>
      <c r="C42" s="9" t="s">
        <v>777</v>
      </c>
    </row>
    <row r="43" spans="1:3" x14ac:dyDescent="0.2">
      <c r="A43" s="9" t="s">
        <v>775</v>
      </c>
      <c r="C43" s="9" t="s">
        <v>925</v>
      </c>
    </row>
    <row r="45" spans="1:3" x14ac:dyDescent="0.2">
      <c r="A45" s="9" t="s">
        <v>660</v>
      </c>
      <c r="B45" s="9" t="s">
        <v>778</v>
      </c>
    </row>
    <row r="46" spans="1:3" x14ac:dyDescent="0.2">
      <c r="A46" s="9" t="s">
        <v>707</v>
      </c>
      <c r="B46" s="9" t="s">
        <v>779</v>
      </c>
    </row>
    <row r="48" spans="1:3" x14ac:dyDescent="0.2">
      <c r="A48" s="25" t="s">
        <v>758</v>
      </c>
    </row>
    <row r="50" spans="1:3" x14ac:dyDescent="0.2">
      <c r="A50" s="9" t="s">
        <v>758</v>
      </c>
      <c r="C50" s="9" t="s">
        <v>780</v>
      </c>
    </row>
    <row r="51" spans="1:3" x14ac:dyDescent="0.2">
      <c r="C51" s="9" t="s">
        <v>926</v>
      </c>
    </row>
    <row r="53" spans="1:3" x14ac:dyDescent="0.2">
      <c r="A53" s="9" t="s">
        <v>660</v>
      </c>
      <c r="B53" s="9" t="s">
        <v>781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34"/>
  <sheetViews>
    <sheetView topLeftCell="A82" workbookViewId="0">
      <selection activeCell="C122" sqref="C122"/>
    </sheetView>
  </sheetViews>
  <sheetFormatPr defaultRowHeight="12.75" x14ac:dyDescent="0.2"/>
  <cols>
    <col min="1" max="1" width="7.1640625" customWidth="1"/>
    <col min="2" max="2" width="25.1640625" customWidth="1"/>
    <col min="3" max="7" width="10.1640625" customWidth="1"/>
    <col min="8" max="8" width="12" customWidth="1"/>
    <col min="9" max="9" width="10.1640625" customWidth="1"/>
  </cols>
  <sheetData>
    <row r="1" spans="1:8" x14ac:dyDescent="0.2">
      <c r="A1" s="24" t="str">
        <f>+Info!B5&amp;" "&amp;Info!B10</f>
        <v>REMONDIS INDUSTRIAL SERVICES NV</v>
      </c>
    </row>
    <row r="2" spans="1:8" x14ac:dyDescent="0.2">
      <c r="A2" s="41" t="str">
        <f>+Info!B11</f>
        <v>BE 0446.692.126</v>
      </c>
    </row>
    <row r="3" spans="1:8" x14ac:dyDescent="0.2">
      <c r="A3" s="24"/>
    </row>
    <row r="4" spans="1:8" x14ac:dyDescent="0.2">
      <c r="A4" s="18" t="str">
        <f>"Boekjaar per "&amp;Info!B14</f>
        <v>Boekjaar per 31 december 2008</v>
      </c>
    </row>
    <row r="5" spans="1:8" x14ac:dyDescent="0.2">
      <c r="A5" s="18"/>
    </row>
    <row r="6" spans="1:8" x14ac:dyDescent="0.2">
      <c r="A6" s="18"/>
    </row>
    <row r="7" spans="1:8" x14ac:dyDescent="0.2">
      <c r="A7" s="18"/>
    </row>
    <row r="8" spans="1:8" ht="18.75" x14ac:dyDescent="0.3">
      <c r="A8" s="240" t="s">
        <v>41</v>
      </c>
      <c r="B8" s="240"/>
      <c r="C8" s="240"/>
      <c r="D8" s="240"/>
      <c r="E8" s="240"/>
      <c r="F8" s="240"/>
      <c r="G8" s="240"/>
      <c r="H8" s="240"/>
    </row>
    <row r="12" spans="1:8" x14ac:dyDescent="0.2">
      <c r="A12" s="24" t="s">
        <v>24</v>
      </c>
    </row>
    <row r="14" spans="1:8" x14ac:dyDescent="0.2">
      <c r="A14" s="25" t="s">
        <v>26</v>
      </c>
      <c r="B14" s="25" t="s">
        <v>25</v>
      </c>
      <c r="C14" s="26">
        <v>1</v>
      </c>
      <c r="D14" s="26"/>
      <c r="E14" s="25"/>
      <c r="F14" s="26"/>
      <c r="G14" s="25"/>
      <c r="H14" s="30" t="s">
        <v>27</v>
      </c>
    </row>
    <row r="16" spans="1:8" x14ac:dyDescent="0.2">
      <c r="A16" s="5">
        <v>640900</v>
      </c>
      <c r="B16" t="s">
        <v>310</v>
      </c>
      <c r="C16" s="23">
        <v>1785.92</v>
      </c>
      <c r="D16" s="23"/>
      <c r="E16" s="23"/>
      <c r="F16" s="23"/>
      <c r="G16" s="23"/>
      <c r="H16" s="23"/>
    </row>
    <row r="17" spans="1:8" x14ac:dyDescent="0.2">
      <c r="A17" s="5">
        <v>615300</v>
      </c>
      <c r="B17" t="s">
        <v>311</v>
      </c>
      <c r="C17" s="23">
        <v>150</v>
      </c>
      <c r="D17" s="28"/>
      <c r="E17" s="28"/>
      <c r="F17" s="28"/>
      <c r="G17" s="23"/>
      <c r="H17" s="23"/>
    </row>
    <row r="18" spans="1:8" x14ac:dyDescent="0.2">
      <c r="C18" s="29">
        <f>SUM(C16:C17)</f>
        <v>1935.92</v>
      </c>
      <c r="D18" s="28"/>
      <c r="E18" s="28"/>
      <c r="F18" s="28"/>
      <c r="G18" s="23"/>
      <c r="H18" s="23"/>
    </row>
    <row r="19" spans="1:8" x14ac:dyDescent="0.2">
      <c r="C19" s="31" t="str">
        <f>"x "&amp;C14*100&amp;" %"</f>
        <v>x 100 %</v>
      </c>
      <c r="D19" s="32"/>
      <c r="E19" s="28"/>
      <c r="F19" s="32"/>
      <c r="G19" s="23"/>
      <c r="H19" s="23"/>
    </row>
    <row r="20" spans="1:8" ht="13.5" thickBot="1" x14ac:dyDescent="0.25">
      <c r="A20" t="s">
        <v>28</v>
      </c>
      <c r="C20" s="27">
        <f>+C18*C14</f>
        <v>1935.92</v>
      </c>
      <c r="D20" s="28"/>
      <c r="E20" s="33"/>
      <c r="F20" s="28"/>
      <c r="H20" s="23">
        <f>SUM(C20:G20)</f>
        <v>1935.92</v>
      </c>
    </row>
    <row r="21" spans="1:8" ht="13.5" thickTop="1" x14ac:dyDescent="0.2">
      <c r="D21" s="33"/>
      <c r="E21" s="33"/>
      <c r="F21" s="33"/>
    </row>
    <row r="23" spans="1:8" x14ac:dyDescent="0.2">
      <c r="A23" s="24" t="s">
        <v>31</v>
      </c>
    </row>
    <row r="25" spans="1:8" x14ac:dyDescent="0.2">
      <c r="A25" s="25" t="s">
        <v>26</v>
      </c>
      <c r="B25" s="25" t="s">
        <v>25</v>
      </c>
      <c r="C25" s="26">
        <v>1</v>
      </c>
      <c r="D25" s="26"/>
      <c r="E25" s="25"/>
      <c r="F25" s="26"/>
      <c r="G25" s="25"/>
      <c r="H25" s="30"/>
    </row>
    <row r="27" spans="1:8" x14ac:dyDescent="0.2">
      <c r="A27" s="5">
        <v>640702</v>
      </c>
      <c r="B27" t="s">
        <v>309</v>
      </c>
      <c r="C27" s="23">
        <v>200</v>
      </c>
      <c r="D27" s="23"/>
      <c r="E27" s="23"/>
      <c r="F27" s="23"/>
      <c r="G27" s="23"/>
      <c r="H27" s="23"/>
    </row>
    <row r="28" spans="1:8" x14ac:dyDescent="0.2">
      <c r="A28" s="5">
        <v>613831</v>
      </c>
      <c r="B28" t="s">
        <v>312</v>
      </c>
      <c r="C28" s="23">
        <v>310</v>
      </c>
      <c r="D28" s="28"/>
      <c r="E28" s="28"/>
      <c r="F28" s="28"/>
      <c r="G28" s="23"/>
      <c r="H28" s="23"/>
    </row>
    <row r="29" spans="1:8" x14ac:dyDescent="0.2">
      <c r="C29" s="29">
        <f>SUM(C27:C28)</f>
        <v>510</v>
      </c>
      <c r="D29" s="28"/>
      <c r="E29" s="28"/>
      <c r="F29" s="28"/>
      <c r="G29" s="23"/>
      <c r="H29" s="23"/>
    </row>
    <row r="30" spans="1:8" x14ac:dyDescent="0.2">
      <c r="C30" s="31" t="str">
        <f>"x "&amp;C25*100&amp;" %"</f>
        <v>x 100 %</v>
      </c>
      <c r="D30" s="32"/>
      <c r="E30" s="28"/>
      <c r="F30" s="32"/>
      <c r="G30" s="23"/>
      <c r="H30" s="23"/>
    </row>
    <row r="31" spans="1:8" ht="13.5" thickBot="1" x14ac:dyDescent="0.25">
      <c r="A31" t="s">
        <v>28</v>
      </c>
      <c r="C31" s="27">
        <f>+C29*C25</f>
        <v>510</v>
      </c>
      <c r="D31" s="28"/>
      <c r="E31" s="33"/>
      <c r="F31" s="28"/>
      <c r="H31" s="23">
        <f>SUM(C31:G31)</f>
        <v>510</v>
      </c>
    </row>
    <row r="32" spans="1:8" ht="13.5" thickTop="1" x14ac:dyDescent="0.2"/>
    <row r="34" spans="1:8" x14ac:dyDescent="0.2">
      <c r="A34" s="24" t="s">
        <v>32</v>
      </c>
    </row>
    <row r="36" spans="1:8" x14ac:dyDescent="0.2">
      <c r="A36" s="25" t="s">
        <v>26</v>
      </c>
      <c r="B36" s="25" t="s">
        <v>25</v>
      </c>
      <c r="C36" s="26">
        <v>0.25</v>
      </c>
      <c r="D36" s="26"/>
      <c r="E36" s="26">
        <v>0.3</v>
      </c>
      <c r="F36" s="26"/>
      <c r="G36" s="25"/>
      <c r="H36" s="30"/>
    </row>
    <row r="38" spans="1:8" x14ac:dyDescent="0.2">
      <c r="A38" s="5">
        <v>613601</v>
      </c>
      <c r="B38" t="s">
        <v>297</v>
      </c>
      <c r="C38" s="23">
        <v>0</v>
      </c>
      <c r="D38" s="23"/>
      <c r="E38" s="23">
        <v>20725.68</v>
      </c>
      <c r="F38" s="23"/>
      <c r="G38" s="23"/>
      <c r="H38" s="23"/>
    </row>
    <row r="39" spans="1:8" x14ac:dyDescent="0.2">
      <c r="A39" s="5">
        <v>614204</v>
      </c>
      <c r="B39" t="s">
        <v>298</v>
      </c>
      <c r="C39" s="23"/>
      <c r="D39" s="23"/>
      <c r="E39" s="23">
        <v>5695.41</v>
      </c>
      <c r="F39" s="23"/>
      <c r="G39" s="23"/>
      <c r="H39" s="23"/>
    </row>
    <row r="40" spans="1:8" x14ac:dyDescent="0.2">
      <c r="A40" s="5">
        <v>614205</v>
      </c>
      <c r="B40" t="s">
        <v>299</v>
      </c>
      <c r="C40" s="23"/>
      <c r="D40" s="23"/>
      <c r="E40" s="23">
        <v>545.70000000000005</v>
      </c>
      <c r="F40" s="23"/>
      <c r="G40" s="23"/>
      <c r="H40" s="23"/>
    </row>
    <row r="41" spans="1:8" x14ac:dyDescent="0.2">
      <c r="A41" s="5">
        <v>630200</v>
      </c>
      <c r="B41" t="s">
        <v>300</v>
      </c>
      <c r="C41" s="23"/>
      <c r="D41" s="23"/>
      <c r="E41" s="23">
        <v>12541.17</v>
      </c>
      <c r="F41" s="23"/>
      <c r="G41" s="23"/>
      <c r="H41" s="23"/>
    </row>
    <row r="42" spans="1:8" x14ac:dyDescent="0.2">
      <c r="A42" s="5">
        <v>640001</v>
      </c>
      <c r="B42" t="s">
        <v>301</v>
      </c>
      <c r="C42" s="23"/>
      <c r="D42" s="23"/>
      <c r="E42" s="23">
        <v>1907.49</v>
      </c>
      <c r="F42" s="23"/>
      <c r="G42" s="23"/>
      <c r="H42" s="23"/>
    </row>
    <row r="43" spans="1:8" x14ac:dyDescent="0.2">
      <c r="A43" s="5">
        <v>663000</v>
      </c>
      <c r="B43" t="s">
        <v>302</v>
      </c>
      <c r="C43" s="23">
        <v>1597.17</v>
      </c>
      <c r="D43" s="23"/>
      <c r="E43" s="23"/>
      <c r="F43" s="23"/>
      <c r="G43" s="23"/>
      <c r="H43" s="23"/>
    </row>
    <row r="44" spans="1:8" x14ac:dyDescent="0.2">
      <c r="A44" s="5">
        <v>745300</v>
      </c>
      <c r="B44" t="s">
        <v>303</v>
      </c>
      <c r="C44" s="23">
        <f>-103.67</f>
        <v>-103.67</v>
      </c>
      <c r="D44" s="23"/>
      <c r="E44" s="23">
        <v>-164.57</v>
      </c>
      <c r="F44" s="23"/>
      <c r="G44" s="23"/>
      <c r="H44" s="23"/>
    </row>
    <row r="45" spans="1:8" x14ac:dyDescent="0.2">
      <c r="A45" s="5">
        <v>745100</v>
      </c>
      <c r="B45" t="s">
        <v>304</v>
      </c>
      <c r="C45" s="23"/>
      <c r="D45" s="23"/>
      <c r="E45" s="23"/>
      <c r="F45" s="23"/>
      <c r="G45" s="23"/>
      <c r="H45" s="23"/>
    </row>
    <row r="46" spans="1:8" x14ac:dyDescent="0.2">
      <c r="A46" s="5"/>
      <c r="B46" t="s">
        <v>305</v>
      </c>
      <c r="C46" s="23">
        <v>0</v>
      </c>
      <c r="D46" s="28"/>
      <c r="E46" s="23">
        <v>-3649.13</v>
      </c>
      <c r="F46" s="28"/>
      <c r="G46" s="23"/>
      <c r="H46" s="23"/>
    </row>
    <row r="47" spans="1:8" x14ac:dyDescent="0.2">
      <c r="C47" s="29">
        <f>SUM(C38:C46)</f>
        <v>1493.5</v>
      </c>
      <c r="D47" s="28"/>
      <c r="E47" s="29">
        <f>SUM(E38:E46)</f>
        <v>37601.75</v>
      </c>
      <c r="F47" s="28"/>
      <c r="G47" s="23"/>
      <c r="H47" s="23"/>
    </row>
    <row r="48" spans="1:8" x14ac:dyDescent="0.2">
      <c r="C48" s="31" t="str">
        <f>"x "&amp;C36*100&amp;" %"</f>
        <v>x 25 %</v>
      </c>
      <c r="D48" s="32"/>
      <c r="E48" s="31" t="str">
        <f>"x "&amp;E36*100&amp;" %"</f>
        <v>x 30 %</v>
      </c>
      <c r="F48" s="32"/>
      <c r="G48" s="23"/>
      <c r="H48" s="23"/>
    </row>
    <row r="49" spans="1:8" ht="13.5" thickBot="1" x14ac:dyDescent="0.25">
      <c r="A49" t="s">
        <v>28</v>
      </c>
      <c r="C49" s="27">
        <f>+C47*C36</f>
        <v>373.375</v>
      </c>
      <c r="D49" s="28"/>
      <c r="E49" s="27">
        <f>+E47*E36</f>
        <v>11280.525</v>
      </c>
      <c r="F49" s="28"/>
      <c r="H49" s="23">
        <f>SUM(C49:G49)</f>
        <v>11653.9</v>
      </c>
    </row>
    <row r="50" spans="1:8" ht="13.5" thickTop="1" x14ac:dyDescent="0.2"/>
    <row r="54" spans="1:8" x14ac:dyDescent="0.2">
      <c r="A54" s="24" t="s">
        <v>33</v>
      </c>
    </row>
    <row r="56" spans="1:8" x14ac:dyDescent="0.2">
      <c r="A56" s="25" t="s">
        <v>26</v>
      </c>
      <c r="B56" s="25" t="s">
        <v>25</v>
      </c>
      <c r="C56" s="26">
        <v>0.5</v>
      </c>
      <c r="D56" s="26"/>
      <c r="E56" s="26"/>
      <c r="F56" s="26"/>
      <c r="G56" s="25"/>
      <c r="H56" s="30"/>
    </row>
    <row r="58" spans="1:8" x14ac:dyDescent="0.2">
      <c r="A58" s="5">
        <v>613831</v>
      </c>
      <c r="B58" t="s">
        <v>307</v>
      </c>
      <c r="C58" s="23">
        <v>7343.95</v>
      </c>
      <c r="D58" s="23"/>
      <c r="E58" s="23"/>
      <c r="F58" s="23"/>
      <c r="G58" s="23"/>
      <c r="H58" s="23"/>
    </row>
    <row r="59" spans="1:8" x14ac:dyDescent="0.2">
      <c r="A59" s="5" t="s">
        <v>29</v>
      </c>
      <c r="B59" t="s">
        <v>30</v>
      </c>
      <c r="C59" s="23">
        <v>0</v>
      </c>
      <c r="D59" s="28"/>
      <c r="E59" s="28"/>
      <c r="F59" s="28"/>
      <c r="G59" s="23"/>
      <c r="H59" s="23"/>
    </row>
    <row r="60" spans="1:8" x14ac:dyDescent="0.2">
      <c r="C60" s="29">
        <f>SUM(C58:C59)</f>
        <v>7343.95</v>
      </c>
      <c r="D60" s="28"/>
      <c r="E60" s="28"/>
      <c r="F60" s="28"/>
      <c r="G60" s="23"/>
      <c r="H60" s="23"/>
    </row>
    <row r="61" spans="1:8" x14ac:dyDescent="0.2">
      <c r="C61" s="31" t="str">
        <f>"x "&amp;C56*100&amp;" %"</f>
        <v>x 50 %</v>
      </c>
      <c r="D61" s="32"/>
      <c r="E61" s="32"/>
      <c r="F61" s="32"/>
      <c r="G61" s="23"/>
      <c r="H61" s="23"/>
    </row>
    <row r="62" spans="1:8" ht="13.5" thickBot="1" x14ac:dyDescent="0.25">
      <c r="A62" t="s">
        <v>28</v>
      </c>
      <c r="C62" s="27">
        <f>+C60*C56</f>
        <v>3671.9749999999999</v>
      </c>
      <c r="D62" s="28"/>
      <c r="E62" s="28"/>
      <c r="F62" s="28"/>
      <c r="H62" s="23">
        <f>SUM(C62:G62)</f>
        <v>3671.9749999999999</v>
      </c>
    </row>
    <row r="63" spans="1:8" ht="13.5" thickTop="1" x14ac:dyDescent="0.2">
      <c r="E63" s="33"/>
    </row>
    <row r="65" spans="1:8" x14ac:dyDescent="0.2">
      <c r="A65" s="24" t="s">
        <v>34</v>
      </c>
    </row>
    <row r="67" spans="1:8" x14ac:dyDescent="0.2">
      <c r="A67" s="25" t="s">
        <v>26</v>
      </c>
      <c r="B67" s="25" t="s">
        <v>25</v>
      </c>
      <c r="C67" s="26">
        <v>0.31</v>
      </c>
      <c r="D67" s="26"/>
      <c r="E67" s="25"/>
      <c r="F67" s="26"/>
      <c r="G67" s="25"/>
      <c r="H67" s="30"/>
    </row>
    <row r="69" spans="1:8" x14ac:dyDescent="0.2">
      <c r="A69" s="5">
        <v>613830</v>
      </c>
      <c r="B69" t="s">
        <v>306</v>
      </c>
      <c r="C69" s="23">
        <v>13422.39</v>
      </c>
      <c r="D69" s="23"/>
      <c r="E69" s="23"/>
      <c r="F69" s="23"/>
      <c r="G69" s="23"/>
      <c r="H69" s="23"/>
    </row>
    <row r="70" spans="1:8" x14ac:dyDescent="0.2">
      <c r="A70" s="5">
        <v>613831</v>
      </c>
      <c r="B70" t="s">
        <v>307</v>
      </c>
      <c r="C70" s="23">
        <f>45.98+471.9</f>
        <v>517.88</v>
      </c>
      <c r="D70" s="28"/>
      <c r="E70" s="28"/>
      <c r="F70" s="28"/>
      <c r="G70" s="23"/>
      <c r="H70" s="23"/>
    </row>
    <row r="71" spans="1:8" x14ac:dyDescent="0.2">
      <c r="C71" s="29">
        <f>SUM(C69:C70)</f>
        <v>13940.269999999999</v>
      </c>
      <c r="D71" s="28"/>
      <c r="E71" s="28"/>
      <c r="F71" s="28"/>
      <c r="G71" s="23"/>
      <c r="H71" s="23"/>
    </row>
    <row r="72" spans="1:8" x14ac:dyDescent="0.2">
      <c r="C72" s="31" t="str">
        <f>"x "&amp;C67*100&amp;" %"</f>
        <v>x 31 %</v>
      </c>
      <c r="D72" s="32"/>
      <c r="E72" s="28"/>
      <c r="F72" s="32"/>
      <c r="G72" s="23"/>
      <c r="H72" s="23"/>
    </row>
    <row r="73" spans="1:8" ht="13.5" thickBot="1" x14ac:dyDescent="0.25">
      <c r="A73" t="s">
        <v>28</v>
      </c>
      <c r="C73" s="27">
        <f>+C71*C67</f>
        <v>4321.4836999999998</v>
      </c>
      <c r="D73" s="28"/>
      <c r="E73" s="33"/>
      <c r="F73" s="28"/>
      <c r="H73" s="23">
        <f>SUM(C73:G73)</f>
        <v>4321.4836999999998</v>
      </c>
    </row>
    <row r="74" spans="1:8" ht="13.5" thickTop="1" x14ac:dyDescent="0.2"/>
    <row r="78" spans="1:8" x14ac:dyDescent="0.2">
      <c r="A78" s="24" t="s">
        <v>35</v>
      </c>
    </row>
    <row r="80" spans="1:8" x14ac:dyDescent="0.2">
      <c r="A80" s="25" t="s">
        <v>26</v>
      </c>
      <c r="B80" s="25" t="s">
        <v>25</v>
      </c>
      <c r="C80" s="26">
        <v>1</v>
      </c>
      <c r="D80" s="26"/>
      <c r="E80" s="25"/>
      <c r="F80" s="26"/>
      <c r="G80" s="25"/>
      <c r="H80" s="30"/>
    </row>
    <row r="82" spans="1:8" x14ac:dyDescent="0.2">
      <c r="A82" s="5">
        <v>623120</v>
      </c>
      <c r="B82" t="s">
        <v>308</v>
      </c>
      <c r="C82" s="23">
        <v>9044.8799999999992</v>
      </c>
      <c r="D82" s="23"/>
      <c r="E82" s="23"/>
      <c r="F82" s="23"/>
      <c r="G82" s="23"/>
      <c r="H82" s="23"/>
    </row>
    <row r="83" spans="1:8" x14ac:dyDescent="0.2">
      <c r="A83" s="5" t="s">
        <v>29</v>
      </c>
      <c r="B83" t="s">
        <v>30</v>
      </c>
      <c r="C83" s="23">
        <v>0</v>
      </c>
      <c r="D83" s="28"/>
      <c r="E83" s="28"/>
      <c r="F83" s="28"/>
      <c r="G83" s="23"/>
      <c r="H83" s="23"/>
    </row>
    <row r="84" spans="1:8" x14ac:dyDescent="0.2">
      <c r="C84" s="29">
        <f>SUM(C82:C83)</f>
        <v>9044.8799999999992</v>
      </c>
      <c r="D84" s="28"/>
      <c r="E84" s="28"/>
      <c r="F84" s="28"/>
      <c r="G84" s="23"/>
      <c r="H84" s="23"/>
    </row>
    <row r="85" spans="1:8" x14ac:dyDescent="0.2">
      <c r="C85" s="31" t="str">
        <f>"x "&amp;C80*100&amp;" %"</f>
        <v>x 100 %</v>
      </c>
      <c r="D85" s="32"/>
      <c r="E85" s="28"/>
      <c r="F85" s="32"/>
      <c r="G85" s="23"/>
      <c r="H85" s="23"/>
    </row>
    <row r="86" spans="1:8" ht="13.5" thickBot="1" x14ac:dyDescent="0.25">
      <c r="A86" t="s">
        <v>28</v>
      </c>
      <c r="C86" s="27">
        <f>+C84*C80</f>
        <v>9044.8799999999992</v>
      </c>
      <c r="D86" s="28"/>
      <c r="E86" s="33"/>
      <c r="F86" s="28"/>
      <c r="H86" s="23">
        <f>SUM(C86:G86)</f>
        <v>9044.8799999999992</v>
      </c>
    </row>
    <row r="87" spans="1:8" ht="13.5" thickTop="1" x14ac:dyDescent="0.2"/>
    <row r="89" spans="1:8" x14ac:dyDescent="0.2">
      <c r="A89" s="24" t="s">
        <v>36</v>
      </c>
    </row>
    <row r="91" spans="1:8" x14ac:dyDescent="0.2">
      <c r="A91" s="25" t="s">
        <v>26</v>
      </c>
      <c r="B91" s="25" t="s">
        <v>25</v>
      </c>
      <c r="C91" s="26">
        <v>1</v>
      </c>
      <c r="D91" s="26"/>
      <c r="E91" s="25"/>
      <c r="F91" s="26"/>
      <c r="G91" s="25"/>
      <c r="H91" s="30"/>
    </row>
    <row r="93" spans="1:8" x14ac:dyDescent="0.2">
      <c r="A93" s="5">
        <v>613831</v>
      </c>
      <c r="B93" t="s">
        <v>313</v>
      </c>
      <c r="C93" s="23">
        <v>1500</v>
      </c>
      <c r="D93" s="23"/>
      <c r="E93" s="23"/>
      <c r="F93" s="23"/>
      <c r="G93" s="23"/>
      <c r="H93" s="23"/>
    </row>
    <row r="94" spans="1:8" x14ac:dyDescent="0.2">
      <c r="A94" s="5" t="s">
        <v>29</v>
      </c>
      <c r="B94" t="s">
        <v>30</v>
      </c>
      <c r="C94" s="23">
        <v>0</v>
      </c>
      <c r="D94" s="28"/>
      <c r="E94" s="28"/>
      <c r="F94" s="28"/>
      <c r="G94" s="23"/>
      <c r="H94" s="23"/>
    </row>
    <row r="95" spans="1:8" x14ac:dyDescent="0.2">
      <c r="C95" s="29">
        <f>SUM(C93:C94)</f>
        <v>1500</v>
      </c>
      <c r="D95" s="28"/>
      <c r="E95" s="28"/>
      <c r="F95" s="28"/>
      <c r="G95" s="23"/>
      <c r="H95" s="23"/>
    </row>
    <row r="96" spans="1:8" x14ac:dyDescent="0.2">
      <c r="C96" s="31" t="str">
        <f>"x "&amp;C91*100&amp;" %"</f>
        <v>x 100 %</v>
      </c>
      <c r="D96" s="32"/>
      <c r="E96" s="28"/>
      <c r="F96" s="32"/>
      <c r="G96" s="23"/>
      <c r="H96" s="23"/>
    </row>
    <row r="97" spans="1:8" ht="13.5" thickBot="1" x14ac:dyDescent="0.25">
      <c r="A97" t="s">
        <v>28</v>
      </c>
      <c r="C97" s="27">
        <f>+C95*C91</f>
        <v>1500</v>
      </c>
      <c r="D97" s="28"/>
      <c r="E97" s="33"/>
      <c r="F97" s="28"/>
      <c r="H97" s="23">
        <f>SUM(C97:G97)</f>
        <v>1500</v>
      </c>
    </row>
    <row r="98" spans="1:8" ht="13.5" thickTop="1" x14ac:dyDescent="0.2"/>
    <row r="101" spans="1:8" x14ac:dyDescent="0.2">
      <c r="A101" s="24" t="s">
        <v>37</v>
      </c>
    </row>
    <row r="103" spans="1:8" x14ac:dyDescent="0.2">
      <c r="A103" s="25" t="s">
        <v>26</v>
      </c>
      <c r="B103" s="25" t="s">
        <v>25</v>
      </c>
      <c r="C103" s="26">
        <v>1</v>
      </c>
      <c r="D103" s="26"/>
      <c r="E103" s="25"/>
      <c r="F103" s="26"/>
      <c r="G103" s="25"/>
      <c r="H103" s="30"/>
    </row>
    <row r="105" spans="1:8" x14ac:dyDescent="0.2">
      <c r="A105" s="5" t="s">
        <v>29</v>
      </c>
      <c r="B105" t="s">
        <v>30</v>
      </c>
      <c r="C105" s="23">
        <v>0</v>
      </c>
      <c r="D105" s="23"/>
      <c r="E105" s="23"/>
      <c r="F105" s="23"/>
      <c r="G105" s="23"/>
      <c r="H105" s="23"/>
    </row>
    <row r="106" spans="1:8" x14ac:dyDescent="0.2">
      <c r="A106" s="5" t="s">
        <v>29</v>
      </c>
      <c r="B106" t="s">
        <v>30</v>
      </c>
      <c r="C106" s="23">
        <v>0</v>
      </c>
      <c r="D106" s="28"/>
      <c r="E106" s="28"/>
      <c r="F106" s="28"/>
      <c r="G106" s="23"/>
      <c r="H106" s="23"/>
    </row>
    <row r="107" spans="1:8" x14ac:dyDescent="0.2">
      <c r="C107" s="29">
        <f>SUM(C105:C106)</f>
        <v>0</v>
      </c>
      <c r="D107" s="28"/>
      <c r="E107" s="28"/>
      <c r="F107" s="28"/>
      <c r="G107" s="23"/>
      <c r="H107" s="23"/>
    </row>
    <row r="108" spans="1:8" x14ac:dyDescent="0.2">
      <c r="C108" s="31" t="str">
        <f>"x "&amp;C103*100&amp;" %"</f>
        <v>x 100 %</v>
      </c>
      <c r="D108" s="32"/>
      <c r="E108" s="28"/>
      <c r="F108" s="32"/>
      <c r="G108" s="23"/>
      <c r="H108" s="23"/>
    </row>
    <row r="109" spans="1:8" ht="13.5" thickBot="1" x14ac:dyDescent="0.25">
      <c r="A109" t="s">
        <v>28</v>
      </c>
      <c r="C109" s="27">
        <f>+C107*C103</f>
        <v>0</v>
      </c>
      <c r="D109" s="28"/>
      <c r="E109" s="33"/>
      <c r="F109" s="28"/>
      <c r="H109" s="23">
        <f>SUM(C109:G109)</f>
        <v>0</v>
      </c>
    </row>
    <row r="110" spans="1:8" ht="13.5" thickTop="1" x14ac:dyDescent="0.2"/>
    <row r="111" spans="1:8" x14ac:dyDescent="0.2">
      <c r="A111" s="21" t="s">
        <v>39</v>
      </c>
      <c r="H111" s="40">
        <f>SUM(H15:H110)</f>
        <v>32638.1587</v>
      </c>
    </row>
    <row r="113" spans="1:8" x14ac:dyDescent="0.2">
      <c r="A113" s="24" t="s">
        <v>38</v>
      </c>
    </row>
    <row r="115" spans="1:8" x14ac:dyDescent="0.2">
      <c r="A115" s="25" t="s">
        <v>26</v>
      </c>
      <c r="B115" s="25" t="s">
        <v>25</v>
      </c>
      <c r="C115" s="26">
        <v>1</v>
      </c>
      <c r="D115" s="26"/>
      <c r="E115" s="25"/>
      <c r="F115" s="26"/>
      <c r="G115" s="25"/>
      <c r="H115" s="30"/>
    </row>
    <row r="117" spans="1:8" x14ac:dyDescent="0.2">
      <c r="A117" s="5">
        <v>670000</v>
      </c>
      <c r="B117" t="s">
        <v>927</v>
      </c>
      <c r="C117" s="23">
        <v>87000</v>
      </c>
      <c r="D117" s="23"/>
      <c r="E117" s="23"/>
      <c r="F117" s="23"/>
      <c r="G117" s="23"/>
      <c r="H117" s="23"/>
    </row>
    <row r="118" spans="1:8" x14ac:dyDescent="0.2">
      <c r="A118" s="5">
        <v>670010</v>
      </c>
      <c r="B118" t="s">
        <v>928</v>
      </c>
      <c r="C118" s="23">
        <v>25.36</v>
      </c>
      <c r="D118" s="23"/>
      <c r="E118" s="23"/>
      <c r="F118" s="23"/>
      <c r="G118" s="23"/>
      <c r="H118" s="23"/>
    </row>
    <row r="119" spans="1:8" x14ac:dyDescent="0.2">
      <c r="A119" s="5">
        <v>670200</v>
      </c>
      <c r="B119" t="s">
        <v>929</v>
      </c>
      <c r="C119" s="23">
        <v>488.02</v>
      </c>
      <c r="D119" s="28"/>
      <c r="E119" s="28"/>
      <c r="F119" s="28"/>
      <c r="G119" s="23"/>
      <c r="H119" s="23"/>
    </row>
    <row r="120" spans="1:8" x14ac:dyDescent="0.2">
      <c r="C120" s="29">
        <f>SUM(C117:C119)</f>
        <v>87513.38</v>
      </c>
      <c r="D120" s="28"/>
      <c r="E120" s="28"/>
      <c r="F120" s="28"/>
      <c r="G120" s="23"/>
      <c r="H120" s="23"/>
    </row>
    <row r="121" spans="1:8" x14ac:dyDescent="0.2">
      <c r="C121" s="31" t="str">
        <f>"x "&amp;C115*100&amp;" %"</f>
        <v>x 100 %</v>
      </c>
      <c r="D121" s="32"/>
      <c r="E121" s="28"/>
      <c r="F121" s="32"/>
      <c r="G121" s="23"/>
      <c r="H121" s="23"/>
    </row>
    <row r="122" spans="1:8" ht="13.5" thickBot="1" x14ac:dyDescent="0.25">
      <c r="A122" t="s">
        <v>28</v>
      </c>
      <c r="C122" s="27">
        <f>+C120*C115</f>
        <v>87513.38</v>
      </c>
      <c r="D122" s="28"/>
      <c r="E122" s="33"/>
      <c r="F122" s="28"/>
      <c r="H122" s="23">
        <f>SUM(C122:G122)</f>
        <v>87513.38</v>
      </c>
    </row>
    <row r="123" spans="1:8" ht="13.5" thickTop="1" x14ac:dyDescent="0.2"/>
    <row r="124" spans="1:8" ht="13.5" thickBot="1" x14ac:dyDescent="0.25">
      <c r="A124" s="24" t="s">
        <v>40</v>
      </c>
      <c r="H124" s="39">
        <f>SUM(H111:H123)</f>
        <v>120151.5387</v>
      </c>
    </row>
    <row r="125" spans="1:8" ht="13.5" thickTop="1" x14ac:dyDescent="0.2">
      <c r="A125" s="34"/>
      <c r="B125" s="33"/>
      <c r="C125" s="33"/>
      <c r="D125" s="33"/>
      <c r="E125" s="33"/>
      <c r="F125" s="33"/>
      <c r="G125" s="33"/>
      <c r="H125" s="33"/>
    </row>
    <row r="126" spans="1:8" x14ac:dyDescent="0.2">
      <c r="A126" s="33"/>
      <c r="B126" s="33"/>
      <c r="C126" s="33"/>
      <c r="D126" s="33"/>
      <c r="E126" s="33"/>
      <c r="F126" s="33"/>
      <c r="G126" s="33"/>
      <c r="H126" s="33"/>
    </row>
    <row r="127" spans="1:8" x14ac:dyDescent="0.2">
      <c r="A127" s="35"/>
      <c r="B127" s="35"/>
      <c r="C127" s="36"/>
      <c r="D127" s="36"/>
      <c r="E127" s="35"/>
      <c r="F127" s="36"/>
      <c r="G127" s="35"/>
      <c r="H127" s="37"/>
    </row>
    <row r="128" spans="1:8" x14ac:dyDescent="0.2">
      <c r="A128" s="33"/>
      <c r="B128" s="33"/>
      <c r="C128" s="33"/>
      <c r="D128" s="33"/>
      <c r="E128" s="33"/>
      <c r="F128" s="33"/>
      <c r="G128" s="33"/>
      <c r="H128" s="33"/>
    </row>
    <row r="129" spans="1:8" x14ac:dyDescent="0.2">
      <c r="A129" s="38"/>
      <c r="B129" s="33"/>
      <c r="C129" s="28"/>
      <c r="D129" s="28"/>
      <c r="E129" s="28"/>
      <c r="F129" s="28"/>
      <c r="G129" s="28"/>
      <c r="H129" s="28"/>
    </row>
    <row r="130" spans="1:8" x14ac:dyDescent="0.2">
      <c r="A130" s="38"/>
      <c r="B130" s="33"/>
      <c r="C130" s="28"/>
      <c r="D130" s="28"/>
      <c r="E130" s="28"/>
      <c r="F130" s="28"/>
      <c r="G130" s="28"/>
      <c r="H130" s="28"/>
    </row>
    <row r="131" spans="1:8" x14ac:dyDescent="0.2">
      <c r="A131" s="33"/>
      <c r="B131" s="33"/>
      <c r="C131" s="28"/>
      <c r="D131" s="28"/>
      <c r="E131" s="28"/>
      <c r="F131" s="28"/>
      <c r="G131" s="28"/>
      <c r="H131" s="28"/>
    </row>
    <row r="132" spans="1:8" x14ac:dyDescent="0.2">
      <c r="A132" s="33"/>
      <c r="B132" s="33"/>
      <c r="C132" s="32"/>
      <c r="D132" s="32"/>
      <c r="E132" s="28"/>
      <c r="F132" s="32"/>
      <c r="G132" s="28"/>
      <c r="H132" s="28"/>
    </row>
    <row r="133" spans="1:8" x14ac:dyDescent="0.2">
      <c r="A133" s="33"/>
      <c r="B133" s="33"/>
      <c r="C133" s="28"/>
      <c r="D133" s="28"/>
      <c r="E133" s="33"/>
      <c r="F133" s="28"/>
      <c r="G133" s="33"/>
      <c r="H133" s="28"/>
    </row>
    <row r="134" spans="1:8" x14ac:dyDescent="0.2">
      <c r="A134" s="33"/>
      <c r="B134" s="33"/>
      <c r="C134" s="33"/>
      <c r="D134" s="33"/>
      <c r="E134" s="33"/>
      <c r="F134" s="33"/>
      <c r="G134" s="33"/>
      <c r="H134" s="33"/>
    </row>
  </sheetData>
  <mergeCells count="1">
    <mergeCell ref="A8:H8"/>
  </mergeCells>
  <phoneticPr fontId="0"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3"/>
  <sheetViews>
    <sheetView topLeftCell="A16" workbookViewId="0">
      <selection activeCell="C53" sqref="C53"/>
    </sheetView>
  </sheetViews>
  <sheetFormatPr defaultRowHeight="12.75" x14ac:dyDescent="0.2"/>
  <cols>
    <col min="1" max="1" width="3" customWidth="1"/>
    <col min="2" max="2" width="76" customWidth="1"/>
    <col min="3" max="3" width="15.1640625" style="23" customWidth="1"/>
    <col min="4" max="8" width="10.1640625" customWidth="1"/>
  </cols>
  <sheetData>
    <row r="1" spans="1:8" x14ac:dyDescent="0.2">
      <c r="A1" s="24" t="str">
        <f>+Info!B5&amp;" "&amp;Info!B10</f>
        <v>REMONDIS INDUSTRIAL SERVICES NV</v>
      </c>
    </row>
    <row r="2" spans="1:8" x14ac:dyDescent="0.2">
      <c r="A2" s="41" t="str">
        <f>+Info!B11</f>
        <v>BE 0446.692.126</v>
      </c>
    </row>
    <row r="3" spans="1:8" x14ac:dyDescent="0.2">
      <c r="A3" s="24"/>
    </row>
    <row r="4" spans="1:8" x14ac:dyDescent="0.2">
      <c r="A4" s="18" t="str">
        <f>"Boekjaar per "&amp;Info!B14</f>
        <v>Boekjaar per 31 december 2008</v>
      </c>
    </row>
    <row r="5" spans="1:8" x14ac:dyDescent="0.2">
      <c r="A5" s="18"/>
    </row>
    <row r="6" spans="1:8" x14ac:dyDescent="0.2">
      <c r="A6" s="18"/>
    </row>
    <row r="7" spans="1:8" x14ac:dyDescent="0.2">
      <c r="A7" s="18"/>
    </row>
    <row r="8" spans="1:8" ht="18.75" x14ac:dyDescent="0.3">
      <c r="A8" s="65" t="s">
        <v>120</v>
      </c>
      <c r="B8" s="65"/>
      <c r="C8" s="66" t="str">
        <f>"AJ "&amp;Info!B17</f>
        <v>AJ 2009</v>
      </c>
      <c r="D8" s="62"/>
      <c r="E8" s="62"/>
      <c r="F8" s="62"/>
      <c r="G8" s="62"/>
      <c r="H8" s="62"/>
    </row>
    <row r="9" spans="1:8" ht="18.75" x14ac:dyDescent="0.3">
      <c r="A9" s="56"/>
      <c r="B9" s="56"/>
      <c r="C9" s="63"/>
      <c r="D9" s="56"/>
      <c r="E9" s="56"/>
      <c r="F9" s="56"/>
      <c r="G9" s="56"/>
      <c r="H9" s="56"/>
    </row>
    <row r="11" spans="1:8" x14ac:dyDescent="0.2">
      <c r="A11" t="s">
        <v>121</v>
      </c>
      <c r="B11" s="9" t="s">
        <v>132</v>
      </c>
    </row>
    <row r="12" spans="1:8" x14ac:dyDescent="0.2">
      <c r="B12" t="s">
        <v>122</v>
      </c>
      <c r="C12" s="23">
        <v>278880.21999999997</v>
      </c>
    </row>
    <row r="13" spans="1:8" x14ac:dyDescent="0.2">
      <c r="B13" t="s">
        <v>123</v>
      </c>
    </row>
    <row r="14" spans="1:8" x14ac:dyDescent="0.2">
      <c r="B14" t="s">
        <v>124</v>
      </c>
    </row>
    <row r="15" spans="1:8" x14ac:dyDescent="0.2">
      <c r="B15" t="s">
        <v>125</v>
      </c>
      <c r="C15" s="23">
        <f>25000+147952.79</f>
        <v>172952.79</v>
      </c>
    </row>
    <row r="16" spans="1:8" x14ac:dyDescent="0.2">
      <c r="B16" t="s">
        <v>126</v>
      </c>
      <c r="C16" s="23">
        <v>85488.1</v>
      </c>
    </row>
    <row r="17" spans="1:3" x14ac:dyDescent="0.2">
      <c r="B17" t="s">
        <v>127</v>
      </c>
    </row>
    <row r="18" spans="1:3" x14ac:dyDescent="0.2">
      <c r="B18" t="s">
        <v>128</v>
      </c>
    </row>
    <row r="19" spans="1:3" x14ac:dyDescent="0.2">
      <c r="A19" s="24" t="s">
        <v>129</v>
      </c>
      <c r="C19" s="45">
        <f>SUM(C12:C18)</f>
        <v>537321.11</v>
      </c>
    </row>
    <row r="21" spans="1:3" x14ac:dyDescent="0.2">
      <c r="A21" t="s">
        <v>130</v>
      </c>
      <c r="B21" t="s">
        <v>131</v>
      </c>
    </row>
    <row r="22" spans="1:3" x14ac:dyDescent="0.2">
      <c r="B22" t="s">
        <v>133</v>
      </c>
    </row>
    <row r="23" spans="1:3" x14ac:dyDescent="0.2">
      <c r="B23" t="s">
        <v>134</v>
      </c>
    </row>
    <row r="24" spans="1:3" x14ac:dyDescent="0.2">
      <c r="B24" t="s">
        <v>135</v>
      </c>
    </row>
    <row r="25" spans="1:3" x14ac:dyDescent="0.2">
      <c r="B25" t="s">
        <v>136</v>
      </c>
    </row>
    <row r="26" spans="1:3" x14ac:dyDescent="0.2">
      <c r="B26" t="s">
        <v>137</v>
      </c>
    </row>
    <row r="27" spans="1:3" x14ac:dyDescent="0.2">
      <c r="B27" t="s">
        <v>138</v>
      </c>
    </row>
    <row r="28" spans="1:3" x14ac:dyDescent="0.2">
      <c r="B28" s="64" t="s">
        <v>139</v>
      </c>
    </row>
    <row r="29" spans="1:3" x14ac:dyDescent="0.2">
      <c r="B29" t="s">
        <v>140</v>
      </c>
      <c r="C29" s="23">
        <v>0</v>
      </c>
    </row>
    <row r="30" spans="1:3" x14ac:dyDescent="0.2">
      <c r="B30" t="s">
        <v>141</v>
      </c>
    </row>
    <row r="31" spans="1:3" x14ac:dyDescent="0.2">
      <c r="B31" t="s">
        <v>142</v>
      </c>
    </row>
    <row r="32" spans="1:3" x14ac:dyDescent="0.2">
      <c r="B32" t="s">
        <v>143</v>
      </c>
    </row>
    <row r="33" spans="1:3" x14ac:dyDescent="0.2">
      <c r="B33" t="s">
        <v>144</v>
      </c>
    </row>
    <row r="34" spans="1:3" x14ac:dyDescent="0.2">
      <c r="A34" s="24" t="s">
        <v>145</v>
      </c>
      <c r="B34" s="24"/>
      <c r="C34" s="45">
        <f>SUM(C22:C33)</f>
        <v>0</v>
      </c>
    </row>
    <row r="36" spans="1:3" x14ac:dyDescent="0.2">
      <c r="A36" t="s">
        <v>146</v>
      </c>
      <c r="B36" t="s">
        <v>147</v>
      </c>
    </row>
    <row r="37" spans="1:3" x14ac:dyDescent="0.2">
      <c r="B37" t="s">
        <v>148</v>
      </c>
    </row>
    <row r="38" spans="1:3" x14ac:dyDescent="0.2">
      <c r="B38" t="s">
        <v>149</v>
      </c>
      <c r="C38" s="23">
        <v>0</v>
      </c>
    </row>
    <row r="39" spans="1:3" x14ac:dyDescent="0.2">
      <c r="B39" t="s">
        <v>150</v>
      </c>
      <c r="C39" s="23">
        <v>0</v>
      </c>
    </row>
    <row r="41" spans="1:3" x14ac:dyDescent="0.2">
      <c r="A41" t="s">
        <v>151</v>
      </c>
      <c r="B41" t="s">
        <v>152</v>
      </c>
      <c r="C41" s="23">
        <f>+C19-C34+C38-C39</f>
        <v>537321.11</v>
      </c>
    </row>
    <row r="43" spans="1:3" x14ac:dyDescent="0.2">
      <c r="A43" t="s">
        <v>153</v>
      </c>
      <c r="B43" t="s">
        <v>157</v>
      </c>
    </row>
    <row r="44" spans="1:3" x14ac:dyDescent="0.2">
      <c r="B44" s="68">
        <f>IF(Info2!C21=1,Info2!E21,Info2!E22)</f>
        <v>4.3070000000000004E-2</v>
      </c>
      <c r="C44" s="45">
        <f>+C41*B44</f>
        <v>23142.420207700001</v>
      </c>
    </row>
    <row r="46" spans="1:3" x14ac:dyDescent="0.2">
      <c r="A46" t="s">
        <v>163</v>
      </c>
      <c r="B46" t="s">
        <v>164</v>
      </c>
      <c r="C46" s="23">
        <v>23142.42</v>
      </c>
    </row>
    <row r="48" spans="1:3" x14ac:dyDescent="0.2">
      <c r="A48" t="s">
        <v>165</v>
      </c>
      <c r="B48" t="s">
        <v>166</v>
      </c>
    </row>
    <row r="49" spans="1:3" x14ac:dyDescent="0.2">
      <c r="B49" t="s">
        <v>167</v>
      </c>
      <c r="C49" s="23">
        <v>19857.060000000001</v>
      </c>
    </row>
    <row r="51" spans="1:3" x14ac:dyDescent="0.2">
      <c r="A51" t="s">
        <v>168</v>
      </c>
      <c r="B51" t="s">
        <v>169</v>
      </c>
      <c r="C51" s="45">
        <f>+C46+C49</f>
        <v>42999.479999999996</v>
      </c>
    </row>
    <row r="53" spans="1:3" x14ac:dyDescent="0.2">
      <c r="A53" t="s">
        <v>170</v>
      </c>
      <c r="B53" t="s">
        <v>171</v>
      </c>
      <c r="C53" s="23">
        <f>+C44-C46</f>
        <v>2.0770000264747068E-4</v>
      </c>
    </row>
  </sheetData>
  <phoneticPr fontId="0" type="noConversion"/>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1"/>
  <sheetViews>
    <sheetView showZeros="0" workbookViewId="0">
      <selection activeCell="A23" sqref="A23"/>
    </sheetView>
  </sheetViews>
  <sheetFormatPr defaultRowHeight="12.75" x14ac:dyDescent="0.2"/>
  <cols>
    <col min="1" max="1" width="12.5" bestFit="1" customWidth="1"/>
    <col min="8" max="8" width="8" customWidth="1"/>
    <col min="9" max="9" width="18.1640625" customWidth="1"/>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6" spans="1:9" ht="15.75" x14ac:dyDescent="0.25">
      <c r="A6" s="222" t="s">
        <v>930</v>
      </c>
    </row>
    <row r="8" spans="1:9" x14ac:dyDescent="0.2">
      <c r="A8" s="18" t="s">
        <v>931</v>
      </c>
    </row>
    <row r="9" spans="1:9" x14ac:dyDescent="0.2">
      <c r="A9" s="18"/>
    </row>
    <row r="10" spans="1:9" x14ac:dyDescent="0.2">
      <c r="A10" s="18"/>
    </row>
    <row r="11" spans="1:9" x14ac:dyDescent="0.2">
      <c r="A11" t="s">
        <v>42</v>
      </c>
      <c r="I11" s="43" t="str">
        <f>+Info!B14</f>
        <v>31 december 2008</v>
      </c>
    </row>
    <row r="13" spans="1:9" x14ac:dyDescent="0.2">
      <c r="A13" t="str">
        <f>IF(I13&lt;0,Info2!D14,Info2!D13)</f>
        <v>Winst van het boekjaar voor belasting :</v>
      </c>
      <c r="I13" s="23">
        <v>281152.90000000002</v>
      </c>
    </row>
    <row r="14" spans="1:9" x14ac:dyDescent="0.2">
      <c r="I14" s="23"/>
    </row>
    <row r="15" spans="1:9" x14ac:dyDescent="0.2">
      <c r="A15" t="s">
        <v>465</v>
      </c>
      <c r="I15" s="23">
        <v>35016.400000000001</v>
      </c>
    </row>
    <row r="16" spans="1:9" x14ac:dyDescent="0.2">
      <c r="A16" t="s">
        <v>74</v>
      </c>
      <c r="I16" s="23">
        <f>+VU!H111</f>
        <v>32638.1587</v>
      </c>
    </row>
    <row r="17" spans="1:9" x14ac:dyDescent="0.2">
      <c r="I17" s="44"/>
    </row>
    <row r="18" spans="1:9" x14ac:dyDescent="0.2">
      <c r="I18" s="23"/>
    </row>
    <row r="19" spans="1:9" ht="13.5" thickBot="1" x14ac:dyDescent="0.25">
      <c r="A19" s="24" t="s">
        <v>56</v>
      </c>
      <c r="I19" s="39">
        <f>SUM(I13:I17)</f>
        <v>348807.45870000008</v>
      </c>
    </row>
    <row r="20" spans="1:9" ht="13.5" thickTop="1" x14ac:dyDescent="0.2">
      <c r="I20" s="23"/>
    </row>
    <row r="21" spans="1:9" x14ac:dyDescent="0.2">
      <c r="I21" s="23"/>
    </row>
    <row r="22" spans="1:9" x14ac:dyDescent="0.2">
      <c r="I22" s="23"/>
    </row>
    <row r="23" spans="1:9" x14ac:dyDescent="0.2">
      <c r="A23" s="18" t="s">
        <v>932</v>
      </c>
      <c r="I23" s="23"/>
    </row>
    <row r="24" spans="1:9" x14ac:dyDescent="0.2">
      <c r="A24" s="18"/>
      <c r="I24" s="23"/>
    </row>
    <row r="25" spans="1:9" x14ac:dyDescent="0.2">
      <c r="I25" s="23"/>
    </row>
    <row r="26" spans="1:9" x14ac:dyDescent="0.2">
      <c r="A26" t="str">
        <f>IF(I19&gt;0,Info3!A3,Info3!A19)</f>
        <v>Fiscaal resultaat :</v>
      </c>
      <c r="I26" s="23">
        <f>IF(I19&gt;0,Info3!I3,Info3!I19)</f>
        <v>348807.45870000008</v>
      </c>
    </row>
    <row r="27" spans="1:9" x14ac:dyDescent="0.2">
      <c r="I27" s="23"/>
    </row>
    <row r="28" spans="1:9" x14ac:dyDescent="0.2">
      <c r="A28" t="str">
        <f>IF(I19&gt;0,Info3!A5,Info3!A21)</f>
        <v>Bestanddelen van het resultaat waarop de aftrekbeperking geldt :</v>
      </c>
      <c r="I28" s="23">
        <v>0</v>
      </c>
    </row>
    <row r="29" spans="1:9" x14ac:dyDescent="0.2">
      <c r="A29" t="str">
        <f>IF(I19&gt;0,Info3!A6,Info3!A22)</f>
        <v>Niet belastbare bestanddelen :</v>
      </c>
      <c r="I29" s="23"/>
    </row>
    <row r="30" spans="1:9" x14ac:dyDescent="0.2">
      <c r="A30" t="str">
        <f>IF(I19&gt;0,Info3!A7,Info3!A23)</f>
        <v>Defintief Belaste Inkomsten :</v>
      </c>
      <c r="I30" s="23"/>
    </row>
    <row r="31" spans="1:9" x14ac:dyDescent="0.2">
      <c r="A31" t="str">
        <f>IF(I19&gt;0,Info3!A8,Info3!A24)</f>
        <v>Aftrek voor Risicokapitaal :</v>
      </c>
      <c r="I31" s="23">
        <f>-'NI Aftrek'!C51</f>
        <v>-42999.479999999996</v>
      </c>
    </row>
    <row r="32" spans="1:9" x14ac:dyDescent="0.2">
      <c r="A32" t="str">
        <f>IF(I19&gt;0,Info3!A9,Info3!A25)</f>
        <v>Vorige Verliezen :</v>
      </c>
      <c r="I32" s="23">
        <v>-48339.97</v>
      </c>
    </row>
    <row r="33" spans="1:9" x14ac:dyDescent="0.2">
      <c r="A33" t="str">
        <f>IF(I19&gt;0,Info3!A10,Info3!A26)</f>
        <v>Investeringsaftrek :</v>
      </c>
      <c r="I33" s="23"/>
    </row>
    <row r="34" spans="1:9" x14ac:dyDescent="0.2">
      <c r="I34" s="46"/>
    </row>
    <row r="35" spans="1:9" x14ac:dyDescent="0.2">
      <c r="A35" s="24"/>
      <c r="I35" s="33"/>
    </row>
    <row r="36" spans="1:9" ht="13.5" thickBot="1" x14ac:dyDescent="0.25">
      <c r="A36" s="24" t="str">
        <f>IF(I19&gt;0,Info3!A13,Info3!A29)</f>
        <v>Belastbare grondslag :</v>
      </c>
      <c r="I36" s="39">
        <f>SUM(I26:I34)</f>
        <v>257468.00870000009</v>
      </c>
    </row>
    <row r="37" spans="1:9" ht="13.5" thickTop="1" x14ac:dyDescent="0.2"/>
    <row r="41" spans="1:9" x14ac:dyDescent="0.2">
      <c r="A41">
        <f>IF(I36&lt;1,Info3!A19,Info3!J19)</f>
        <v>0</v>
      </c>
    </row>
    <row r="43" spans="1:9" x14ac:dyDescent="0.2">
      <c r="A43">
        <f>IF(I36&lt;1,Info3!A21,Info3!J21)</f>
        <v>0</v>
      </c>
      <c r="I43" s="23">
        <f>IF(I36&lt;0.01,Info!B19,Info!D19)</f>
        <v>0</v>
      </c>
    </row>
    <row r="44" spans="1:9" x14ac:dyDescent="0.2">
      <c r="I44" s="23"/>
    </row>
    <row r="45" spans="1:9" x14ac:dyDescent="0.2">
      <c r="A45">
        <f>IF(I36&lt;1,Info3!A23,Info3!J23)</f>
        <v>0</v>
      </c>
      <c r="I45" s="23">
        <f>IF(I36&lt;0.01,Info!B20,Info!C20)</f>
        <v>0</v>
      </c>
    </row>
    <row r="46" spans="1:9" x14ac:dyDescent="0.2">
      <c r="A46">
        <f>IF(I36&lt;1,Info3!A24,Info3!J24)</f>
        <v>0</v>
      </c>
      <c r="I46" s="23">
        <f>IF(I36&lt;0.01,Info!B21,Info!C21)</f>
        <v>0</v>
      </c>
    </row>
    <row r="47" spans="1:9" x14ac:dyDescent="0.2">
      <c r="A47">
        <f>IF(I36&lt;1,Info3!A25,Info3!J25)</f>
        <v>0</v>
      </c>
      <c r="I47" s="23">
        <f>IF(I36&lt;0.01,Info!B22,Info!C22)</f>
        <v>0</v>
      </c>
    </row>
    <row r="48" spans="1:9" x14ac:dyDescent="0.2">
      <c r="A48">
        <f>IF(I36&lt;1,Info3!A26,Info3!J26)</f>
        <v>0</v>
      </c>
      <c r="I48" s="23">
        <f>IF(I36&lt;0.01,Info!B23,Info!C23)</f>
        <v>0</v>
      </c>
    </row>
    <row r="49" spans="1:9" x14ac:dyDescent="0.2">
      <c r="I49" s="23">
        <f>IF(I36&lt;1,Info3!I27,J49)</f>
        <v>0</v>
      </c>
    </row>
    <row r="51" spans="1:9" x14ac:dyDescent="0.2">
      <c r="A51" s="24">
        <f>IF(I36&lt;1,Info3!A29,Info3!J29)</f>
        <v>0</v>
      </c>
      <c r="I51" s="47">
        <f>SUM(I43:I49)</f>
        <v>0</v>
      </c>
    </row>
  </sheetData>
  <phoneticPr fontId="0" type="noConversion"/>
  <conditionalFormatting sqref="I13">
    <cfRule type="cellIs" dxfId="0" priority="1" stopIfTrue="1" operator="equal">
      <formula>0</formula>
    </cfRule>
  </conditionalFormatting>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46"/>
  <sheetViews>
    <sheetView workbookViewId="0">
      <selection activeCell="B36" sqref="B36"/>
    </sheetView>
  </sheetViews>
  <sheetFormatPr defaultRowHeight="12.75" x14ac:dyDescent="0.2"/>
  <cols>
    <col min="1" max="1" width="14.5" customWidth="1"/>
    <col min="2" max="2" width="4.6640625" customWidth="1"/>
    <col min="3" max="3" width="12.1640625" customWidth="1"/>
    <col min="4" max="4" width="3.5" style="48" customWidth="1"/>
    <col min="5" max="5" width="8.1640625" customWidth="1"/>
    <col min="6" max="6" width="3.33203125" customWidth="1"/>
    <col min="7" max="7" width="12.5" customWidth="1"/>
    <col min="8" max="8" width="17" customWidth="1"/>
    <col min="9" max="9" width="18.1640625" customWidth="1"/>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8" spans="1:9" x14ac:dyDescent="0.2">
      <c r="A8" s="18" t="s">
        <v>75</v>
      </c>
      <c r="I8" s="43" t="str">
        <f>+Info!B14</f>
        <v>31 december 2008</v>
      </c>
    </row>
    <row r="9" spans="1:9" x14ac:dyDescent="0.2">
      <c r="A9" s="18"/>
    </row>
    <row r="10" spans="1:9" x14ac:dyDescent="0.2">
      <c r="A10" s="18"/>
    </row>
    <row r="12" spans="1:9" x14ac:dyDescent="0.2">
      <c r="A12" t="str">
        <f>IF(Belasting!A36="Belastbare grondslag :",Belasting!A36,J12)</f>
        <v>Belastbare grondslag :</v>
      </c>
      <c r="I12" s="23">
        <f>IF(Belasting!I36&gt;0,Belasting!I36,J12)</f>
        <v>257468.00870000009</v>
      </c>
    </row>
    <row r="15" spans="1:9" x14ac:dyDescent="0.2">
      <c r="A15" s="21" t="s">
        <v>112</v>
      </c>
    </row>
    <row r="17" spans="1:8" x14ac:dyDescent="0.2">
      <c r="A17" s="23">
        <f>IF(I12&lt;25000.01,I12,25000)</f>
        <v>25000</v>
      </c>
      <c r="B17" s="48" t="s">
        <v>77</v>
      </c>
      <c r="C17" s="50">
        <f>VLOOKUP(Info!B17,Tabel!A5:E38,3)</f>
        <v>0.24979999999999999</v>
      </c>
      <c r="D17" s="48" t="s">
        <v>86</v>
      </c>
      <c r="H17" s="23">
        <f>+A17*C17</f>
        <v>6245</v>
      </c>
    </row>
    <row r="18" spans="1:8" x14ac:dyDescent="0.2">
      <c r="A18" s="23">
        <f>IF(I12&gt;25000,Info3!E58,0)</f>
        <v>65000</v>
      </c>
      <c r="B18" s="48" t="s">
        <v>77</v>
      </c>
      <c r="C18" s="50">
        <f>VLOOKUP(Info!B17,Tabel!A5:E38,4)</f>
        <v>0.31929999999999997</v>
      </c>
      <c r="D18" s="48" t="s">
        <v>86</v>
      </c>
      <c r="H18" s="23">
        <f>+A18*C18</f>
        <v>20754.5</v>
      </c>
    </row>
    <row r="19" spans="1:8" x14ac:dyDescent="0.2">
      <c r="A19" s="23">
        <f>IF(I12&gt;90000,I12-90000,0)</f>
        <v>167468.00870000009</v>
      </c>
      <c r="B19" s="48" t="s">
        <v>77</v>
      </c>
      <c r="C19" s="50">
        <f>VLOOKUP(Info!B17,Tabel!A5:E38,5)</f>
        <v>0.35539999999999999</v>
      </c>
      <c r="D19" s="48" t="s">
        <v>86</v>
      </c>
      <c r="H19" s="23">
        <f>+A19*C19</f>
        <v>59518.130291980029</v>
      </c>
    </row>
    <row r="21" spans="1:8" x14ac:dyDescent="0.2">
      <c r="A21" t="s">
        <v>93</v>
      </c>
      <c r="D21" s="48" t="s">
        <v>86</v>
      </c>
      <c r="H21" s="23">
        <f>-Info!B19</f>
        <v>-25.36</v>
      </c>
    </row>
    <row r="22" spans="1:8" x14ac:dyDescent="0.2">
      <c r="H22" s="44"/>
    </row>
    <row r="23" spans="1:8" x14ac:dyDescent="0.2">
      <c r="H23" s="23"/>
    </row>
    <row r="24" spans="1:8" x14ac:dyDescent="0.2">
      <c r="A24" t="s">
        <v>89</v>
      </c>
      <c r="H24" s="23">
        <f>SUM(H17:H22)</f>
        <v>86492.270291980021</v>
      </c>
    </row>
    <row r="25" spans="1:8" x14ac:dyDescent="0.2">
      <c r="H25" s="23"/>
    </row>
    <row r="26" spans="1:8" x14ac:dyDescent="0.2">
      <c r="A26" t="str">
        <f>+Info2!H17</f>
        <v>Vermeerdering :</v>
      </c>
      <c r="C26" s="50">
        <f>IF(Info2!C17=2,Info2!E18,Info2!F18)</f>
        <v>0.1125</v>
      </c>
      <c r="D26" s="48" t="s">
        <v>86</v>
      </c>
      <c r="G26" s="23">
        <f>+H24*C26</f>
        <v>9730.3804078477533</v>
      </c>
    </row>
    <row r="27" spans="1:8" x14ac:dyDescent="0.2">
      <c r="A27" s="58"/>
      <c r="H27" s="23"/>
    </row>
    <row r="29" spans="1:8" x14ac:dyDescent="0.2">
      <c r="A29" s="21" t="s">
        <v>109</v>
      </c>
    </row>
    <row r="31" spans="1:8" x14ac:dyDescent="0.2">
      <c r="A31" t="s">
        <v>61</v>
      </c>
      <c r="C31" s="23">
        <f>+Info!B20</f>
        <v>85000</v>
      </c>
      <c r="D31" s="48" t="s">
        <v>77</v>
      </c>
      <c r="E31" s="50">
        <f>VLOOKUP(Info!B17,Tabel!A5:J38,7)</f>
        <v>0.15</v>
      </c>
      <c r="F31" s="50" t="s">
        <v>86</v>
      </c>
      <c r="G31" s="23">
        <f>+C31*E31</f>
        <v>12750</v>
      </c>
    </row>
    <row r="32" spans="1:8" x14ac:dyDescent="0.2">
      <c r="A32" t="s">
        <v>62</v>
      </c>
      <c r="C32" s="23">
        <f>+Info!B21</f>
        <v>0</v>
      </c>
      <c r="D32" s="48" t="s">
        <v>77</v>
      </c>
      <c r="E32" s="50">
        <f>VLOOKUP(Info!B17,Tabel!A5:J38,8)</f>
        <v>0.125</v>
      </c>
      <c r="F32" s="50" t="s">
        <v>86</v>
      </c>
      <c r="G32" s="23">
        <f>+C32*E32</f>
        <v>0</v>
      </c>
    </row>
    <row r="33" spans="1:8" x14ac:dyDescent="0.2">
      <c r="A33" t="s">
        <v>63</v>
      </c>
      <c r="C33" s="23">
        <f>+Info!B22</f>
        <v>0</v>
      </c>
      <c r="D33" s="48" t="s">
        <v>77</v>
      </c>
      <c r="E33" s="50">
        <f>VLOOKUP(Info!B17,Tabel!A5:J38,9)</f>
        <v>0.1</v>
      </c>
      <c r="F33" s="50" t="s">
        <v>86</v>
      </c>
      <c r="G33" s="23">
        <f>+C33*E33</f>
        <v>0</v>
      </c>
    </row>
    <row r="34" spans="1:8" x14ac:dyDescent="0.2">
      <c r="A34" t="s">
        <v>64</v>
      </c>
      <c r="C34" s="23">
        <f>+Info!B23</f>
        <v>2000</v>
      </c>
      <c r="D34" s="48" t="s">
        <v>77</v>
      </c>
      <c r="E34" s="50">
        <f>VLOOKUP(Info!B17,Tabel!A5:J38,10)</f>
        <v>7.4999999999999997E-2</v>
      </c>
      <c r="F34" s="50" t="s">
        <v>86</v>
      </c>
      <c r="G34" s="23">
        <f>+C34*E34</f>
        <v>150</v>
      </c>
    </row>
    <row r="35" spans="1:8" x14ac:dyDescent="0.2">
      <c r="C35" s="46"/>
      <c r="G35" s="46"/>
    </row>
    <row r="37" spans="1:8" x14ac:dyDescent="0.2">
      <c r="A37" t="s">
        <v>103</v>
      </c>
      <c r="C37" s="23">
        <f>SUM(C31:C35)</f>
        <v>87000</v>
      </c>
      <c r="G37" s="23">
        <f>SUM(G31:G35)</f>
        <v>12900</v>
      </c>
    </row>
    <row r="39" spans="1:8" x14ac:dyDescent="0.2">
      <c r="A39" t="str">
        <f>IF(H39&gt;0,"Vermeerdering - bonificatie =","Vermeerdering niet van toepassing :")</f>
        <v>Vermeerdering niet van toepassing :</v>
      </c>
      <c r="H39" s="23">
        <f>IF(Info3!E40=FALSE,0,Info3!D39)</f>
        <v>0</v>
      </c>
    </row>
    <row r="41" spans="1:8" x14ac:dyDescent="0.2">
      <c r="A41" t="s">
        <v>88</v>
      </c>
      <c r="H41" s="23">
        <f>-C37</f>
        <v>-87000</v>
      </c>
    </row>
    <row r="42" spans="1:8" x14ac:dyDescent="0.2">
      <c r="H42" s="46"/>
    </row>
    <row r="44" spans="1:8" x14ac:dyDescent="0.2">
      <c r="A44" s="24" t="str">
        <f>IF(H44&lt;0,"Terug te vorderen belasting :","Geraamde belastingschuld :")</f>
        <v>Terug te vorderen belasting :</v>
      </c>
      <c r="H44" s="45">
        <f>SUM(H23:H42)</f>
        <v>-507.72970801997872</v>
      </c>
    </row>
    <row r="45" spans="1:8" ht="13.5" thickBot="1" x14ac:dyDescent="0.25">
      <c r="H45" s="59"/>
    </row>
    <row r="46" spans="1:8" ht="13.5" thickTop="1" x14ac:dyDescent="0.2"/>
  </sheetData>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0"/>
  <sheetViews>
    <sheetView topLeftCell="B7" workbookViewId="0">
      <selection activeCell="B46" sqref="B46"/>
    </sheetView>
  </sheetViews>
  <sheetFormatPr defaultRowHeight="12.75" x14ac:dyDescent="0.2"/>
  <cols>
    <col min="1" max="1" width="33.33203125" customWidth="1"/>
    <col min="2" max="2" width="55.83203125" customWidth="1"/>
    <col min="3" max="3" width="4.5" customWidth="1"/>
  </cols>
  <sheetData>
    <row r="1" spans="1:10" ht="18.75" x14ac:dyDescent="0.3">
      <c r="A1" s="233" t="s">
        <v>0</v>
      </c>
      <c r="B1" s="234"/>
      <c r="D1" s="21"/>
      <c r="E1" s="9"/>
      <c r="F1" s="9"/>
      <c r="G1" s="9"/>
      <c r="H1" s="9"/>
      <c r="I1" s="9"/>
      <c r="J1" s="9"/>
    </row>
    <row r="2" spans="1:10" x14ac:dyDescent="0.2">
      <c r="D2" s="21"/>
      <c r="E2" s="9"/>
      <c r="F2" s="9"/>
      <c r="G2" s="9"/>
      <c r="H2" s="9"/>
      <c r="I2" s="9"/>
      <c r="J2" s="9"/>
    </row>
    <row r="3" spans="1:10" x14ac:dyDescent="0.2">
      <c r="D3" s="21"/>
      <c r="E3" s="9"/>
      <c r="F3" s="9"/>
      <c r="G3" s="9"/>
      <c r="H3" s="9"/>
      <c r="I3" s="9"/>
      <c r="J3" s="9"/>
    </row>
    <row r="4" spans="1:10" x14ac:dyDescent="0.2">
      <c r="D4" s="21"/>
      <c r="E4" s="9"/>
      <c r="F4" s="9"/>
      <c r="G4" s="9"/>
      <c r="H4" s="9"/>
      <c r="I4" s="9"/>
      <c r="J4" s="9"/>
    </row>
    <row r="5" spans="1:10" x14ac:dyDescent="0.2">
      <c r="A5" t="s">
        <v>1</v>
      </c>
      <c r="B5" s="2" t="s">
        <v>285</v>
      </c>
      <c r="C5" s="2"/>
      <c r="D5" s="21"/>
      <c r="E5" s="9"/>
      <c r="F5" s="9"/>
      <c r="G5" s="9"/>
      <c r="H5" s="9"/>
      <c r="I5" s="9"/>
      <c r="J5" s="9"/>
    </row>
    <row r="6" spans="1:10" x14ac:dyDescent="0.2">
      <c r="A6" t="s">
        <v>2</v>
      </c>
      <c r="B6" s="2" t="s">
        <v>286</v>
      </c>
      <c r="C6" s="2"/>
      <c r="D6" s="21"/>
      <c r="E6" s="9"/>
      <c r="F6" s="9"/>
      <c r="G6" s="9"/>
      <c r="H6" s="9"/>
      <c r="I6" s="9"/>
      <c r="J6" s="9"/>
    </row>
    <row r="7" spans="1:10" x14ac:dyDescent="0.2">
      <c r="A7" t="s">
        <v>3</v>
      </c>
      <c r="B7" s="2" t="s">
        <v>287</v>
      </c>
      <c r="C7" s="2"/>
      <c r="D7" s="21"/>
      <c r="E7" s="9"/>
      <c r="F7" s="9"/>
      <c r="G7" s="9"/>
      <c r="H7" s="9"/>
      <c r="I7" s="9"/>
      <c r="J7" s="9"/>
    </row>
    <row r="8" spans="1:10" x14ac:dyDescent="0.2">
      <c r="B8" s="2"/>
      <c r="C8" s="2"/>
      <c r="D8" s="21"/>
      <c r="E8" s="9"/>
      <c r="F8" s="9"/>
      <c r="G8" s="9"/>
      <c r="H8" s="9"/>
      <c r="I8" s="9"/>
      <c r="J8" s="9"/>
    </row>
    <row r="9" spans="1:10" x14ac:dyDescent="0.2">
      <c r="A9" t="s">
        <v>4</v>
      </c>
      <c r="B9" s="2" t="s">
        <v>915</v>
      </c>
      <c r="C9" s="2"/>
      <c r="D9" s="21"/>
      <c r="E9" s="9"/>
      <c r="F9" s="9"/>
      <c r="G9" s="9"/>
      <c r="H9" s="9"/>
      <c r="I9" s="9"/>
      <c r="J9" s="9"/>
    </row>
    <row r="10" spans="1:10" x14ac:dyDescent="0.2">
      <c r="A10" t="s">
        <v>110</v>
      </c>
      <c r="B10" s="2" t="s">
        <v>288</v>
      </c>
      <c r="C10" s="2"/>
      <c r="D10" s="21"/>
      <c r="E10" s="9"/>
      <c r="F10" s="9"/>
      <c r="G10" s="9"/>
      <c r="H10" s="9"/>
      <c r="I10" s="9"/>
      <c r="J10" s="9"/>
    </row>
    <row r="11" spans="1:10" x14ac:dyDescent="0.2">
      <c r="A11" t="s">
        <v>111</v>
      </c>
      <c r="B11" s="2" t="s">
        <v>289</v>
      </c>
      <c r="C11" s="2"/>
      <c r="D11" s="21"/>
      <c r="E11" s="9"/>
      <c r="F11" s="9"/>
      <c r="G11" s="9"/>
      <c r="H11" s="9"/>
      <c r="I11" s="9"/>
      <c r="J11" s="9"/>
    </row>
    <row r="12" spans="1:10" x14ac:dyDescent="0.2">
      <c r="B12" s="2"/>
      <c r="C12" s="2"/>
      <c r="D12" s="21"/>
      <c r="E12" s="9"/>
      <c r="F12" s="9"/>
      <c r="G12" s="9"/>
      <c r="H12" s="9"/>
      <c r="I12" s="9"/>
      <c r="J12" s="9"/>
    </row>
    <row r="13" spans="1:10" x14ac:dyDescent="0.2">
      <c r="A13" t="s">
        <v>5</v>
      </c>
      <c r="B13" s="3" t="s">
        <v>290</v>
      </c>
      <c r="C13" s="3"/>
      <c r="D13" s="21"/>
      <c r="E13" s="9"/>
      <c r="F13" s="9"/>
      <c r="G13" s="9"/>
      <c r="H13" s="9"/>
      <c r="I13" s="9"/>
      <c r="J13" s="9"/>
    </row>
    <row r="14" spans="1:10" x14ac:dyDescent="0.2">
      <c r="A14" t="s">
        <v>6</v>
      </c>
      <c r="B14" s="3" t="s">
        <v>291</v>
      </c>
      <c r="C14" s="3"/>
      <c r="D14" s="21"/>
      <c r="E14" s="9"/>
      <c r="F14" s="9"/>
      <c r="G14" s="9"/>
      <c r="H14" s="9"/>
      <c r="I14" s="9"/>
      <c r="J14" s="9"/>
    </row>
    <row r="15" spans="1:10" x14ac:dyDescent="0.2">
      <c r="B15" s="4"/>
      <c r="C15" s="4"/>
      <c r="D15" s="21"/>
      <c r="E15" s="9"/>
      <c r="F15" s="9"/>
      <c r="G15" s="9"/>
      <c r="H15" s="9"/>
      <c r="I15" s="9"/>
      <c r="J15" s="9"/>
    </row>
    <row r="16" spans="1:10" x14ac:dyDescent="0.2">
      <c r="A16" t="s">
        <v>8</v>
      </c>
      <c r="B16" s="5">
        <v>2008</v>
      </c>
      <c r="C16" s="5"/>
      <c r="D16" s="21"/>
      <c r="E16" s="9"/>
      <c r="F16" s="9"/>
      <c r="G16" s="9"/>
      <c r="H16" s="9"/>
      <c r="I16" s="9"/>
      <c r="J16" s="9"/>
    </row>
    <row r="17" spans="1:10" x14ac:dyDescent="0.2">
      <c r="A17" t="s">
        <v>9</v>
      </c>
      <c r="B17" s="6">
        <v>2009</v>
      </c>
      <c r="C17" s="6"/>
      <c r="D17" s="21"/>
      <c r="E17" s="9"/>
      <c r="F17" s="9"/>
      <c r="G17" s="9"/>
      <c r="H17" s="9"/>
      <c r="I17" s="9"/>
      <c r="J17" s="9"/>
    </row>
    <row r="18" spans="1:10" x14ac:dyDescent="0.2">
      <c r="B18" s="6"/>
      <c r="C18" s="6"/>
      <c r="D18" s="21"/>
      <c r="E18" s="9"/>
      <c r="F18" s="9"/>
      <c r="G18" s="9"/>
      <c r="H18" s="9"/>
      <c r="I18" s="9"/>
      <c r="J18" s="9"/>
    </row>
    <row r="19" spans="1:10" x14ac:dyDescent="0.2">
      <c r="A19" t="s">
        <v>87</v>
      </c>
      <c r="B19" s="53">
        <v>25.36</v>
      </c>
      <c r="C19" s="6"/>
      <c r="D19" s="21"/>
      <c r="E19" s="9"/>
      <c r="F19" s="9"/>
      <c r="G19" s="9"/>
      <c r="H19" s="9"/>
      <c r="I19" s="9"/>
      <c r="J19" s="9"/>
    </row>
    <row r="20" spans="1:10" x14ac:dyDescent="0.2">
      <c r="A20" t="s">
        <v>61</v>
      </c>
      <c r="B20" s="53">
        <v>85000</v>
      </c>
      <c r="C20" s="6"/>
      <c r="D20" s="21"/>
      <c r="E20" s="9"/>
      <c r="F20" s="9"/>
      <c r="G20" s="9"/>
      <c r="H20" s="9"/>
      <c r="I20" s="9"/>
      <c r="J20" s="9"/>
    </row>
    <row r="21" spans="1:10" x14ac:dyDescent="0.2">
      <c r="A21" t="s">
        <v>62</v>
      </c>
      <c r="B21" s="53">
        <v>0</v>
      </c>
      <c r="C21" s="6"/>
      <c r="D21" s="21"/>
      <c r="E21" s="9"/>
      <c r="F21" s="9"/>
      <c r="G21" s="9"/>
      <c r="H21" s="9"/>
      <c r="I21" s="9"/>
      <c r="J21" s="9"/>
    </row>
    <row r="22" spans="1:10" x14ac:dyDescent="0.2">
      <c r="A22" t="s">
        <v>63</v>
      </c>
      <c r="B22" s="53">
        <v>0</v>
      </c>
      <c r="C22" s="6"/>
      <c r="D22" s="21"/>
      <c r="E22" s="9"/>
      <c r="F22" s="9"/>
      <c r="G22" s="9"/>
      <c r="H22" s="9"/>
      <c r="I22" s="9"/>
      <c r="J22" s="9"/>
    </row>
    <row r="23" spans="1:10" x14ac:dyDescent="0.2">
      <c r="A23" t="s">
        <v>64</v>
      </c>
      <c r="B23" s="53">
        <v>2000</v>
      </c>
      <c r="C23" s="6"/>
      <c r="D23" s="21"/>
      <c r="E23" s="9"/>
      <c r="F23" s="9"/>
      <c r="G23" s="9"/>
      <c r="H23" s="9"/>
      <c r="I23" s="9"/>
      <c r="J23" s="9"/>
    </row>
    <row r="24" spans="1:10" x14ac:dyDescent="0.2">
      <c r="B24" s="6"/>
      <c r="C24" s="6"/>
      <c r="D24" s="21"/>
      <c r="E24" s="9"/>
      <c r="F24" s="9"/>
      <c r="G24" s="9"/>
      <c r="H24" s="9"/>
      <c r="I24" s="9"/>
      <c r="J24" s="9"/>
    </row>
    <row r="25" spans="1:10" x14ac:dyDescent="0.2">
      <c r="A25" t="s">
        <v>98</v>
      </c>
      <c r="B25" s="6"/>
      <c r="C25" s="6"/>
      <c r="D25" s="21"/>
      <c r="E25" s="9"/>
      <c r="F25" s="9"/>
      <c r="G25" s="9"/>
      <c r="H25" s="9"/>
      <c r="I25" s="9"/>
      <c r="J25" s="9"/>
    </row>
    <row r="26" spans="1:10" x14ac:dyDescent="0.2">
      <c r="A26" t="s">
        <v>99</v>
      </c>
      <c r="B26" s="6"/>
      <c r="C26" s="6"/>
      <c r="D26" s="21"/>
      <c r="E26" s="9"/>
      <c r="F26" s="9"/>
      <c r="G26" s="9"/>
      <c r="H26" s="9"/>
      <c r="I26" s="9"/>
      <c r="J26" s="9"/>
    </row>
    <row r="27" spans="1:10" x14ac:dyDescent="0.2">
      <c r="B27" s="6"/>
      <c r="C27" s="6"/>
      <c r="D27" s="21"/>
      <c r="E27" s="9"/>
      <c r="F27" s="9"/>
      <c r="G27" s="9"/>
      <c r="H27" s="9"/>
      <c r="I27" s="9"/>
      <c r="J27" s="9"/>
    </row>
    <row r="28" spans="1:10" x14ac:dyDescent="0.2">
      <c r="A28" t="s">
        <v>158</v>
      </c>
      <c r="B28" s="6"/>
      <c r="C28" s="6"/>
      <c r="D28" s="21"/>
      <c r="E28" s="9"/>
      <c r="F28" s="9"/>
      <c r="G28" s="9"/>
      <c r="H28" s="9"/>
      <c r="I28" s="9"/>
      <c r="J28" s="9"/>
    </row>
    <row r="29" spans="1:10" x14ac:dyDescent="0.2">
      <c r="A29" t="s">
        <v>159</v>
      </c>
      <c r="B29" s="6"/>
      <c r="C29" s="6"/>
      <c r="D29" s="21"/>
      <c r="E29" s="9"/>
      <c r="F29" s="9"/>
      <c r="G29" s="9"/>
      <c r="H29" s="9"/>
      <c r="I29" s="9"/>
      <c r="J29" s="9"/>
    </row>
    <row r="30" spans="1:10" x14ac:dyDescent="0.2">
      <c r="B30" s="6"/>
      <c r="C30" s="6"/>
      <c r="D30" s="21"/>
      <c r="E30" s="9"/>
      <c r="F30" s="9"/>
      <c r="G30" s="9"/>
      <c r="H30" s="9"/>
      <c r="I30" s="9"/>
      <c r="J30" s="9"/>
    </row>
    <row r="31" spans="1:10" x14ac:dyDescent="0.2">
      <c r="B31" s="6"/>
      <c r="C31" s="6"/>
      <c r="D31" s="21"/>
      <c r="E31" s="9"/>
      <c r="F31" s="9"/>
      <c r="G31" s="9"/>
      <c r="H31" s="9"/>
      <c r="I31" s="9"/>
      <c r="J31" s="9"/>
    </row>
    <row r="32" spans="1:10" x14ac:dyDescent="0.2">
      <c r="A32" s="18" t="s">
        <v>201</v>
      </c>
      <c r="B32" s="6"/>
      <c r="C32" s="6"/>
      <c r="D32" s="21"/>
      <c r="E32" s="9"/>
      <c r="F32" s="9"/>
      <c r="G32" s="9"/>
      <c r="H32" s="9"/>
      <c r="I32" s="9"/>
      <c r="J32" s="9"/>
    </row>
    <row r="33" spans="1:10" x14ac:dyDescent="0.2">
      <c r="B33" s="6"/>
      <c r="C33" s="6"/>
      <c r="D33" s="21"/>
      <c r="E33" s="9"/>
      <c r="F33" s="9"/>
      <c r="G33" s="9"/>
      <c r="H33" s="9"/>
      <c r="I33" s="9"/>
      <c r="J33" s="9"/>
    </row>
    <row r="34" spans="1:10" x14ac:dyDescent="0.2">
      <c r="A34" t="s">
        <v>202</v>
      </c>
      <c r="B34" s="3" t="s">
        <v>292</v>
      </c>
      <c r="C34" s="6"/>
      <c r="D34" s="21"/>
      <c r="E34" s="9"/>
      <c r="F34" s="9"/>
      <c r="G34" s="9"/>
      <c r="H34" s="9"/>
      <c r="I34" s="9"/>
      <c r="J34" s="9"/>
    </row>
    <row r="35" spans="1:10" x14ac:dyDescent="0.2">
      <c r="A35" t="s">
        <v>203</v>
      </c>
      <c r="B35" s="3" t="s">
        <v>293</v>
      </c>
      <c r="C35" s="6"/>
      <c r="D35" s="21"/>
      <c r="E35" s="9"/>
      <c r="F35" s="9"/>
      <c r="G35" s="9"/>
      <c r="H35" s="9"/>
      <c r="I35" s="9"/>
      <c r="J35" s="9"/>
    </row>
    <row r="36" spans="1:10" x14ac:dyDescent="0.2">
      <c r="B36" s="6"/>
      <c r="C36" s="6"/>
      <c r="D36" s="21"/>
      <c r="E36" s="9"/>
      <c r="F36" s="9"/>
      <c r="G36" s="9"/>
      <c r="H36" s="9"/>
      <c r="I36" s="9"/>
      <c r="J36" s="9"/>
    </row>
    <row r="37" spans="1:10" x14ac:dyDescent="0.2">
      <c r="A37" t="s">
        <v>204</v>
      </c>
      <c r="B37" s="6" t="s">
        <v>294</v>
      </c>
      <c r="C37" s="6"/>
      <c r="D37" s="21"/>
      <c r="E37" s="9"/>
      <c r="F37" s="9"/>
      <c r="G37" s="9"/>
      <c r="H37" s="9"/>
      <c r="I37" s="9"/>
      <c r="J37" s="9"/>
    </row>
    <row r="38" spans="1:10" x14ac:dyDescent="0.2">
      <c r="A38" t="s">
        <v>205</v>
      </c>
      <c r="B38" s="6" t="s">
        <v>295</v>
      </c>
      <c r="C38" s="6"/>
      <c r="D38" s="21"/>
      <c r="E38" s="9"/>
      <c r="F38" s="9"/>
      <c r="G38" s="9"/>
      <c r="H38" s="9"/>
      <c r="I38" s="9"/>
      <c r="J38" s="9"/>
    </row>
    <row r="39" spans="1:10" x14ac:dyDescent="0.2">
      <c r="A39" t="s">
        <v>206</v>
      </c>
      <c r="B39" s="6" t="s">
        <v>295</v>
      </c>
      <c r="C39" s="6"/>
      <c r="D39" s="21"/>
      <c r="E39" s="9"/>
      <c r="F39" s="9"/>
      <c r="G39" s="9"/>
      <c r="H39" s="9"/>
      <c r="I39" s="9"/>
      <c r="J39" s="9"/>
    </row>
    <row r="40" spans="1:10" x14ac:dyDescent="0.2">
      <c r="B40" s="6"/>
      <c r="C40" s="6"/>
      <c r="D40" s="21"/>
      <c r="E40" s="9"/>
      <c r="F40" s="9"/>
      <c r="G40" s="9"/>
      <c r="H40" s="9"/>
      <c r="I40" s="9"/>
      <c r="J40" s="9"/>
    </row>
    <row r="41" spans="1:10" x14ac:dyDescent="0.2">
      <c r="B41" s="6"/>
      <c r="C41" s="6"/>
      <c r="D41" s="21"/>
      <c r="E41" s="9"/>
      <c r="F41" s="9"/>
      <c r="G41" s="9"/>
      <c r="H41" s="9"/>
      <c r="I41" s="9"/>
      <c r="J41" s="9"/>
    </row>
    <row r="42" spans="1:10" x14ac:dyDescent="0.2">
      <c r="A42" s="18" t="s">
        <v>100</v>
      </c>
      <c r="B42" s="6"/>
      <c r="C42" s="6"/>
      <c r="D42" s="21"/>
      <c r="E42" s="9"/>
      <c r="F42" s="9"/>
      <c r="G42" s="9"/>
      <c r="H42" s="9"/>
      <c r="I42" s="9"/>
      <c r="J42" s="9"/>
    </row>
    <row r="43" spans="1:10" x14ac:dyDescent="0.2">
      <c r="B43" s="6"/>
      <c r="C43" s="6"/>
      <c r="D43" s="21"/>
      <c r="E43" s="9"/>
      <c r="F43" s="9"/>
      <c r="G43" s="9"/>
      <c r="H43" s="9"/>
      <c r="I43" s="9"/>
      <c r="J43" s="9"/>
    </row>
    <row r="44" spans="1:10" x14ac:dyDescent="0.2">
      <c r="A44" t="s">
        <v>101</v>
      </c>
      <c r="B44" s="6" t="s">
        <v>296</v>
      </c>
      <c r="C44" s="6"/>
      <c r="D44" s="21"/>
      <c r="E44" s="9"/>
      <c r="F44" s="9"/>
      <c r="G44" s="9"/>
      <c r="H44" s="9"/>
      <c r="I44" s="9"/>
      <c r="J44" s="9"/>
    </row>
    <row r="45" spans="1:10" x14ac:dyDescent="0.2">
      <c r="A45" t="s">
        <v>102</v>
      </c>
      <c r="B45" s="6" t="s">
        <v>282</v>
      </c>
      <c r="C45" s="6"/>
      <c r="D45" s="21"/>
      <c r="E45" s="9"/>
      <c r="F45" s="9"/>
      <c r="G45" s="9"/>
      <c r="H45" s="9"/>
      <c r="I45" s="9"/>
      <c r="J45" s="9"/>
    </row>
    <row r="46" spans="1:10" x14ac:dyDescent="0.2">
      <c r="A46" t="s">
        <v>7</v>
      </c>
      <c r="B46" s="3" t="s">
        <v>916</v>
      </c>
      <c r="C46" s="3"/>
      <c r="D46" s="22"/>
      <c r="E46" s="9"/>
      <c r="F46" s="9"/>
      <c r="G46" s="9"/>
      <c r="H46" s="9"/>
      <c r="I46" s="9"/>
      <c r="J46" s="9"/>
    </row>
    <row r="47" spans="1:10" x14ac:dyDescent="0.2">
      <c r="B47" s="3"/>
      <c r="C47" s="3"/>
      <c r="D47" s="22"/>
      <c r="E47" s="9"/>
      <c r="F47" s="9"/>
      <c r="G47" s="9"/>
      <c r="H47" s="9"/>
      <c r="I47" s="9"/>
      <c r="J47" s="9"/>
    </row>
    <row r="48" spans="1:10" x14ac:dyDescent="0.2">
      <c r="A48" t="s">
        <v>10</v>
      </c>
      <c r="B48" s="7"/>
      <c r="D48" s="21"/>
      <c r="E48" s="9"/>
      <c r="F48" s="9"/>
      <c r="G48" s="9"/>
      <c r="H48" s="9"/>
      <c r="I48" s="9"/>
      <c r="J48" s="9"/>
    </row>
    <row r="49" spans="1:10" x14ac:dyDescent="0.2">
      <c r="B49" s="7"/>
      <c r="D49" s="21"/>
      <c r="E49" s="9"/>
      <c r="F49" s="9"/>
      <c r="G49" s="9"/>
      <c r="H49" s="9"/>
      <c r="I49" s="9"/>
      <c r="J49" s="9"/>
    </row>
    <row r="50" spans="1:10" x14ac:dyDescent="0.2">
      <c r="D50" s="21"/>
      <c r="E50" s="9"/>
      <c r="F50" s="9"/>
      <c r="G50" s="9"/>
      <c r="H50" s="9"/>
      <c r="I50" s="9"/>
      <c r="J50" s="9"/>
    </row>
    <row r="51" spans="1:10" x14ac:dyDescent="0.2">
      <c r="A51" t="s">
        <v>11</v>
      </c>
      <c r="D51" s="21"/>
      <c r="E51" s="9"/>
      <c r="F51" s="9"/>
      <c r="G51" s="9"/>
      <c r="H51" s="9"/>
      <c r="I51" s="9"/>
      <c r="J51" s="9"/>
    </row>
    <row r="52" spans="1:10" x14ac:dyDescent="0.2">
      <c r="D52" s="21"/>
      <c r="E52" s="9"/>
      <c r="F52" s="9"/>
      <c r="G52" s="9"/>
      <c r="H52" s="9"/>
      <c r="I52" s="9"/>
      <c r="J52" s="9"/>
    </row>
    <row r="53" spans="1:10" x14ac:dyDescent="0.2">
      <c r="D53" s="21"/>
      <c r="E53" s="9"/>
      <c r="F53" s="9"/>
      <c r="G53" s="9"/>
      <c r="H53" s="9"/>
      <c r="I53" s="9"/>
      <c r="J53" s="9"/>
    </row>
    <row r="54" spans="1:10" x14ac:dyDescent="0.2">
      <c r="D54" s="21"/>
      <c r="E54" s="9"/>
      <c r="F54" s="9"/>
      <c r="G54" s="9"/>
      <c r="H54" s="9"/>
      <c r="I54" s="9"/>
      <c r="J54" s="9"/>
    </row>
    <row r="55" spans="1:10" x14ac:dyDescent="0.2">
      <c r="D55" s="21"/>
      <c r="E55" s="9"/>
      <c r="F55" s="9"/>
      <c r="G55" s="9"/>
      <c r="H55" s="9"/>
      <c r="I55" s="9"/>
      <c r="J55" s="9"/>
    </row>
    <row r="56" spans="1:10" x14ac:dyDescent="0.2">
      <c r="D56" s="1"/>
    </row>
    <row r="57" spans="1:10" x14ac:dyDescent="0.2">
      <c r="D57" s="1"/>
    </row>
    <row r="58" spans="1:10" x14ac:dyDescent="0.2">
      <c r="D58" s="1"/>
    </row>
    <row r="59" spans="1:10" x14ac:dyDescent="0.2">
      <c r="D59" s="1"/>
    </row>
    <row r="60" spans="1:10" x14ac:dyDescent="0.2">
      <c r="D60" s="1"/>
    </row>
  </sheetData>
  <mergeCells count="1">
    <mergeCell ref="A1:B1"/>
  </mergeCells>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defaultSize="0" autoLine="0" autoPict="0" altText="test_x000a_">
                <anchor moveWithCells="1">
                  <from>
                    <xdr:col>1</xdr:col>
                    <xdr:colOff>19050</xdr:colOff>
                    <xdr:row>47</xdr:row>
                    <xdr:rowOff>9525</xdr:rowOff>
                  </from>
                  <to>
                    <xdr:col>1</xdr:col>
                    <xdr:colOff>3152775</xdr:colOff>
                    <xdr:row>48</xdr:row>
                    <xdr:rowOff>133350</xdr:rowOff>
                  </to>
                </anchor>
              </controlPr>
            </control>
          </mc:Choice>
        </mc:AlternateContent>
        <mc:AlternateContent xmlns:mc="http://schemas.openxmlformats.org/markup-compatibility/2006">
          <mc:Choice Requires="x14">
            <control shapeId="1026" r:id="rId5" name="Drop Down 2">
              <controlPr defaultSize="0" autoLine="0" autoPict="0">
                <anchor moveWithCells="1">
                  <from>
                    <xdr:col>1</xdr:col>
                    <xdr:colOff>19050</xdr:colOff>
                    <xdr:row>50</xdr:row>
                    <xdr:rowOff>28575</xdr:rowOff>
                  </from>
                  <to>
                    <xdr:col>1</xdr:col>
                    <xdr:colOff>3162300</xdr:colOff>
                    <xdr:row>51</xdr:row>
                    <xdr:rowOff>142875</xdr:rowOff>
                  </to>
                </anchor>
              </controlPr>
            </control>
          </mc:Choice>
        </mc:AlternateContent>
        <mc:AlternateContent xmlns:mc="http://schemas.openxmlformats.org/markup-compatibility/2006">
          <mc:Choice Requires="x14">
            <control shapeId="1028" r:id="rId6" name="Drop Down 4">
              <controlPr defaultSize="0" autoLine="0" autoPict="0">
                <anchor moveWithCells="1">
                  <from>
                    <xdr:col>1</xdr:col>
                    <xdr:colOff>19050</xdr:colOff>
                    <xdr:row>24</xdr:row>
                    <xdr:rowOff>19050</xdr:rowOff>
                  </from>
                  <to>
                    <xdr:col>1</xdr:col>
                    <xdr:colOff>3162300</xdr:colOff>
                    <xdr:row>25</xdr:row>
                    <xdr:rowOff>152400</xdr:rowOff>
                  </to>
                </anchor>
              </controlPr>
            </control>
          </mc:Choice>
        </mc:AlternateContent>
        <mc:AlternateContent xmlns:mc="http://schemas.openxmlformats.org/markup-compatibility/2006">
          <mc:Choice Requires="x14">
            <control shapeId="1041" r:id="rId7" name="Drop Down 17">
              <controlPr defaultSize="0" autoLine="0" autoPict="0">
                <anchor moveWithCells="1">
                  <from>
                    <xdr:col>1</xdr:col>
                    <xdr:colOff>19050</xdr:colOff>
                    <xdr:row>27</xdr:row>
                    <xdr:rowOff>19050</xdr:rowOff>
                  </from>
                  <to>
                    <xdr:col>1</xdr:col>
                    <xdr:colOff>3162300</xdr:colOff>
                    <xdr:row>28</xdr:row>
                    <xdr:rowOff>152400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44"/>
  <sheetViews>
    <sheetView topLeftCell="A13" workbookViewId="0">
      <selection activeCell="A8" sqref="A8"/>
    </sheetView>
  </sheetViews>
  <sheetFormatPr defaultRowHeight="12.75" x14ac:dyDescent="0.2"/>
  <cols>
    <col min="1" max="1" width="14.5" customWidth="1"/>
    <col min="2" max="2" width="4.6640625" customWidth="1"/>
    <col min="3" max="3" width="12.1640625" customWidth="1"/>
    <col min="4" max="4" width="3.5" style="48" customWidth="1"/>
    <col min="5" max="5" width="8.1640625" customWidth="1"/>
    <col min="6" max="6" width="3.33203125" customWidth="1"/>
    <col min="7" max="7" width="12.5" customWidth="1"/>
    <col min="8" max="8" width="17" customWidth="1"/>
    <col min="9" max="9" width="18.1640625" customWidth="1"/>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8" spans="1:9" x14ac:dyDescent="0.2">
      <c r="A8" s="18" t="s">
        <v>933</v>
      </c>
      <c r="I8" s="43" t="str">
        <f>+Info!B14</f>
        <v>31 december 2008</v>
      </c>
    </row>
    <row r="9" spans="1:9" x14ac:dyDescent="0.2">
      <c r="A9" s="18"/>
    </row>
    <row r="10" spans="1:9" x14ac:dyDescent="0.2">
      <c r="A10" s="18"/>
    </row>
    <row r="12" spans="1:9" x14ac:dyDescent="0.2">
      <c r="A12" t="str">
        <f>IF(Belasting!A36="Belastbare grondslag :",Belasting!A36,J12)</f>
        <v>Belastbare grondslag :</v>
      </c>
      <c r="I12" s="23">
        <f>IF(Belasting!I36&gt;0,Belasting!I36,J12)</f>
        <v>257468.00870000009</v>
      </c>
    </row>
    <row r="15" spans="1:9" x14ac:dyDescent="0.2">
      <c r="A15" s="21" t="s">
        <v>76</v>
      </c>
    </row>
    <row r="17" spans="1:8" x14ac:dyDescent="0.2">
      <c r="A17" s="23">
        <f>+I12</f>
        <v>257468.00870000009</v>
      </c>
      <c r="B17" s="48" t="s">
        <v>77</v>
      </c>
      <c r="C17" s="50">
        <f>VLOOKUP(Info!B17,Tabel!A5:E38,2)</f>
        <v>0.33989999999999998</v>
      </c>
      <c r="D17" s="48" t="s">
        <v>86</v>
      </c>
      <c r="H17" s="23">
        <f>+A17*C17</f>
        <v>87513.376157130027</v>
      </c>
    </row>
    <row r="19" spans="1:8" x14ac:dyDescent="0.2">
      <c r="A19" t="s">
        <v>93</v>
      </c>
      <c r="D19" s="48" t="s">
        <v>86</v>
      </c>
      <c r="H19" s="23">
        <f>-Info!B19</f>
        <v>-25.36</v>
      </c>
    </row>
    <row r="20" spans="1:8" x14ac:dyDescent="0.2">
      <c r="H20" s="44"/>
    </row>
    <row r="21" spans="1:8" x14ac:dyDescent="0.2">
      <c r="H21" s="23"/>
    </row>
    <row r="22" spans="1:8" x14ac:dyDescent="0.2">
      <c r="A22" t="s">
        <v>89</v>
      </c>
      <c r="H22" s="23">
        <f>SUM(H17:H20)</f>
        <v>87488.016157130027</v>
      </c>
    </row>
    <row r="23" spans="1:8" x14ac:dyDescent="0.2">
      <c r="H23" s="23"/>
    </row>
    <row r="24" spans="1:8" x14ac:dyDescent="0.2">
      <c r="A24" t="str">
        <f>+Info2!H17</f>
        <v>Vermeerdering :</v>
      </c>
      <c r="C24" s="50">
        <f>IF(Info2!C17=2,Info2!E18,Info2!F18)</f>
        <v>0.1125</v>
      </c>
      <c r="D24" s="48" t="s">
        <v>86</v>
      </c>
      <c r="G24" s="23">
        <f>+H22*C24</f>
        <v>9842.4018176771278</v>
      </c>
    </row>
    <row r="25" spans="1:8" x14ac:dyDescent="0.2">
      <c r="A25" s="58"/>
      <c r="H25" s="23"/>
    </row>
    <row r="27" spans="1:8" x14ac:dyDescent="0.2">
      <c r="A27" s="21" t="s">
        <v>109</v>
      </c>
    </row>
    <row r="29" spans="1:8" x14ac:dyDescent="0.2">
      <c r="A29" t="s">
        <v>61</v>
      </c>
      <c r="C29" s="23">
        <f>+Info!B20</f>
        <v>85000</v>
      </c>
      <c r="D29" s="48" t="s">
        <v>77</v>
      </c>
      <c r="E29" s="50">
        <f>VLOOKUP(Info!B17,Tabel!A5:J38,7)</f>
        <v>0.15</v>
      </c>
      <c r="F29" s="50" t="s">
        <v>86</v>
      </c>
      <c r="G29" s="23">
        <f>+C29*E29</f>
        <v>12750</v>
      </c>
    </row>
    <row r="30" spans="1:8" x14ac:dyDescent="0.2">
      <c r="A30" t="s">
        <v>62</v>
      </c>
      <c r="C30" s="23">
        <f>+Info!B21</f>
        <v>0</v>
      </c>
      <c r="D30" s="48" t="s">
        <v>77</v>
      </c>
      <c r="E30" s="50">
        <f>VLOOKUP(Info!B17,Tabel!A5:J38,8)</f>
        <v>0.125</v>
      </c>
      <c r="F30" s="50" t="s">
        <v>86</v>
      </c>
      <c r="G30" s="23">
        <f>+C30*E30</f>
        <v>0</v>
      </c>
    </row>
    <row r="31" spans="1:8" x14ac:dyDescent="0.2">
      <c r="A31" t="s">
        <v>63</v>
      </c>
      <c r="C31" s="23">
        <f>+Info!B22</f>
        <v>0</v>
      </c>
      <c r="D31" s="48" t="s">
        <v>77</v>
      </c>
      <c r="E31" s="50">
        <f>VLOOKUP(Info!B17,Tabel!A5:J38,9)</f>
        <v>0.1</v>
      </c>
      <c r="F31" s="50" t="s">
        <v>86</v>
      </c>
      <c r="G31" s="23">
        <f>+C31*E31</f>
        <v>0</v>
      </c>
    </row>
    <row r="32" spans="1:8" x14ac:dyDescent="0.2">
      <c r="A32" t="s">
        <v>64</v>
      </c>
      <c r="C32" s="23">
        <f>+Info!B23</f>
        <v>2000</v>
      </c>
      <c r="D32" s="48" t="s">
        <v>77</v>
      </c>
      <c r="E32" s="50">
        <f>VLOOKUP(Info!B17,Tabel!A5:J38,10)</f>
        <v>7.4999999999999997E-2</v>
      </c>
      <c r="F32" s="50" t="s">
        <v>86</v>
      </c>
      <c r="G32" s="23">
        <f>+C32*E32</f>
        <v>150</v>
      </c>
    </row>
    <row r="33" spans="1:8" x14ac:dyDescent="0.2">
      <c r="C33" s="46"/>
      <c r="G33" s="46"/>
    </row>
    <row r="35" spans="1:8" x14ac:dyDescent="0.2">
      <c r="A35" t="s">
        <v>103</v>
      </c>
      <c r="C35" s="23">
        <f>SUM(C29:C33)</f>
        <v>87000</v>
      </c>
      <c r="G35" s="23">
        <f>SUM(G29:G33)</f>
        <v>12900</v>
      </c>
    </row>
    <row r="37" spans="1:8" x14ac:dyDescent="0.2">
      <c r="A37" t="str">
        <f>IF(H37&gt;0,"Vermeerdering - bonificatie =","Vermeerdering niet van toepassing :")</f>
        <v>Vermeerdering niet van toepassing :</v>
      </c>
      <c r="H37" s="23">
        <f>IF(Info3!E50=FALSE,0,Info3!D49)</f>
        <v>0</v>
      </c>
    </row>
    <row r="39" spans="1:8" x14ac:dyDescent="0.2">
      <c r="A39" t="s">
        <v>88</v>
      </c>
      <c r="H39" s="23">
        <f>-C35</f>
        <v>-87000</v>
      </c>
    </row>
    <row r="40" spans="1:8" x14ac:dyDescent="0.2">
      <c r="H40" s="46"/>
    </row>
    <row r="42" spans="1:8" x14ac:dyDescent="0.2">
      <c r="A42" s="24" t="str">
        <f>IF(H42&lt;0,"Terug te vorderen belasting :","Geraamde belastingschuld :")</f>
        <v>Geraamde belastingschuld :</v>
      </c>
      <c r="H42" s="45">
        <f>SUM(H21:H40)</f>
        <v>488.01615713002684</v>
      </c>
    </row>
    <row r="43" spans="1:8" ht="13.5" thickBot="1" x14ac:dyDescent="0.25">
      <c r="H43" s="59"/>
    </row>
    <row r="44" spans="1:8" ht="13.5" thickTop="1" x14ac:dyDescent="0.2"/>
  </sheetData>
  <phoneticPr fontId="0" type="noConversion"/>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45"/>
  <sheetViews>
    <sheetView topLeftCell="A16" workbookViewId="0">
      <selection activeCell="C44" sqref="C44"/>
    </sheetView>
  </sheetViews>
  <sheetFormatPr defaultRowHeight="12.75" x14ac:dyDescent="0.2"/>
  <cols>
    <col min="1" max="1" width="5" customWidth="1"/>
    <col min="2" max="2" width="32.83203125" customWidth="1"/>
    <col min="3" max="3" width="16.1640625" style="23" customWidth="1"/>
    <col min="4" max="4" width="21" style="23" customWidth="1"/>
    <col min="5" max="5" width="17"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ht="18.75" x14ac:dyDescent="0.3">
      <c r="A6" s="241" t="s">
        <v>173</v>
      </c>
      <c r="B6" s="241"/>
      <c r="C6" s="241"/>
      <c r="D6" s="241"/>
      <c r="E6" s="241"/>
      <c r="F6" s="62"/>
      <c r="G6" s="62"/>
      <c r="H6" s="62"/>
      <c r="I6" s="62"/>
    </row>
    <row r="9" spans="1:9" ht="13.5" thickBot="1" x14ac:dyDescent="0.25">
      <c r="A9" s="18" t="s">
        <v>934</v>
      </c>
      <c r="E9" s="39">
        <f>+C14</f>
        <v>20000</v>
      </c>
    </row>
    <row r="10" spans="1:9" ht="13.5" thickTop="1" x14ac:dyDescent="0.2"/>
    <row r="11" spans="1:9" x14ac:dyDescent="0.2">
      <c r="A11" t="s">
        <v>175</v>
      </c>
      <c r="B11" t="s">
        <v>314</v>
      </c>
      <c r="C11" s="23">
        <v>20000</v>
      </c>
    </row>
    <row r="12" spans="1:9" x14ac:dyDescent="0.2">
      <c r="C12" s="44"/>
      <c r="D12" s="28"/>
    </row>
    <row r="14" spans="1:9" ht="13.5" thickBot="1" x14ac:dyDescent="0.25">
      <c r="C14" s="69">
        <f>SUM(C11:C13)</f>
        <v>20000</v>
      </c>
    </row>
    <row r="15" spans="1:9" ht="13.5" thickTop="1" x14ac:dyDescent="0.2"/>
    <row r="17" spans="1:5" ht="13.5" thickBot="1" x14ac:dyDescent="0.25">
      <c r="A17" s="18" t="s">
        <v>315</v>
      </c>
      <c r="E17" s="39">
        <f>+C23</f>
        <v>6371.3</v>
      </c>
    </row>
    <row r="18" spans="1:5" ht="13.5" thickTop="1" x14ac:dyDescent="0.2"/>
    <row r="19" spans="1:5" x14ac:dyDescent="0.2">
      <c r="A19" t="s">
        <v>174</v>
      </c>
      <c r="B19" t="s">
        <v>316</v>
      </c>
      <c r="C19" s="23">
        <v>3966.3</v>
      </c>
    </row>
    <row r="20" spans="1:5" x14ac:dyDescent="0.2">
      <c r="A20" t="s">
        <v>175</v>
      </c>
      <c r="B20" s="9" t="s">
        <v>935</v>
      </c>
      <c r="C20" s="23">
        <v>2405</v>
      </c>
    </row>
    <row r="21" spans="1:5" x14ac:dyDescent="0.2">
      <c r="C21" s="44"/>
      <c r="D21" s="28"/>
    </row>
    <row r="23" spans="1:5" ht="13.5" thickBot="1" x14ac:dyDescent="0.25">
      <c r="C23" s="69">
        <f>SUM(C19:C22)</f>
        <v>6371.3</v>
      </c>
    </row>
    <row r="24" spans="1:5" ht="13.5" thickTop="1" x14ac:dyDescent="0.2"/>
    <row r="26" spans="1:5" ht="13.5" thickBot="1" x14ac:dyDescent="0.25">
      <c r="A26" s="18" t="s">
        <v>317</v>
      </c>
      <c r="E26" s="39">
        <f>+C36</f>
        <v>5142.7</v>
      </c>
    </row>
    <row r="27" spans="1:5" ht="13.5" thickTop="1" x14ac:dyDescent="0.2"/>
    <row r="28" spans="1:5" x14ac:dyDescent="0.2">
      <c r="A28" t="s">
        <v>174</v>
      </c>
      <c r="B28" t="s">
        <v>318</v>
      </c>
      <c r="C28" s="23">
        <v>654.66</v>
      </c>
    </row>
    <row r="29" spans="1:5" x14ac:dyDescent="0.2">
      <c r="A29" t="s">
        <v>174</v>
      </c>
      <c r="B29" t="s">
        <v>319</v>
      </c>
      <c r="C29" s="23">
        <v>2119.67</v>
      </c>
    </row>
    <row r="30" spans="1:5" x14ac:dyDescent="0.2">
      <c r="A30" t="s">
        <v>174</v>
      </c>
      <c r="B30" t="s">
        <v>320</v>
      </c>
      <c r="C30" s="23">
        <v>1197.47</v>
      </c>
    </row>
    <row r="31" spans="1:5" x14ac:dyDescent="0.2">
      <c r="A31" t="s">
        <v>174</v>
      </c>
      <c r="B31" t="s">
        <v>321</v>
      </c>
      <c r="C31" s="23">
        <v>923.24</v>
      </c>
    </row>
    <row r="32" spans="1:5" x14ac:dyDescent="0.2">
      <c r="A32" t="s">
        <v>174</v>
      </c>
      <c r="B32" t="s">
        <v>322</v>
      </c>
      <c r="C32" s="23">
        <v>106.96</v>
      </c>
    </row>
    <row r="33" spans="1:5" x14ac:dyDescent="0.2">
      <c r="A33" t="s">
        <v>174</v>
      </c>
      <c r="B33" t="s">
        <v>323</v>
      </c>
      <c r="C33" s="23">
        <v>140.69999999999999</v>
      </c>
    </row>
    <row r="34" spans="1:5" x14ac:dyDescent="0.2">
      <c r="C34" s="44"/>
    </row>
    <row r="36" spans="1:5" ht="13.5" thickBot="1" x14ac:dyDescent="0.25">
      <c r="C36" s="69">
        <f>SUM(C28:C35)</f>
        <v>5142.7</v>
      </c>
    </row>
    <row r="37" spans="1:5" ht="13.5" thickTop="1" x14ac:dyDescent="0.2"/>
    <row r="38" spans="1:5" ht="13.5" thickBot="1" x14ac:dyDescent="0.25">
      <c r="A38" s="18" t="s">
        <v>324</v>
      </c>
      <c r="E38" s="39">
        <f>+C45+D45</f>
        <v>152064.47</v>
      </c>
    </row>
    <row r="39" spans="1:5" ht="13.5" thickTop="1" x14ac:dyDescent="0.2"/>
    <row r="40" spans="1:5" x14ac:dyDescent="0.2">
      <c r="C40" s="121" t="s">
        <v>325</v>
      </c>
      <c r="D40" s="121" t="s">
        <v>326</v>
      </c>
    </row>
    <row r="42" spans="1:5" x14ac:dyDescent="0.2">
      <c r="B42" t="s">
        <v>327</v>
      </c>
      <c r="C42" s="23">
        <v>104741.55</v>
      </c>
      <c r="D42" s="23">
        <v>14982.71</v>
      </c>
    </row>
    <row r="43" spans="1:5" x14ac:dyDescent="0.2">
      <c r="B43" t="s">
        <v>328</v>
      </c>
      <c r="C43" s="23">
        <v>32340.21</v>
      </c>
    </row>
    <row r="44" spans="1:5" x14ac:dyDescent="0.2">
      <c r="B44" t="s">
        <v>914</v>
      </c>
      <c r="C44" s="117" t="s">
        <v>329</v>
      </c>
      <c r="D44" s="117" t="s">
        <v>329</v>
      </c>
    </row>
    <row r="45" spans="1:5" x14ac:dyDescent="0.2">
      <c r="C45" s="23">
        <f>SUM(C42:C44)</f>
        <v>137081.76</v>
      </c>
      <c r="D45" s="23">
        <f>SUM(D42:D44)</f>
        <v>14982.71</v>
      </c>
    </row>
  </sheetData>
  <mergeCells count="1">
    <mergeCell ref="A6:E6"/>
  </mergeCells>
  <phoneticPr fontId="0" type="noConversion"/>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3"/>
  <sheetViews>
    <sheetView topLeftCell="A10" workbookViewId="0">
      <selection activeCell="C37" sqref="C37"/>
    </sheetView>
  </sheetViews>
  <sheetFormatPr defaultRowHeight="12.75" x14ac:dyDescent="0.2"/>
  <cols>
    <col min="1" max="1" width="5" customWidth="1"/>
    <col min="2" max="2" width="48.6640625" customWidth="1"/>
    <col min="3" max="3" width="15.1640625" style="23" customWidth="1"/>
    <col min="4" max="4" width="5" style="23" customWidth="1"/>
    <col min="5" max="5" width="17"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ht="18.75" x14ac:dyDescent="0.3">
      <c r="A6" s="241" t="s">
        <v>173</v>
      </c>
      <c r="B6" s="241"/>
      <c r="C6" s="241"/>
      <c r="D6" s="241"/>
      <c r="E6" s="241"/>
      <c r="F6" s="62"/>
      <c r="G6" s="62"/>
      <c r="H6" s="62"/>
      <c r="I6" s="62"/>
    </row>
    <row r="9" spans="1:9" ht="13.5" thickBot="1" x14ac:dyDescent="0.25">
      <c r="A9" s="18" t="s">
        <v>330</v>
      </c>
      <c r="E9" s="39">
        <f>+C14</f>
        <v>3716.89</v>
      </c>
    </row>
    <row r="10" spans="1:9" ht="13.5" thickTop="1" x14ac:dyDescent="0.2"/>
    <row r="11" spans="1:9" x14ac:dyDescent="0.2">
      <c r="A11" t="s">
        <v>174</v>
      </c>
      <c r="B11" t="s">
        <v>331</v>
      </c>
      <c r="C11" s="23">
        <v>2877.16</v>
      </c>
    </row>
    <row r="12" spans="1:9" x14ac:dyDescent="0.2">
      <c r="A12" t="s">
        <v>175</v>
      </c>
      <c r="B12" t="s">
        <v>332</v>
      </c>
      <c r="C12" s="23">
        <v>839.73</v>
      </c>
    </row>
    <row r="13" spans="1:9" x14ac:dyDescent="0.2">
      <c r="C13" s="44"/>
      <c r="D13" s="28"/>
    </row>
    <row r="14" spans="1:9" ht="13.5" thickBot="1" x14ac:dyDescent="0.25">
      <c r="C14" s="69">
        <f>SUM(C11:C13)</f>
        <v>3716.89</v>
      </c>
    </row>
    <row r="15" spans="1:9" ht="13.5" thickTop="1" x14ac:dyDescent="0.2"/>
    <row r="17" spans="1:5" ht="13.5" thickBot="1" x14ac:dyDescent="0.25">
      <c r="A17" s="18" t="s">
        <v>333</v>
      </c>
      <c r="E17" s="39">
        <f>+C24</f>
        <v>159093.88</v>
      </c>
    </row>
    <row r="18" spans="1:5" ht="13.5" thickTop="1" x14ac:dyDescent="0.2"/>
    <row r="19" spans="1:5" x14ac:dyDescent="0.2">
      <c r="B19" t="s">
        <v>334</v>
      </c>
    </row>
    <row r="20" spans="1:5" x14ac:dyDescent="0.2">
      <c r="A20" t="s">
        <v>175</v>
      </c>
      <c r="B20" t="s">
        <v>335</v>
      </c>
      <c r="C20" s="23">
        <v>11927.13</v>
      </c>
    </row>
    <row r="21" spans="1:5" x14ac:dyDescent="0.2">
      <c r="A21" t="s">
        <v>174</v>
      </c>
      <c r="B21" t="s">
        <v>336</v>
      </c>
      <c r="C21" s="28">
        <v>76523.429999999993</v>
      </c>
      <c r="D21" s="28"/>
    </row>
    <row r="22" spans="1:5" x14ac:dyDescent="0.2">
      <c r="A22" t="s">
        <v>174</v>
      </c>
      <c r="B22" t="s">
        <v>337</v>
      </c>
      <c r="C22" s="28">
        <v>70643.320000000007</v>
      </c>
    </row>
    <row r="23" spans="1:5" x14ac:dyDescent="0.2">
      <c r="C23" s="44"/>
    </row>
    <row r="24" spans="1:5" ht="13.5" thickBot="1" x14ac:dyDescent="0.25">
      <c r="C24" s="69">
        <f>SUM(C19:C22)</f>
        <v>159093.88</v>
      </c>
    </row>
    <row r="25" spans="1:5" ht="13.5" thickTop="1" x14ac:dyDescent="0.2"/>
    <row r="26" spans="1:5" ht="13.5" thickBot="1" x14ac:dyDescent="0.25">
      <c r="A26" s="18" t="s">
        <v>338</v>
      </c>
      <c r="E26" s="39">
        <f>+C32</f>
        <v>146052.16999999998</v>
      </c>
    </row>
    <row r="27" spans="1:5" ht="13.5" thickTop="1" x14ac:dyDescent="0.2"/>
    <row r="28" spans="1:5" x14ac:dyDescent="0.2">
      <c r="B28" t="s">
        <v>339</v>
      </c>
    </row>
    <row r="29" spans="1:5" x14ac:dyDescent="0.2">
      <c r="A29" t="s">
        <v>174</v>
      </c>
      <c r="B29" t="s">
        <v>336</v>
      </c>
      <c r="C29" s="23">
        <v>74847</v>
      </c>
    </row>
    <row r="30" spans="1:5" x14ac:dyDescent="0.2">
      <c r="A30" t="s">
        <v>174</v>
      </c>
      <c r="B30" t="s">
        <v>337</v>
      </c>
      <c r="C30" s="23">
        <v>71205.17</v>
      </c>
    </row>
    <row r="31" spans="1:5" x14ac:dyDescent="0.2">
      <c r="C31" s="44"/>
    </row>
    <row r="32" spans="1:5" ht="13.5" thickBot="1" x14ac:dyDescent="0.25">
      <c r="C32" s="27">
        <f>SUM(C29:C31)</f>
        <v>146052.16999999998</v>
      </c>
    </row>
    <row r="33" spans="1:5" ht="13.5" thickTop="1" x14ac:dyDescent="0.2"/>
    <row r="34" spans="1:5" ht="13.5" thickBot="1" x14ac:dyDescent="0.25">
      <c r="A34" s="18" t="s">
        <v>340</v>
      </c>
      <c r="E34" s="39">
        <f>+C38</f>
        <v>93000</v>
      </c>
    </row>
    <row r="35" spans="1:5" ht="13.5" thickTop="1" x14ac:dyDescent="0.2"/>
    <row r="36" spans="1:5" x14ac:dyDescent="0.2">
      <c r="A36" t="s">
        <v>174</v>
      </c>
      <c r="B36" t="s">
        <v>341</v>
      </c>
      <c r="C36" s="23">
        <v>93000</v>
      </c>
    </row>
    <row r="37" spans="1:5" x14ac:dyDescent="0.2">
      <c r="C37" s="44"/>
    </row>
    <row r="38" spans="1:5" ht="13.5" thickBot="1" x14ac:dyDescent="0.25">
      <c r="C38" s="118">
        <f>SUM(C36:C37)</f>
        <v>93000</v>
      </c>
    </row>
    <row r="39" spans="1:5" ht="13.5" thickTop="1" x14ac:dyDescent="0.2"/>
    <row r="40" spans="1:5" ht="13.5" thickBot="1" x14ac:dyDescent="0.25">
      <c r="A40" s="18" t="s">
        <v>342</v>
      </c>
      <c r="E40" s="39">
        <f>+C44</f>
        <v>53.28</v>
      </c>
    </row>
    <row r="41" spans="1:5" ht="13.5" thickTop="1" x14ac:dyDescent="0.2"/>
    <row r="42" spans="1:5" x14ac:dyDescent="0.2">
      <c r="A42" s="9" t="s">
        <v>174</v>
      </c>
      <c r="B42" s="9" t="s">
        <v>343</v>
      </c>
      <c r="C42" s="23">
        <v>53.28</v>
      </c>
    </row>
    <row r="43" spans="1:5" x14ac:dyDescent="0.2">
      <c r="C43" s="44"/>
    </row>
    <row r="44" spans="1:5" ht="13.5" thickBot="1" x14ac:dyDescent="0.25">
      <c r="C44" s="27">
        <f>SUM(C42:C43)</f>
        <v>53.28</v>
      </c>
    </row>
    <row r="45" spans="1:5" ht="13.5" thickTop="1" x14ac:dyDescent="0.2"/>
    <row r="46" spans="1:5" ht="13.5" thickBot="1" x14ac:dyDescent="0.25">
      <c r="A46" s="18" t="s">
        <v>344</v>
      </c>
      <c r="E46" s="39">
        <f>+C48</f>
        <v>1075</v>
      </c>
    </row>
    <row r="47" spans="1:5" ht="13.5" thickTop="1" x14ac:dyDescent="0.2"/>
    <row r="48" spans="1:5" ht="13.5" thickBot="1" x14ac:dyDescent="0.25">
      <c r="A48" s="9" t="s">
        <v>174</v>
      </c>
      <c r="B48" s="9" t="s">
        <v>345</v>
      </c>
      <c r="C48" s="69">
        <v>1075</v>
      </c>
    </row>
    <row r="49" spans="1:5" ht="13.5" thickTop="1" x14ac:dyDescent="0.2"/>
    <row r="50" spans="1:5" ht="13.5" thickBot="1" x14ac:dyDescent="0.25">
      <c r="A50" s="18" t="s">
        <v>346</v>
      </c>
      <c r="E50" s="39">
        <f>+C52</f>
        <v>638.05999999999995</v>
      </c>
    </row>
    <row r="51" spans="1:5" ht="13.5" thickTop="1" x14ac:dyDescent="0.2"/>
    <row r="52" spans="1:5" ht="13.5" thickBot="1" x14ac:dyDescent="0.25">
      <c r="A52" s="9" t="s">
        <v>174</v>
      </c>
      <c r="B52" s="9" t="s">
        <v>347</v>
      </c>
      <c r="C52" s="69">
        <v>638.05999999999995</v>
      </c>
    </row>
    <row r="53" spans="1:5" ht="13.5" thickTop="1" x14ac:dyDescent="0.2"/>
  </sheetData>
  <mergeCells count="1">
    <mergeCell ref="A6:E6"/>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4"/>
  <sheetViews>
    <sheetView topLeftCell="A19" workbookViewId="0">
      <selection activeCell="E12" sqref="E12"/>
    </sheetView>
  </sheetViews>
  <sheetFormatPr defaultRowHeight="12.75" x14ac:dyDescent="0.2"/>
  <cols>
    <col min="1" max="1" width="5" customWidth="1"/>
    <col min="2" max="2" width="40.33203125" customWidth="1"/>
    <col min="3" max="3" width="17.1640625" style="23" customWidth="1"/>
    <col min="4" max="4" width="9.5" style="23" customWidth="1"/>
    <col min="5" max="5" width="14.8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1" t="s">
        <v>176</v>
      </c>
      <c r="B8" s="241"/>
      <c r="C8" s="241"/>
      <c r="D8" s="241"/>
      <c r="E8" s="241"/>
      <c r="F8" s="62"/>
      <c r="G8" s="62"/>
      <c r="H8" s="62"/>
      <c r="I8" s="62"/>
    </row>
    <row r="12" spans="1:9" ht="13.5" thickBot="1" x14ac:dyDescent="0.25">
      <c r="A12" s="18" t="s">
        <v>177</v>
      </c>
      <c r="E12" s="39">
        <f>+C17</f>
        <v>25653.75</v>
      </c>
    </row>
    <row r="13" spans="1:9" ht="13.5" thickTop="1" x14ac:dyDescent="0.2"/>
    <row r="14" spans="1:9" x14ac:dyDescent="0.2">
      <c r="A14" t="s">
        <v>174</v>
      </c>
      <c r="B14" t="s">
        <v>348</v>
      </c>
      <c r="C14" s="23">
        <v>3000</v>
      </c>
    </row>
    <row r="15" spans="1:9" x14ac:dyDescent="0.2">
      <c r="A15" t="s">
        <v>175</v>
      </c>
      <c r="B15" t="s">
        <v>349</v>
      </c>
      <c r="C15" s="23">
        <v>22653.75</v>
      </c>
    </row>
    <row r="16" spans="1:9" x14ac:dyDescent="0.2">
      <c r="C16" s="44"/>
      <c r="D16" s="28"/>
    </row>
    <row r="17" spans="1:5" ht="13.5" thickBot="1" x14ac:dyDescent="0.25">
      <c r="C17" s="69">
        <f>SUM(C14:C16)</f>
        <v>25653.75</v>
      </c>
    </row>
    <row r="18" spans="1:5" ht="13.5" thickTop="1" x14ac:dyDescent="0.2"/>
    <row r="20" spans="1:5" ht="13.5" thickBot="1" x14ac:dyDescent="0.25">
      <c r="A20" s="18" t="s">
        <v>350</v>
      </c>
      <c r="E20" s="39">
        <f>+C25</f>
        <v>38306.020000000004</v>
      </c>
    </row>
    <row r="21" spans="1:5" ht="13.5" thickTop="1" x14ac:dyDescent="0.2"/>
    <row r="22" spans="1:5" x14ac:dyDescent="0.2">
      <c r="A22" t="s">
        <v>174</v>
      </c>
      <c r="B22" t="s">
        <v>351</v>
      </c>
      <c r="C22" s="23">
        <v>18038.87</v>
      </c>
    </row>
    <row r="23" spans="1:5" x14ac:dyDescent="0.2">
      <c r="A23" t="s">
        <v>175</v>
      </c>
      <c r="B23" t="s">
        <v>352</v>
      </c>
      <c r="C23" s="23">
        <v>20267.150000000001</v>
      </c>
    </row>
    <row r="24" spans="1:5" x14ac:dyDescent="0.2">
      <c r="C24" s="44"/>
      <c r="D24" s="28"/>
    </row>
    <row r="25" spans="1:5" ht="13.5" thickBot="1" x14ac:dyDescent="0.25">
      <c r="C25" s="69">
        <f>SUM(C22:C24)</f>
        <v>38306.020000000004</v>
      </c>
    </row>
    <row r="26" spans="1:5" ht="13.5" thickTop="1" x14ac:dyDescent="0.2"/>
    <row r="27" spans="1:5" ht="13.5" thickBot="1" x14ac:dyDescent="0.25">
      <c r="A27" s="18" t="s">
        <v>353</v>
      </c>
      <c r="E27" s="39">
        <f>+C35</f>
        <v>1654.8700000000003</v>
      </c>
    </row>
    <row r="28" spans="1:5" ht="13.5" thickTop="1" x14ac:dyDescent="0.2"/>
    <row r="29" spans="1:5" x14ac:dyDescent="0.2">
      <c r="A29" t="s">
        <v>174</v>
      </c>
      <c r="B29" t="s">
        <v>355</v>
      </c>
      <c r="C29" s="23">
        <v>428.02</v>
      </c>
    </row>
    <row r="30" spans="1:5" x14ac:dyDescent="0.2">
      <c r="A30" t="s">
        <v>174</v>
      </c>
      <c r="B30" t="s">
        <v>354</v>
      </c>
      <c r="C30" s="23">
        <v>354.92</v>
      </c>
    </row>
    <row r="31" spans="1:5" x14ac:dyDescent="0.2">
      <c r="A31" t="s">
        <v>174</v>
      </c>
      <c r="B31" t="s">
        <v>356</v>
      </c>
      <c r="C31" s="23">
        <v>410.61</v>
      </c>
    </row>
    <row r="32" spans="1:5" x14ac:dyDescent="0.2">
      <c r="A32" t="s">
        <v>174</v>
      </c>
      <c r="B32" t="s">
        <v>357</v>
      </c>
      <c r="C32" s="23">
        <v>-40.61</v>
      </c>
    </row>
    <row r="33" spans="1:5" x14ac:dyDescent="0.2">
      <c r="A33" t="s">
        <v>174</v>
      </c>
      <c r="B33" t="s">
        <v>358</v>
      </c>
      <c r="C33" s="23">
        <v>501.93</v>
      </c>
    </row>
    <row r="34" spans="1:5" x14ac:dyDescent="0.2">
      <c r="C34" s="44"/>
    </row>
    <row r="35" spans="1:5" ht="13.5" thickBot="1" x14ac:dyDescent="0.25">
      <c r="C35" s="27">
        <f>SUM(C29:C34)</f>
        <v>1654.8700000000003</v>
      </c>
    </row>
    <row r="36" spans="1:5" ht="13.5" thickTop="1" x14ac:dyDescent="0.2"/>
    <row r="37" spans="1:5" ht="13.5" thickBot="1" x14ac:dyDescent="0.25">
      <c r="A37" s="18" t="s">
        <v>359</v>
      </c>
      <c r="E37" s="39">
        <f>+C40</f>
        <v>12303.02</v>
      </c>
    </row>
    <row r="38" spans="1:5" ht="13.5" thickTop="1" x14ac:dyDescent="0.2"/>
    <row r="39" spans="1:5" x14ac:dyDescent="0.2">
      <c r="A39" t="s">
        <v>174</v>
      </c>
      <c r="B39" t="s">
        <v>183</v>
      </c>
    </row>
    <row r="40" spans="1:5" ht="13.5" thickBot="1" x14ac:dyDescent="0.25">
      <c r="B40" t="s">
        <v>360</v>
      </c>
      <c r="C40" s="69">
        <v>12303.02</v>
      </c>
    </row>
    <row r="41" spans="1:5" ht="13.5" thickTop="1" x14ac:dyDescent="0.2"/>
    <row r="42" spans="1:5" ht="13.5" thickBot="1" x14ac:dyDescent="0.25">
      <c r="A42" s="18" t="s">
        <v>361</v>
      </c>
      <c r="E42" s="39">
        <f>+C45</f>
        <v>44175.41</v>
      </c>
    </row>
    <row r="43" spans="1:5" ht="13.5" thickTop="1" x14ac:dyDescent="0.2"/>
    <row r="44" spans="1:5" x14ac:dyDescent="0.2">
      <c r="A44" t="s">
        <v>174</v>
      </c>
      <c r="B44" t="s">
        <v>182</v>
      </c>
    </row>
    <row r="45" spans="1:5" ht="13.5" thickBot="1" x14ac:dyDescent="0.25">
      <c r="B45" t="s">
        <v>362</v>
      </c>
      <c r="C45" s="69">
        <v>44175.41</v>
      </c>
    </row>
    <row r="46" spans="1:5" ht="13.5" thickTop="1" x14ac:dyDescent="0.2"/>
    <row r="47" spans="1:5" ht="13.5" thickBot="1" x14ac:dyDescent="0.25">
      <c r="A47" s="18" t="s">
        <v>363</v>
      </c>
      <c r="E47" s="39">
        <f>+C53</f>
        <v>5402.66</v>
      </c>
    </row>
    <row r="48" spans="1:5" ht="13.5" thickTop="1" x14ac:dyDescent="0.2"/>
    <row r="49" spans="1:3" x14ac:dyDescent="0.2">
      <c r="A49" t="s">
        <v>174</v>
      </c>
      <c r="B49" t="s">
        <v>364</v>
      </c>
    </row>
    <row r="50" spans="1:3" x14ac:dyDescent="0.2">
      <c r="B50" t="s">
        <v>365</v>
      </c>
      <c r="C50" s="23">
        <v>4786.1899999999996</v>
      </c>
    </row>
    <row r="51" spans="1:3" x14ac:dyDescent="0.2">
      <c r="B51" t="s">
        <v>366</v>
      </c>
      <c r="C51" s="23">
        <v>616.47</v>
      </c>
    </row>
    <row r="52" spans="1:3" x14ac:dyDescent="0.2">
      <c r="C52" s="44"/>
    </row>
    <row r="53" spans="1:3" ht="13.5" thickBot="1" x14ac:dyDescent="0.25">
      <c r="C53" s="27">
        <f>SUM(C50:C52)</f>
        <v>5402.66</v>
      </c>
    </row>
    <row r="54" spans="1:3" ht="13.5" thickTop="1" x14ac:dyDescent="0.2"/>
  </sheetData>
  <mergeCells count="1">
    <mergeCell ref="A8:E8"/>
  </mergeCells>
  <phoneticPr fontId="0" type="noConversion"/>
  <pageMargins left="0.75" right="0.75" top="1" bottom="1" header="0.5" footer="0.5"/>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32"/>
  <sheetViews>
    <sheetView topLeftCell="A4" workbookViewId="0">
      <selection activeCell="E40" sqref="E40"/>
    </sheetView>
  </sheetViews>
  <sheetFormatPr defaultRowHeight="12.75" x14ac:dyDescent="0.2"/>
  <cols>
    <col min="1" max="1" width="5" customWidth="1"/>
    <col min="2" max="2" width="40.33203125" customWidth="1"/>
    <col min="3" max="3" width="17.1640625" style="23" customWidth="1"/>
    <col min="4" max="4" width="9.5" style="23" customWidth="1"/>
    <col min="5" max="5" width="14.8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1" t="s">
        <v>176</v>
      </c>
      <c r="B8" s="241"/>
      <c r="C8" s="241"/>
      <c r="D8" s="241"/>
      <c r="E8" s="241"/>
      <c r="F8" s="62"/>
      <c r="G8" s="62"/>
      <c r="H8" s="62"/>
      <c r="I8" s="62"/>
    </row>
    <row r="12" spans="1:9" ht="13.5" thickBot="1" x14ac:dyDescent="0.25">
      <c r="A12" s="18" t="s">
        <v>367</v>
      </c>
      <c r="E12" s="39">
        <f>+C17</f>
        <v>15000</v>
      </c>
    </row>
    <row r="13" spans="1:9" ht="13.5" thickTop="1" x14ac:dyDescent="0.2"/>
    <row r="14" spans="1:9" x14ac:dyDescent="0.2">
      <c r="A14" t="s">
        <v>174</v>
      </c>
      <c r="B14" t="s">
        <v>368</v>
      </c>
      <c r="C14" s="23">
        <v>8000</v>
      </c>
    </row>
    <row r="15" spans="1:9" x14ac:dyDescent="0.2">
      <c r="A15" t="s">
        <v>175</v>
      </c>
      <c r="B15" t="s">
        <v>369</v>
      </c>
      <c r="C15" s="23">
        <v>4000</v>
      </c>
    </row>
    <row r="16" spans="1:9" x14ac:dyDescent="0.2">
      <c r="A16" t="s">
        <v>174</v>
      </c>
      <c r="B16" t="s">
        <v>370</v>
      </c>
      <c r="C16" s="44">
        <v>3000</v>
      </c>
      <c r="D16" s="28"/>
    </row>
    <row r="17" spans="1:5" ht="13.5" thickBot="1" x14ac:dyDescent="0.25">
      <c r="C17" s="69">
        <f>SUM(C14:C16)</f>
        <v>15000</v>
      </c>
    </row>
    <row r="18" spans="1:5" ht="13.5" thickTop="1" x14ac:dyDescent="0.2"/>
    <row r="23" spans="1:5" ht="13.5" thickBot="1" x14ac:dyDescent="0.25">
      <c r="A23" s="18" t="s">
        <v>371</v>
      </c>
      <c r="E23" s="39">
        <f>+C31</f>
        <v>6471.16</v>
      </c>
    </row>
    <row r="24" spans="1:5" ht="13.5" thickTop="1" x14ac:dyDescent="0.2"/>
    <row r="25" spans="1:5" x14ac:dyDescent="0.2">
      <c r="A25" t="s">
        <v>174</v>
      </c>
      <c r="B25" t="s">
        <v>372</v>
      </c>
      <c r="C25" s="23">
        <v>829.4</v>
      </c>
    </row>
    <row r="26" spans="1:5" x14ac:dyDescent="0.2">
      <c r="A26" t="s">
        <v>174</v>
      </c>
      <c r="B26" t="s">
        <v>373</v>
      </c>
      <c r="C26" s="23">
        <v>302.5</v>
      </c>
    </row>
    <row r="27" spans="1:5" x14ac:dyDescent="0.2">
      <c r="A27" t="s">
        <v>174</v>
      </c>
      <c r="B27" t="s">
        <v>374</v>
      </c>
      <c r="C27" s="23">
        <v>1052.26</v>
      </c>
    </row>
    <row r="28" spans="1:5" x14ac:dyDescent="0.2">
      <c r="A28" t="s">
        <v>174</v>
      </c>
      <c r="B28" t="s">
        <v>375</v>
      </c>
      <c r="C28" s="23">
        <v>728.2</v>
      </c>
    </row>
    <row r="29" spans="1:5" x14ac:dyDescent="0.2">
      <c r="A29" t="s">
        <v>174</v>
      </c>
      <c r="B29" t="s">
        <v>376</v>
      </c>
      <c r="C29" s="44">
        <v>3558.8</v>
      </c>
    </row>
    <row r="30" spans="1:5" x14ac:dyDescent="0.2">
      <c r="C30" s="28"/>
      <c r="D30" s="28"/>
    </row>
    <row r="31" spans="1:5" ht="13.5" thickBot="1" x14ac:dyDescent="0.25">
      <c r="C31" s="69">
        <f>SUM(C25:C30)</f>
        <v>6471.16</v>
      </c>
    </row>
    <row r="32" spans="1:5" ht="13.5" thickTop="1" x14ac:dyDescent="0.2"/>
  </sheetData>
  <mergeCells count="1">
    <mergeCell ref="A8:E8"/>
  </mergeCells>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49"/>
  <sheetViews>
    <sheetView workbookViewId="0">
      <selection activeCell="E10" sqref="E10"/>
    </sheetView>
  </sheetViews>
  <sheetFormatPr defaultRowHeight="12.75" x14ac:dyDescent="0.2"/>
  <cols>
    <col min="1" max="1" width="5" customWidth="1"/>
    <col min="2" max="2" width="40.33203125" customWidth="1"/>
    <col min="3" max="3" width="17.1640625" style="23" customWidth="1"/>
    <col min="4" max="4" width="9.5" style="23" customWidth="1"/>
    <col min="5" max="5" width="23.3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2" t="s">
        <v>377</v>
      </c>
      <c r="B8" s="242"/>
      <c r="C8" s="242"/>
      <c r="D8" s="242"/>
      <c r="E8" s="242"/>
      <c r="F8" s="62"/>
      <c r="G8" s="62"/>
      <c r="H8" s="62"/>
      <c r="I8" s="62"/>
    </row>
    <row r="10" spans="1:9" x14ac:dyDescent="0.2">
      <c r="E10" s="223" t="s">
        <v>378</v>
      </c>
    </row>
    <row r="12" spans="1:9" x14ac:dyDescent="0.2">
      <c r="A12" s="9" t="s">
        <v>174</v>
      </c>
      <c r="B12" s="25" t="s">
        <v>379</v>
      </c>
    </row>
    <row r="13" spans="1:9" x14ac:dyDescent="0.2">
      <c r="E13" s="23">
        <f>C14</f>
        <v>3348.9</v>
      </c>
    </row>
    <row r="14" spans="1:9" x14ac:dyDescent="0.2">
      <c r="B14" s="9" t="s">
        <v>380</v>
      </c>
      <c r="C14" s="44">
        <v>3348.9</v>
      </c>
    </row>
    <row r="18" spans="1:5" x14ac:dyDescent="0.2">
      <c r="A18" s="9" t="s">
        <v>174</v>
      </c>
      <c r="B18" s="25" t="s">
        <v>381</v>
      </c>
      <c r="E18" s="23">
        <f>C22</f>
        <v>-6513.1099999999988</v>
      </c>
    </row>
    <row r="20" spans="1:5" x14ac:dyDescent="0.2">
      <c r="B20" s="9" t="s">
        <v>382</v>
      </c>
      <c r="C20" s="23">
        <v>12566.4</v>
      </c>
    </row>
    <row r="21" spans="1:5" x14ac:dyDescent="0.2">
      <c r="B21" s="9" t="s">
        <v>396</v>
      </c>
      <c r="C21" s="44">
        <v>-19079.509999999998</v>
      </c>
    </row>
    <row r="22" spans="1:5" x14ac:dyDescent="0.2">
      <c r="B22" s="9"/>
      <c r="C22" s="28">
        <f>SUM(C20:C21)</f>
        <v>-6513.1099999999988</v>
      </c>
    </row>
    <row r="24" spans="1:5" x14ac:dyDescent="0.2">
      <c r="A24" s="9" t="s">
        <v>174</v>
      </c>
      <c r="B24" s="25" t="s">
        <v>383</v>
      </c>
      <c r="E24" s="23">
        <f>C26</f>
        <v>14460.8</v>
      </c>
    </row>
    <row r="26" spans="1:5" x14ac:dyDescent="0.2">
      <c r="B26" s="9" t="s">
        <v>384</v>
      </c>
      <c r="C26" s="44">
        <v>14460.8</v>
      </c>
    </row>
    <row r="29" spans="1:5" x14ac:dyDescent="0.2">
      <c r="A29" s="9" t="s">
        <v>174</v>
      </c>
      <c r="B29" s="25" t="s">
        <v>385</v>
      </c>
      <c r="E29" s="23">
        <f>C33</f>
        <v>134723.79</v>
      </c>
    </row>
    <row r="31" spans="1:5" x14ac:dyDescent="0.2">
      <c r="B31" s="9" t="s">
        <v>386</v>
      </c>
      <c r="C31" s="23">
        <v>258246.29</v>
      </c>
    </row>
    <row r="32" spans="1:5" x14ac:dyDescent="0.2">
      <c r="B32" s="9" t="s">
        <v>387</v>
      </c>
      <c r="C32" s="44">
        <v>-123522.5</v>
      </c>
    </row>
    <row r="33" spans="1:5" x14ac:dyDescent="0.2">
      <c r="C33" s="23">
        <f>SUM(C31:C32)</f>
        <v>134723.79</v>
      </c>
    </row>
    <row r="35" spans="1:5" x14ac:dyDescent="0.2">
      <c r="A35" s="9" t="s">
        <v>174</v>
      </c>
      <c r="B35" s="25" t="s">
        <v>388</v>
      </c>
      <c r="E35" s="23">
        <f>C37</f>
        <v>-1624</v>
      </c>
    </row>
    <row r="37" spans="1:5" x14ac:dyDescent="0.2">
      <c r="B37" s="9" t="s">
        <v>389</v>
      </c>
      <c r="C37" s="44">
        <v>-1624</v>
      </c>
    </row>
    <row r="39" spans="1:5" x14ac:dyDescent="0.2">
      <c r="A39" s="9" t="s">
        <v>174</v>
      </c>
      <c r="B39" s="25" t="s">
        <v>390</v>
      </c>
      <c r="E39" s="23">
        <f>C41</f>
        <v>-2730.48</v>
      </c>
    </row>
    <row r="41" spans="1:5" x14ac:dyDescent="0.2">
      <c r="B41" s="9" t="s">
        <v>391</v>
      </c>
      <c r="C41" s="44">
        <v>-2730.48</v>
      </c>
    </row>
    <row r="43" spans="1:5" x14ac:dyDescent="0.2">
      <c r="A43" s="9" t="s">
        <v>174</v>
      </c>
      <c r="B43" s="25" t="s">
        <v>392</v>
      </c>
      <c r="E43" s="23">
        <f>C45</f>
        <v>-18649.68</v>
      </c>
    </row>
    <row r="45" spans="1:5" x14ac:dyDescent="0.2">
      <c r="B45" s="9" t="s">
        <v>393</v>
      </c>
      <c r="C45" s="44">
        <v>-18649.68</v>
      </c>
    </row>
    <row r="47" spans="1:5" x14ac:dyDescent="0.2">
      <c r="A47" s="9" t="s">
        <v>174</v>
      </c>
      <c r="B47" s="25" t="s">
        <v>394</v>
      </c>
      <c r="E47" s="23">
        <f>C49</f>
        <v>-3776.23</v>
      </c>
    </row>
    <row r="49" spans="2:3" x14ac:dyDescent="0.2">
      <c r="B49" s="9" t="s">
        <v>395</v>
      </c>
      <c r="C49" s="44">
        <v>-3776.23</v>
      </c>
    </row>
  </sheetData>
  <mergeCells count="1">
    <mergeCell ref="A8:E8"/>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52"/>
  <sheetViews>
    <sheetView topLeftCell="A28" workbookViewId="0">
      <selection activeCell="D35" sqref="D35"/>
    </sheetView>
  </sheetViews>
  <sheetFormatPr defaultRowHeight="12.75" x14ac:dyDescent="0.2"/>
  <cols>
    <col min="1" max="1" width="5" customWidth="1"/>
    <col min="2" max="2" width="48.6640625" customWidth="1"/>
    <col min="3" max="3" width="14.33203125" style="23" customWidth="1"/>
    <col min="4" max="4" width="9.5" style="23" customWidth="1"/>
    <col min="5" max="5" width="14.8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1" t="s">
        <v>178</v>
      </c>
      <c r="B8" s="241"/>
      <c r="C8" s="241"/>
      <c r="D8" s="241"/>
      <c r="E8" s="241"/>
      <c r="F8" s="62"/>
      <c r="G8" s="62"/>
      <c r="H8" s="62"/>
      <c r="I8" s="62"/>
    </row>
    <row r="12" spans="1:9" ht="13.5" thickBot="1" x14ac:dyDescent="0.25">
      <c r="A12" s="18" t="s">
        <v>179</v>
      </c>
      <c r="E12" s="39">
        <f>+C20</f>
        <v>14400</v>
      </c>
    </row>
    <row r="13" spans="1:9" ht="13.5" thickTop="1" x14ac:dyDescent="0.2"/>
    <row r="14" spans="1:9" x14ac:dyDescent="0.2">
      <c r="A14" t="s">
        <v>174</v>
      </c>
      <c r="B14" s="25" t="s">
        <v>397</v>
      </c>
    </row>
    <row r="15" spans="1:9" x14ac:dyDescent="0.2">
      <c r="B15" s="9" t="s">
        <v>398</v>
      </c>
    </row>
    <row r="16" spans="1:9" x14ac:dyDescent="0.2">
      <c r="B16" s="25" t="s">
        <v>399</v>
      </c>
      <c r="C16" s="28"/>
      <c r="D16" s="28"/>
    </row>
    <row r="17" spans="1:5" x14ac:dyDescent="0.2">
      <c r="B17" s="9" t="s">
        <v>400</v>
      </c>
    </row>
    <row r="18" spans="1:5" x14ac:dyDescent="0.2">
      <c r="B18" s="9" t="s">
        <v>398</v>
      </c>
    </row>
    <row r="19" spans="1:5" x14ac:dyDescent="0.2">
      <c r="B19" s="9"/>
    </row>
    <row r="20" spans="1:5" ht="13.5" thickBot="1" x14ac:dyDescent="0.25">
      <c r="B20" s="9" t="s">
        <v>401</v>
      </c>
      <c r="C20" s="69">
        <v>14400</v>
      </c>
    </row>
    <row r="21" spans="1:5" ht="13.5" thickTop="1" x14ac:dyDescent="0.2">
      <c r="B21" s="9"/>
    </row>
    <row r="22" spans="1:5" x14ac:dyDescent="0.2">
      <c r="B22" s="9"/>
      <c r="C22" s="28"/>
    </row>
    <row r="25" spans="1:5" ht="13.5" thickBot="1" x14ac:dyDescent="0.25">
      <c r="A25" s="18" t="s">
        <v>402</v>
      </c>
      <c r="E25" s="39">
        <f>+C37</f>
        <v>15723.83</v>
      </c>
    </row>
    <row r="26" spans="1:5" ht="13.5" thickTop="1" x14ac:dyDescent="0.2"/>
    <row r="27" spans="1:5" x14ac:dyDescent="0.2">
      <c r="A27" t="s">
        <v>174</v>
      </c>
      <c r="B27" s="9" t="s">
        <v>403</v>
      </c>
      <c r="C27" s="23">
        <v>9650.75</v>
      </c>
    </row>
    <row r="28" spans="1:5" x14ac:dyDescent="0.2">
      <c r="B28" s="9" t="s">
        <v>404</v>
      </c>
    </row>
    <row r="29" spans="1:5" x14ac:dyDescent="0.2">
      <c r="B29" s="9"/>
    </row>
    <row r="30" spans="1:5" x14ac:dyDescent="0.2">
      <c r="A30" s="9" t="s">
        <v>174</v>
      </c>
      <c r="B30" s="9" t="s">
        <v>405</v>
      </c>
      <c r="C30" s="23">
        <v>3160.33</v>
      </c>
    </row>
    <row r="31" spans="1:5" x14ac:dyDescent="0.2">
      <c r="B31" s="9" t="s">
        <v>406</v>
      </c>
    </row>
    <row r="32" spans="1:5" x14ac:dyDescent="0.2">
      <c r="B32" s="9"/>
    </row>
    <row r="33" spans="1:5" x14ac:dyDescent="0.2">
      <c r="A33" s="9" t="s">
        <v>174</v>
      </c>
      <c r="B33" s="9" t="s">
        <v>407</v>
      </c>
      <c r="C33" s="23">
        <v>2912.75</v>
      </c>
    </row>
    <row r="34" spans="1:5" x14ac:dyDescent="0.2">
      <c r="B34" s="9" t="s">
        <v>408</v>
      </c>
    </row>
    <row r="35" spans="1:5" x14ac:dyDescent="0.2">
      <c r="C35" s="44"/>
      <c r="D35" s="28"/>
    </row>
    <row r="37" spans="1:5" ht="13.5" thickBot="1" x14ac:dyDescent="0.25">
      <c r="C37" s="69">
        <f>SUM(C27:C36)</f>
        <v>15723.83</v>
      </c>
    </row>
    <row r="38" spans="1:5" ht="13.5" thickTop="1" x14ac:dyDescent="0.2"/>
    <row r="40" spans="1:5" ht="13.5" thickBot="1" x14ac:dyDescent="0.25">
      <c r="A40" s="18" t="s">
        <v>409</v>
      </c>
      <c r="E40" s="39">
        <f>+C42</f>
        <v>400</v>
      </c>
    </row>
    <row r="41" spans="1:5" ht="13.5" thickTop="1" x14ac:dyDescent="0.2"/>
    <row r="42" spans="1:5" ht="13.5" thickBot="1" x14ac:dyDescent="0.25">
      <c r="A42" s="9" t="s">
        <v>174</v>
      </c>
      <c r="B42" s="9" t="s">
        <v>410</v>
      </c>
      <c r="C42" s="69">
        <v>400</v>
      </c>
    </row>
    <row r="43" spans="1:5" ht="13.5" thickTop="1" x14ac:dyDescent="0.2">
      <c r="B43" s="9" t="s">
        <v>411</v>
      </c>
    </row>
    <row r="44" spans="1:5" x14ac:dyDescent="0.2">
      <c r="B44" s="9" t="s">
        <v>412</v>
      </c>
    </row>
    <row r="46" spans="1:5" ht="13.5" thickBot="1" x14ac:dyDescent="0.25">
      <c r="A46" s="18" t="s">
        <v>413</v>
      </c>
      <c r="E46" s="39">
        <f>+C51</f>
        <v>36000</v>
      </c>
    </row>
    <row r="47" spans="1:5" ht="13.5" thickTop="1" x14ac:dyDescent="0.2"/>
    <row r="48" spans="1:5" x14ac:dyDescent="0.2">
      <c r="A48" s="9" t="s">
        <v>174</v>
      </c>
      <c r="B48" s="9" t="s">
        <v>414</v>
      </c>
    </row>
    <row r="49" spans="2:3" x14ac:dyDescent="0.2">
      <c r="B49" s="9" t="s">
        <v>415</v>
      </c>
    </row>
    <row r="51" spans="2:3" ht="13.5" thickBot="1" x14ac:dyDescent="0.25">
      <c r="B51" s="9" t="s">
        <v>416</v>
      </c>
      <c r="C51" s="69">
        <v>36000</v>
      </c>
    </row>
    <row r="52" spans="2:3" ht="13.5" thickTop="1" x14ac:dyDescent="0.2"/>
  </sheetData>
  <mergeCells count="1">
    <mergeCell ref="A8:E8"/>
  </mergeCells>
  <phoneticPr fontId="0" type="noConversion"/>
  <pageMargins left="0.75" right="0.75" top="1" bottom="1" header="0.5" footer="0.5"/>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51"/>
  <sheetViews>
    <sheetView topLeftCell="A10" workbookViewId="0">
      <selection activeCell="B43" sqref="B43"/>
    </sheetView>
  </sheetViews>
  <sheetFormatPr defaultRowHeight="12.75" x14ac:dyDescent="0.2"/>
  <cols>
    <col min="1" max="1" width="5" customWidth="1"/>
    <col min="2" max="2" width="48.6640625" customWidth="1"/>
    <col min="3" max="3" width="14.33203125" style="23" customWidth="1"/>
    <col min="4" max="4" width="9.5" style="23" customWidth="1"/>
    <col min="5" max="5" width="14.8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1" t="s">
        <v>178</v>
      </c>
      <c r="B8" s="241"/>
      <c r="C8" s="241"/>
      <c r="D8" s="241"/>
      <c r="E8" s="241"/>
      <c r="F8" s="62"/>
      <c r="G8" s="62"/>
      <c r="H8" s="62"/>
      <c r="I8" s="62"/>
    </row>
    <row r="12" spans="1:9" ht="12.75" customHeight="1" thickBot="1" x14ac:dyDescent="0.25">
      <c r="A12" s="18" t="s">
        <v>417</v>
      </c>
      <c r="E12" s="39">
        <f>+C25</f>
        <v>16233.71</v>
      </c>
    </row>
    <row r="13" spans="1:9" ht="13.5" thickTop="1" x14ac:dyDescent="0.2"/>
    <row r="14" spans="1:9" x14ac:dyDescent="0.2">
      <c r="A14" s="9" t="s">
        <v>418</v>
      </c>
      <c r="B14" s="9" t="s">
        <v>419</v>
      </c>
      <c r="C14" s="23">
        <v>144.46</v>
      </c>
    </row>
    <row r="15" spans="1:9" x14ac:dyDescent="0.2">
      <c r="A15" s="9" t="s">
        <v>420</v>
      </c>
      <c r="B15" s="9" t="s">
        <v>421</v>
      </c>
      <c r="C15" s="23">
        <v>160</v>
      </c>
    </row>
    <row r="16" spans="1:9" x14ac:dyDescent="0.2">
      <c r="A16" s="9" t="s">
        <v>422</v>
      </c>
      <c r="B16" s="9" t="s">
        <v>423</v>
      </c>
      <c r="C16" s="28"/>
      <c r="D16" s="28"/>
    </row>
    <row r="17" spans="1:5" x14ac:dyDescent="0.2">
      <c r="B17" s="9" t="s">
        <v>424</v>
      </c>
      <c r="C17" s="23">
        <v>674.75</v>
      </c>
    </row>
    <row r="18" spans="1:5" x14ac:dyDescent="0.2">
      <c r="A18" s="9" t="s">
        <v>425</v>
      </c>
      <c r="B18" s="9" t="s">
        <v>426</v>
      </c>
      <c r="C18" s="23">
        <v>1408</v>
      </c>
    </row>
    <row r="19" spans="1:5" x14ac:dyDescent="0.2">
      <c r="B19" s="9" t="s">
        <v>427</v>
      </c>
      <c r="C19" s="23">
        <v>1403</v>
      </c>
    </row>
    <row r="20" spans="1:5" x14ac:dyDescent="0.2">
      <c r="A20" s="9" t="s">
        <v>428</v>
      </c>
      <c r="B20" s="9" t="s">
        <v>429</v>
      </c>
      <c r="C20" s="28">
        <v>3446</v>
      </c>
    </row>
    <row r="21" spans="1:5" x14ac:dyDescent="0.2">
      <c r="A21" s="9" t="s">
        <v>430</v>
      </c>
      <c r="B21" s="9" t="s">
        <v>431</v>
      </c>
    </row>
    <row r="22" spans="1:5" x14ac:dyDescent="0.2">
      <c r="B22" s="9" t="s">
        <v>432</v>
      </c>
      <c r="C22" s="28">
        <v>8000</v>
      </c>
    </row>
    <row r="23" spans="1:5" x14ac:dyDescent="0.2">
      <c r="A23" s="9" t="s">
        <v>433</v>
      </c>
      <c r="B23" s="9" t="s">
        <v>434</v>
      </c>
      <c r="C23" s="23">
        <v>997.5</v>
      </c>
    </row>
    <row r="24" spans="1:5" x14ac:dyDescent="0.2">
      <c r="C24" s="119"/>
    </row>
    <row r="25" spans="1:5" ht="13.5" thickBot="1" x14ac:dyDescent="0.25">
      <c r="A25" s="18"/>
      <c r="C25" s="27">
        <f>SUM(C14:C24)</f>
        <v>16233.71</v>
      </c>
      <c r="E25" s="70"/>
    </row>
    <row r="26" spans="1:5" ht="13.5" thickTop="1" x14ac:dyDescent="0.2"/>
    <row r="28" spans="1:5" ht="12.75" customHeight="1" thickBot="1" x14ac:dyDescent="0.25">
      <c r="A28" s="18" t="s">
        <v>435</v>
      </c>
      <c r="E28" s="39">
        <f>+C36</f>
        <v>13723.220000000001</v>
      </c>
    </row>
    <row r="29" spans="1:5" ht="13.5" thickTop="1" x14ac:dyDescent="0.2">
      <c r="B29" s="9" t="s">
        <v>436</v>
      </c>
    </row>
    <row r="30" spans="1:5" x14ac:dyDescent="0.2">
      <c r="A30" s="9"/>
      <c r="B30" s="9" t="s">
        <v>437</v>
      </c>
    </row>
    <row r="31" spans="1:5" x14ac:dyDescent="0.2">
      <c r="B31" s="9" t="s">
        <v>438</v>
      </c>
    </row>
    <row r="32" spans="1:5" x14ac:dyDescent="0.2">
      <c r="A32" s="9" t="s">
        <v>174</v>
      </c>
      <c r="B32" s="9" t="s">
        <v>439</v>
      </c>
      <c r="C32" s="23">
        <v>12369.67</v>
      </c>
    </row>
    <row r="33" spans="1:5" x14ac:dyDescent="0.2">
      <c r="A33" s="9" t="s">
        <v>174</v>
      </c>
      <c r="B33" s="9" t="s">
        <v>440</v>
      </c>
      <c r="C33" s="23">
        <v>-88.21</v>
      </c>
    </row>
    <row r="34" spans="1:5" x14ac:dyDescent="0.2">
      <c r="A34" s="9" t="s">
        <v>174</v>
      </c>
      <c r="B34" s="9" t="s">
        <v>441</v>
      </c>
      <c r="C34" s="23">
        <v>1441.76</v>
      </c>
    </row>
    <row r="35" spans="1:5" x14ac:dyDescent="0.2">
      <c r="C35" s="44"/>
      <c r="D35" s="28"/>
    </row>
    <row r="36" spans="1:5" ht="13.5" thickBot="1" x14ac:dyDescent="0.25">
      <c r="C36" s="27">
        <f>SUM(C32:C35)</f>
        <v>13723.220000000001</v>
      </c>
    </row>
    <row r="37" spans="1:5" ht="13.5" thickTop="1" x14ac:dyDescent="0.2">
      <c r="C37" s="28"/>
    </row>
    <row r="39" spans="1:5" ht="12.75" customHeight="1" thickBot="1" x14ac:dyDescent="0.25">
      <c r="A39" s="18" t="s">
        <v>442</v>
      </c>
      <c r="E39" s="39">
        <f>+C43</f>
        <v>47083.39</v>
      </c>
    </row>
    <row r="40" spans="1:5" ht="13.5" thickTop="1" x14ac:dyDescent="0.2">
      <c r="A40" s="18"/>
      <c r="E40" s="70"/>
    </row>
    <row r="41" spans="1:5" x14ac:dyDescent="0.2">
      <c r="A41" s="9" t="s">
        <v>174</v>
      </c>
      <c r="B41" s="9" t="s">
        <v>443</v>
      </c>
    </row>
    <row r="42" spans="1:5" x14ac:dyDescent="0.2">
      <c r="A42" s="9"/>
      <c r="B42" s="9" t="s">
        <v>444</v>
      </c>
      <c r="C42" s="28"/>
    </row>
    <row r="43" spans="1:5" ht="13.5" thickBot="1" x14ac:dyDescent="0.25">
      <c r="B43" s="9" t="s">
        <v>936</v>
      </c>
      <c r="C43" s="69">
        <v>47083.39</v>
      </c>
    </row>
    <row r="44" spans="1:5" ht="13.5" thickTop="1" x14ac:dyDescent="0.2">
      <c r="B44" s="9"/>
    </row>
    <row r="46" spans="1:5" x14ac:dyDescent="0.2">
      <c r="A46" s="18"/>
      <c r="E46" s="70"/>
    </row>
    <row r="48" spans="1:5" x14ac:dyDescent="0.2">
      <c r="A48" s="9"/>
      <c r="B48" s="9"/>
    </row>
    <row r="49" spans="2:3" x14ac:dyDescent="0.2">
      <c r="B49" s="9"/>
    </row>
    <row r="51" spans="2:3" x14ac:dyDescent="0.2">
      <c r="B51" s="9"/>
      <c r="C51" s="28"/>
    </row>
  </sheetData>
  <mergeCells count="1">
    <mergeCell ref="A8:E8"/>
  </mergeCells>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57"/>
  <sheetViews>
    <sheetView topLeftCell="A2" workbookViewId="0">
      <selection activeCell="B14" sqref="B14"/>
    </sheetView>
  </sheetViews>
  <sheetFormatPr defaultRowHeight="12.75" x14ac:dyDescent="0.2"/>
  <cols>
    <col min="1" max="1" width="10.83203125" customWidth="1"/>
    <col min="2" max="2" width="56.6640625" customWidth="1"/>
    <col min="3" max="3" width="24.33203125" style="122" customWidth="1"/>
    <col min="4" max="4" width="9.5" style="23" customWidth="1"/>
    <col min="5" max="5" width="14.8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1" t="s">
        <v>180</v>
      </c>
      <c r="B8" s="241"/>
      <c r="C8" s="241"/>
      <c r="D8" s="62"/>
      <c r="E8" s="62"/>
      <c r="F8" s="62"/>
      <c r="G8" s="62"/>
      <c r="H8" s="62"/>
      <c r="I8" s="62"/>
    </row>
    <row r="12" spans="1:9" x14ac:dyDescent="0.2">
      <c r="A12" s="18" t="s">
        <v>181</v>
      </c>
      <c r="E12" s="70"/>
    </row>
    <row r="14" spans="1:9" x14ac:dyDescent="0.2">
      <c r="A14">
        <v>620100</v>
      </c>
      <c r="B14" s="9" t="s">
        <v>445</v>
      </c>
      <c r="C14" s="123">
        <v>122604.09</v>
      </c>
      <c r="D14" s="28"/>
      <c r="E14" s="28"/>
    </row>
    <row r="15" spans="1:9" x14ac:dyDescent="0.2">
      <c r="A15">
        <v>620200</v>
      </c>
      <c r="B15" s="9" t="s">
        <v>446</v>
      </c>
      <c r="C15" s="123">
        <v>321204.65999999997</v>
      </c>
      <c r="D15" s="28"/>
      <c r="E15" s="28"/>
    </row>
    <row r="16" spans="1:9" x14ac:dyDescent="0.2">
      <c r="B16" s="9" t="s">
        <v>447</v>
      </c>
      <c r="C16" s="123">
        <v>-17000</v>
      </c>
      <c r="D16" s="28"/>
      <c r="E16" s="28"/>
    </row>
    <row r="17" spans="1:9" x14ac:dyDescent="0.2">
      <c r="C17" s="124"/>
      <c r="D17" s="28"/>
      <c r="E17" s="28"/>
    </row>
    <row r="18" spans="1:9" x14ac:dyDescent="0.2">
      <c r="C18" s="123"/>
      <c r="D18" s="28"/>
      <c r="E18" s="28"/>
    </row>
    <row r="19" spans="1:9" x14ac:dyDescent="0.2">
      <c r="A19" t="s">
        <v>184</v>
      </c>
      <c r="C19" s="125">
        <f>SUM(C14:C18)</f>
        <v>426808.75</v>
      </c>
      <c r="D19" s="28"/>
      <c r="E19" s="28"/>
    </row>
    <row r="20" spans="1:9" x14ac:dyDescent="0.2">
      <c r="C20" s="123"/>
      <c r="D20" s="28"/>
      <c r="E20" s="28"/>
    </row>
    <row r="21" spans="1:9" x14ac:dyDescent="0.2">
      <c r="B21" s="9" t="s">
        <v>448</v>
      </c>
      <c r="C21" s="123">
        <v>-55884.5</v>
      </c>
      <c r="D21" s="28"/>
      <c r="E21" s="28"/>
    </row>
    <row r="22" spans="1:9" x14ac:dyDescent="0.2">
      <c r="A22" s="28"/>
      <c r="B22" s="28"/>
      <c r="C22" s="31"/>
      <c r="G22"/>
      <c r="H22"/>
      <c r="I22"/>
    </row>
    <row r="23" spans="1:9" ht="13.5" thickBot="1" x14ac:dyDescent="0.25">
      <c r="A23" s="120" t="s">
        <v>449</v>
      </c>
      <c r="B23" s="28"/>
      <c r="C23" s="127">
        <f>C19+C21</f>
        <v>370924.25</v>
      </c>
      <c r="G23"/>
      <c r="H23"/>
      <c r="I23"/>
    </row>
    <row r="24" spans="1:9" ht="13.5" thickTop="1" x14ac:dyDescent="0.2">
      <c r="A24" s="28"/>
      <c r="B24" s="28"/>
      <c r="C24" s="121"/>
      <c r="G24"/>
      <c r="H24"/>
      <c r="I24"/>
    </row>
    <row r="25" spans="1:9" x14ac:dyDescent="0.2">
      <c r="A25" s="28"/>
      <c r="B25" s="28"/>
      <c r="C25" s="121"/>
      <c r="G25"/>
      <c r="H25"/>
      <c r="I25"/>
    </row>
    <row r="26" spans="1:9" x14ac:dyDescent="0.2">
      <c r="A26" s="28"/>
      <c r="B26" s="28"/>
      <c r="C26" s="121"/>
      <c r="G26"/>
      <c r="H26"/>
      <c r="I26"/>
    </row>
    <row r="27" spans="1:9" x14ac:dyDescent="0.2">
      <c r="A27" s="126" t="s">
        <v>450</v>
      </c>
      <c r="B27" s="28"/>
      <c r="C27" s="121"/>
      <c r="G27"/>
      <c r="H27"/>
      <c r="I27"/>
    </row>
    <row r="28" spans="1:9" x14ac:dyDescent="0.2">
      <c r="A28" s="28"/>
      <c r="B28" s="28"/>
      <c r="C28" s="121"/>
      <c r="G28"/>
      <c r="H28"/>
      <c r="I28"/>
    </row>
    <row r="29" spans="1:9" x14ac:dyDescent="0.2">
      <c r="A29" s="28"/>
      <c r="B29" s="28"/>
      <c r="C29" s="121"/>
      <c r="G29"/>
      <c r="H29"/>
      <c r="I29"/>
    </row>
    <row r="30" spans="1:9" x14ac:dyDescent="0.2">
      <c r="A30" s="28"/>
      <c r="B30" s="120" t="s">
        <v>451</v>
      </c>
      <c r="C30" s="121">
        <v>105581.09</v>
      </c>
      <c r="G30"/>
      <c r="H30"/>
      <c r="I30"/>
    </row>
    <row r="31" spans="1:9" x14ac:dyDescent="0.2">
      <c r="A31" s="28"/>
      <c r="B31" s="120" t="s">
        <v>452</v>
      </c>
      <c r="C31" s="121">
        <v>265343.15999999997</v>
      </c>
      <c r="G31"/>
      <c r="H31"/>
      <c r="I31"/>
    </row>
    <row r="32" spans="1:9" x14ac:dyDescent="0.2">
      <c r="A32" s="28"/>
      <c r="B32" s="28"/>
      <c r="C32" s="31"/>
      <c r="G32"/>
      <c r="H32"/>
      <c r="I32"/>
    </row>
    <row r="33" spans="1:9" x14ac:dyDescent="0.2">
      <c r="A33" s="28"/>
      <c r="B33" s="28"/>
      <c r="C33" s="121"/>
      <c r="G33"/>
      <c r="H33"/>
      <c r="I33"/>
    </row>
    <row r="34" spans="1:9" ht="13.5" thickBot="1" x14ac:dyDescent="0.25">
      <c r="A34" s="28"/>
      <c r="B34" s="28"/>
      <c r="C34" s="128">
        <f>SUM(C30:C33)</f>
        <v>370924.25</v>
      </c>
      <c r="G34"/>
      <c r="H34"/>
      <c r="I34"/>
    </row>
    <row r="35" spans="1:9" ht="13.5" thickTop="1" x14ac:dyDescent="0.2">
      <c r="A35" s="28"/>
      <c r="B35" s="28"/>
      <c r="C35" s="121"/>
      <c r="G35"/>
      <c r="H35"/>
      <c r="I35"/>
    </row>
    <row r="36" spans="1:9" x14ac:dyDescent="0.2">
      <c r="A36" s="28"/>
      <c r="B36" s="28"/>
      <c r="C36" s="121"/>
      <c r="G36"/>
      <c r="H36"/>
      <c r="I36"/>
    </row>
    <row r="37" spans="1:9" x14ac:dyDescent="0.2">
      <c r="C37" s="123"/>
      <c r="D37" s="28"/>
      <c r="E37" s="28"/>
    </row>
    <row r="38" spans="1:9" x14ac:dyDescent="0.2">
      <c r="C38" s="123"/>
      <c r="D38" s="28"/>
      <c r="E38" s="28"/>
    </row>
    <row r="39" spans="1:9" x14ac:dyDescent="0.2">
      <c r="C39" s="123"/>
      <c r="D39" s="28"/>
      <c r="E39" s="28"/>
    </row>
    <row r="40" spans="1:9" x14ac:dyDescent="0.2">
      <c r="C40" s="123"/>
      <c r="D40" s="28"/>
      <c r="E40" s="28"/>
    </row>
    <row r="41" spans="1:9" x14ac:dyDescent="0.2">
      <c r="C41" s="123"/>
      <c r="D41" s="28"/>
      <c r="E41" s="28"/>
    </row>
    <row r="42" spans="1:9" x14ac:dyDescent="0.2">
      <c r="C42" s="123"/>
      <c r="D42" s="28"/>
      <c r="E42" s="28"/>
    </row>
    <row r="43" spans="1:9" x14ac:dyDescent="0.2">
      <c r="C43" s="123"/>
      <c r="D43" s="28"/>
      <c r="E43" s="28"/>
    </row>
    <row r="44" spans="1:9" x14ac:dyDescent="0.2">
      <c r="C44" s="123"/>
      <c r="D44" s="28"/>
      <c r="E44" s="28"/>
    </row>
    <row r="45" spans="1:9" x14ac:dyDescent="0.2">
      <c r="C45" s="123"/>
      <c r="D45" s="28"/>
      <c r="E45" s="28"/>
    </row>
    <row r="46" spans="1:9" x14ac:dyDescent="0.2">
      <c r="C46" s="123"/>
      <c r="D46" s="28"/>
      <c r="E46" s="28"/>
    </row>
    <row r="47" spans="1:9" x14ac:dyDescent="0.2">
      <c r="C47" s="123"/>
      <c r="D47" s="28"/>
      <c r="E47" s="28"/>
    </row>
    <row r="48" spans="1:9" x14ac:dyDescent="0.2">
      <c r="C48" s="123"/>
      <c r="D48" s="28"/>
      <c r="E48" s="28"/>
    </row>
    <row r="49" spans="3:5" x14ac:dyDescent="0.2">
      <c r="C49" s="123"/>
      <c r="D49" s="28"/>
      <c r="E49" s="28"/>
    </row>
    <row r="50" spans="3:5" x14ac:dyDescent="0.2">
      <c r="C50" s="123"/>
      <c r="D50" s="28"/>
      <c r="E50" s="28"/>
    </row>
    <row r="51" spans="3:5" x14ac:dyDescent="0.2">
      <c r="C51" s="123"/>
      <c r="D51" s="28"/>
      <c r="E51" s="28"/>
    </row>
    <row r="52" spans="3:5" x14ac:dyDescent="0.2">
      <c r="C52" s="123"/>
      <c r="D52" s="28"/>
      <c r="E52" s="28"/>
    </row>
    <row r="53" spans="3:5" x14ac:dyDescent="0.2">
      <c r="C53" s="123"/>
      <c r="D53" s="28"/>
      <c r="E53" s="28"/>
    </row>
    <row r="54" spans="3:5" x14ac:dyDescent="0.2">
      <c r="C54" s="123"/>
      <c r="D54" s="28"/>
      <c r="E54" s="28"/>
    </row>
    <row r="55" spans="3:5" x14ac:dyDescent="0.2">
      <c r="C55" s="123"/>
      <c r="D55" s="28"/>
      <c r="E55" s="28"/>
    </row>
    <row r="56" spans="3:5" x14ac:dyDescent="0.2">
      <c r="C56" s="123"/>
      <c r="D56" s="28"/>
      <c r="E56" s="28"/>
    </row>
    <row r="57" spans="3:5" x14ac:dyDescent="0.2">
      <c r="C57" s="123"/>
      <c r="D57" s="28"/>
      <c r="E57" s="28"/>
    </row>
  </sheetData>
  <mergeCells count="1">
    <mergeCell ref="A8:C8"/>
  </mergeCells>
  <phoneticPr fontId="0" type="noConversion"/>
  <pageMargins left="0.75" right="0.75" top="1" bottom="1" header="0.5" footer="0.5"/>
  <pageSetup paperSize="9" orientation="portrait" horizontalDpi="4294967292"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40"/>
  <sheetViews>
    <sheetView topLeftCell="A7" workbookViewId="0">
      <selection activeCell="B36" sqref="B36"/>
    </sheetView>
  </sheetViews>
  <sheetFormatPr defaultRowHeight="12.75" x14ac:dyDescent="0.2"/>
  <cols>
    <col min="1" max="1" width="9.6640625" customWidth="1"/>
    <col min="2" max="2" width="48.6640625" customWidth="1"/>
    <col min="3" max="3" width="14.33203125" style="23" customWidth="1"/>
    <col min="4" max="4" width="9.5" style="23" customWidth="1"/>
    <col min="5" max="5" width="14.8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1" t="s">
        <v>178</v>
      </c>
      <c r="B8" s="241"/>
      <c r="C8" s="241"/>
      <c r="D8" s="241"/>
      <c r="E8" s="241"/>
      <c r="F8" s="62"/>
      <c r="G8" s="62"/>
      <c r="H8" s="62"/>
      <c r="I8" s="62"/>
    </row>
    <row r="12" spans="1:9" ht="12.75" customHeight="1" thickBot="1" x14ac:dyDescent="0.25">
      <c r="A12" s="18" t="s">
        <v>460</v>
      </c>
      <c r="E12" s="39">
        <f>+C22</f>
        <v>4021.0899999999997</v>
      </c>
    </row>
    <row r="13" spans="1:9" ht="13.5" thickTop="1" x14ac:dyDescent="0.2"/>
    <row r="14" spans="1:9" x14ac:dyDescent="0.2">
      <c r="A14" s="9" t="s">
        <v>453</v>
      </c>
      <c r="B14" s="9" t="s">
        <v>454</v>
      </c>
      <c r="C14" s="23">
        <v>750</v>
      </c>
    </row>
    <row r="15" spans="1:9" x14ac:dyDescent="0.2">
      <c r="A15" s="9"/>
      <c r="B15" s="9" t="s">
        <v>455</v>
      </c>
      <c r="C15" s="23">
        <v>296.57</v>
      </c>
    </row>
    <row r="16" spans="1:9" x14ac:dyDescent="0.2">
      <c r="A16" s="9" t="s">
        <v>456</v>
      </c>
      <c r="B16" s="9" t="s">
        <v>454</v>
      </c>
      <c r="C16" s="28">
        <v>1000</v>
      </c>
      <c r="D16" s="28"/>
    </row>
    <row r="17" spans="1:5" x14ac:dyDescent="0.2">
      <c r="B17" s="9" t="s">
        <v>455</v>
      </c>
      <c r="C17" s="23">
        <v>317</v>
      </c>
    </row>
    <row r="18" spans="1:5" x14ac:dyDescent="0.2">
      <c r="A18" s="9" t="s">
        <v>457</v>
      </c>
      <c r="B18" s="9" t="s">
        <v>455</v>
      </c>
      <c r="C18" s="23">
        <v>148.46</v>
      </c>
    </row>
    <row r="19" spans="1:5" x14ac:dyDescent="0.2">
      <c r="A19" s="9" t="s">
        <v>458</v>
      </c>
      <c r="B19" s="9" t="s">
        <v>454</v>
      </c>
      <c r="C19" s="23">
        <v>1250</v>
      </c>
    </row>
    <row r="20" spans="1:5" x14ac:dyDescent="0.2">
      <c r="A20" s="9"/>
      <c r="B20" s="9" t="s">
        <v>455</v>
      </c>
      <c r="C20" s="28">
        <v>259.06</v>
      </c>
    </row>
    <row r="21" spans="1:5" x14ac:dyDescent="0.2">
      <c r="C21" s="119"/>
    </row>
    <row r="22" spans="1:5" ht="13.5" thickBot="1" x14ac:dyDescent="0.25">
      <c r="A22" s="18"/>
      <c r="C22" s="27">
        <f>SUM(C14:C21)</f>
        <v>4021.0899999999997</v>
      </c>
      <c r="E22" s="70"/>
    </row>
    <row r="23" spans="1:5" ht="13.5" thickTop="1" x14ac:dyDescent="0.2"/>
    <row r="27" spans="1:5" ht="12.75" customHeight="1" thickBot="1" x14ac:dyDescent="0.25">
      <c r="A27" s="18" t="s">
        <v>459</v>
      </c>
      <c r="E27" s="39">
        <f>+C31</f>
        <v>1907.49</v>
      </c>
    </row>
    <row r="28" spans="1:5" ht="13.5" thickTop="1" x14ac:dyDescent="0.2">
      <c r="A28" s="9" t="s">
        <v>461</v>
      </c>
      <c r="B28" s="9" t="s">
        <v>462</v>
      </c>
      <c r="C28" s="23">
        <v>889.28</v>
      </c>
    </row>
    <row r="29" spans="1:5" x14ac:dyDescent="0.2">
      <c r="A29" s="9" t="s">
        <v>463</v>
      </c>
      <c r="B29" s="9" t="s">
        <v>464</v>
      </c>
      <c r="C29" s="23">
        <v>1018.21</v>
      </c>
    </row>
    <row r="30" spans="1:5" x14ac:dyDescent="0.2">
      <c r="C30" s="44"/>
      <c r="D30" s="28"/>
    </row>
    <row r="31" spans="1:5" ht="13.5" thickBot="1" x14ac:dyDescent="0.25">
      <c r="C31" s="27">
        <f>SUM(C28:C30)</f>
        <v>1907.49</v>
      </c>
    </row>
    <row r="32" spans="1:5" ht="13.5" thickTop="1" x14ac:dyDescent="0.2">
      <c r="C32" s="28"/>
    </row>
    <row r="35" spans="1:5" x14ac:dyDescent="0.2">
      <c r="A35" s="18"/>
      <c r="E35" s="70"/>
    </row>
    <row r="37" spans="1:5" x14ac:dyDescent="0.2">
      <c r="A37" s="9"/>
      <c r="B37" s="9"/>
    </row>
    <row r="38" spans="1:5" x14ac:dyDescent="0.2">
      <c r="B38" s="9"/>
    </row>
    <row r="40" spans="1:5" x14ac:dyDescent="0.2">
      <c r="B40" s="9"/>
      <c r="C40" s="28"/>
    </row>
  </sheetData>
  <mergeCells count="1">
    <mergeCell ref="A8:E8"/>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0"/>
  <sheetViews>
    <sheetView workbookViewId="0">
      <selection activeCell="C27" sqref="C27"/>
    </sheetView>
  </sheetViews>
  <sheetFormatPr defaultRowHeight="12.75" x14ac:dyDescent="0.2"/>
  <cols>
    <col min="3" max="3" width="53.5" customWidth="1"/>
  </cols>
  <sheetData>
    <row r="1" spans="1:8" x14ac:dyDescent="0.2">
      <c r="A1" s="9"/>
      <c r="B1" s="9"/>
      <c r="C1" s="9"/>
      <c r="D1" s="9"/>
      <c r="E1" s="9"/>
    </row>
    <row r="2" spans="1:8" x14ac:dyDescent="0.2">
      <c r="A2" s="9"/>
      <c r="B2" s="9"/>
      <c r="C2" s="9"/>
      <c r="D2" s="9"/>
      <c r="E2" s="9"/>
    </row>
    <row r="3" spans="1:8" x14ac:dyDescent="0.2">
      <c r="A3" s="9"/>
      <c r="B3" s="9"/>
      <c r="C3" s="9"/>
      <c r="D3" s="9"/>
      <c r="E3" s="9"/>
    </row>
    <row r="4" spans="1:8" x14ac:dyDescent="0.2">
      <c r="A4" s="9"/>
      <c r="B4" s="9"/>
      <c r="C4" s="9"/>
      <c r="D4" s="9"/>
      <c r="E4" s="9"/>
    </row>
    <row r="5" spans="1:8" x14ac:dyDescent="0.2">
      <c r="A5" s="9"/>
      <c r="B5" s="9"/>
      <c r="C5" s="9"/>
      <c r="D5" s="9"/>
      <c r="E5" s="9"/>
    </row>
    <row r="6" spans="1:8" x14ac:dyDescent="0.2">
      <c r="A6" s="9"/>
      <c r="B6" s="9"/>
      <c r="C6" s="9"/>
      <c r="D6" s="9"/>
      <c r="E6" s="9"/>
    </row>
    <row r="7" spans="1:8" x14ac:dyDescent="0.2">
      <c r="A7" s="9"/>
      <c r="B7" s="9"/>
      <c r="C7" s="9"/>
      <c r="D7" s="9"/>
      <c r="E7" s="9"/>
    </row>
    <row r="8" spans="1:8" x14ac:dyDescent="0.2">
      <c r="A8" s="9"/>
      <c r="B8" s="9"/>
      <c r="C8" s="9"/>
      <c r="D8" s="9"/>
      <c r="E8" s="9"/>
    </row>
    <row r="9" spans="1:8" x14ac:dyDescent="0.2">
      <c r="A9" s="9"/>
      <c r="B9" s="9"/>
      <c r="C9" s="9"/>
      <c r="D9" s="9"/>
      <c r="E9" s="9"/>
    </row>
    <row r="10" spans="1:8" ht="25.5" x14ac:dyDescent="0.35">
      <c r="A10" s="9"/>
      <c r="B10" s="9"/>
      <c r="C10" s="10" t="str">
        <f>+Info!B5</f>
        <v>REMONDIS INDUSTRIAL SERVICES</v>
      </c>
      <c r="D10" s="9"/>
      <c r="E10" s="9"/>
    </row>
    <row r="11" spans="1:8" x14ac:dyDescent="0.2">
      <c r="A11" s="11"/>
      <c r="B11" s="12"/>
      <c r="C11" s="13"/>
      <c r="D11" s="12"/>
      <c r="E11" s="12"/>
      <c r="F11" s="8"/>
      <c r="G11" s="8"/>
      <c r="H11" s="8"/>
    </row>
    <row r="12" spans="1:8" x14ac:dyDescent="0.2">
      <c r="A12" s="9"/>
      <c r="B12" s="9"/>
      <c r="C12" s="13" t="str">
        <f>+Info!B9</f>
        <v>Naamloze Vennootschap</v>
      </c>
      <c r="D12" s="9"/>
      <c r="E12" s="9"/>
    </row>
    <row r="13" spans="1:8" x14ac:dyDescent="0.2">
      <c r="A13" s="9"/>
      <c r="B13" s="9"/>
      <c r="C13" s="9"/>
      <c r="D13" s="9"/>
      <c r="E13" s="9"/>
    </row>
    <row r="14" spans="1:8" ht="18.75" x14ac:dyDescent="0.3">
      <c r="A14" s="9"/>
      <c r="B14" s="9"/>
      <c r="C14" s="20" t="str">
        <f>+Info!B6</f>
        <v>Ambachtenstraat 13 bus 4</v>
      </c>
      <c r="D14" s="9"/>
      <c r="E14" s="9"/>
    </row>
    <row r="15" spans="1:8" x14ac:dyDescent="0.2">
      <c r="A15" s="9"/>
      <c r="B15" s="9"/>
      <c r="C15" s="9"/>
      <c r="D15" s="9"/>
      <c r="E15" s="9"/>
    </row>
    <row r="16" spans="1:8" ht="18.75" x14ac:dyDescent="0.3">
      <c r="A16" s="9"/>
      <c r="B16" s="9"/>
      <c r="C16" s="14" t="str">
        <f>+Info!B7</f>
        <v>3210     LUBBEEK</v>
      </c>
      <c r="D16" s="9"/>
      <c r="E16" s="9"/>
    </row>
    <row r="17" spans="1:5" x14ac:dyDescent="0.2">
      <c r="A17" s="9"/>
      <c r="B17" s="9"/>
      <c r="C17" s="9"/>
      <c r="D17" s="9"/>
      <c r="E17" s="9"/>
    </row>
    <row r="18" spans="1:5" x14ac:dyDescent="0.2">
      <c r="A18" s="9"/>
      <c r="B18" s="9"/>
      <c r="C18" s="19"/>
      <c r="D18" s="9"/>
      <c r="E18" s="9"/>
    </row>
    <row r="19" spans="1:5" x14ac:dyDescent="0.2">
      <c r="A19" s="9"/>
      <c r="B19" s="9"/>
      <c r="C19" s="19"/>
      <c r="D19" s="9"/>
      <c r="E19" s="9"/>
    </row>
    <row r="20" spans="1:5" x14ac:dyDescent="0.2">
      <c r="A20" s="9"/>
      <c r="B20" s="9"/>
      <c r="C20" s="19"/>
      <c r="D20" s="9"/>
      <c r="E20" s="9"/>
    </row>
    <row r="21" spans="1:5" x14ac:dyDescent="0.2">
      <c r="A21" s="9"/>
      <c r="B21" s="9"/>
      <c r="C21" s="19"/>
      <c r="D21" s="9"/>
      <c r="E21" s="9"/>
    </row>
    <row r="22" spans="1:5" x14ac:dyDescent="0.2">
      <c r="A22" s="9"/>
      <c r="B22" s="9"/>
      <c r="C22" s="19"/>
      <c r="D22" s="9"/>
      <c r="E22" s="9"/>
    </row>
    <row r="23" spans="1:5" x14ac:dyDescent="0.2">
      <c r="A23" s="9"/>
      <c r="B23" s="9"/>
      <c r="C23" s="19"/>
      <c r="D23" s="9"/>
      <c r="E23" s="9"/>
    </row>
    <row r="24" spans="1:5" x14ac:dyDescent="0.2">
      <c r="A24" s="9"/>
      <c r="B24" s="9"/>
      <c r="C24" s="9"/>
      <c r="D24" s="9"/>
      <c r="E24" s="9"/>
    </row>
    <row r="25" spans="1:5" x14ac:dyDescent="0.2">
      <c r="A25" s="9"/>
      <c r="B25" s="9"/>
      <c r="C25" s="9"/>
      <c r="D25" s="9"/>
      <c r="E25" s="9"/>
    </row>
    <row r="26" spans="1:5" ht="13.5" thickBot="1" x14ac:dyDescent="0.25">
      <c r="A26" s="9"/>
      <c r="B26" s="9"/>
      <c r="C26" s="9"/>
      <c r="D26" s="9"/>
      <c r="E26" s="9"/>
    </row>
    <row r="27" spans="1:5" ht="22.5" x14ac:dyDescent="0.3">
      <c r="A27" s="9"/>
      <c r="B27" s="9"/>
      <c r="C27" s="15" t="s">
        <v>18</v>
      </c>
      <c r="D27" s="9"/>
      <c r="E27" s="9"/>
    </row>
    <row r="28" spans="1:5" ht="13.5" thickBot="1" x14ac:dyDescent="0.25">
      <c r="A28" s="9"/>
      <c r="B28" s="9"/>
      <c r="C28" s="16"/>
      <c r="D28" s="9"/>
      <c r="E28" s="9"/>
    </row>
    <row r="29" spans="1:5" x14ac:dyDescent="0.2">
      <c r="A29" s="9"/>
      <c r="B29" s="9"/>
      <c r="C29" s="9"/>
      <c r="D29" s="9"/>
      <c r="E29" s="9"/>
    </row>
    <row r="30" spans="1:5" x14ac:dyDescent="0.2">
      <c r="A30" s="9"/>
      <c r="B30" s="9"/>
      <c r="C30" s="9"/>
      <c r="D30" s="9"/>
      <c r="E30" s="9"/>
    </row>
    <row r="31" spans="1:5" x14ac:dyDescent="0.2">
      <c r="A31" s="9"/>
      <c r="B31" s="9"/>
      <c r="C31" s="9"/>
      <c r="D31" s="9"/>
      <c r="E31" s="9"/>
    </row>
    <row r="32" spans="1:5" x14ac:dyDescent="0.2">
      <c r="A32" s="9"/>
      <c r="B32" s="9"/>
      <c r="C32" s="9"/>
      <c r="D32" s="9"/>
      <c r="E32" s="9"/>
    </row>
    <row r="33" spans="1:5" x14ac:dyDescent="0.2">
      <c r="A33" s="9"/>
      <c r="B33" s="9"/>
      <c r="C33" s="9"/>
      <c r="D33" s="9"/>
      <c r="E33" s="9"/>
    </row>
    <row r="34" spans="1:5" x14ac:dyDescent="0.2">
      <c r="A34" s="9"/>
      <c r="B34" s="9"/>
      <c r="C34" s="9"/>
      <c r="D34" s="9"/>
      <c r="E34" s="9"/>
    </row>
    <row r="35" spans="1:5" x14ac:dyDescent="0.2">
      <c r="A35" s="9"/>
      <c r="B35" s="9"/>
      <c r="C35" s="9"/>
      <c r="D35" s="9"/>
      <c r="E35" s="9"/>
    </row>
    <row r="36" spans="1:5" x14ac:dyDescent="0.2">
      <c r="A36" s="9"/>
      <c r="B36" s="9"/>
      <c r="C36" s="9"/>
      <c r="D36" s="9"/>
      <c r="E36" s="9"/>
    </row>
    <row r="37" spans="1:5" x14ac:dyDescent="0.2">
      <c r="A37" s="9"/>
      <c r="B37" s="9"/>
      <c r="C37" s="9"/>
      <c r="D37" s="9"/>
      <c r="E37" s="9"/>
    </row>
    <row r="38" spans="1:5" x14ac:dyDescent="0.2">
      <c r="A38" s="9"/>
      <c r="B38" s="9"/>
      <c r="C38" s="9"/>
      <c r="D38" s="9"/>
      <c r="E38" s="9"/>
    </row>
    <row r="39" spans="1:5" x14ac:dyDescent="0.2">
      <c r="A39" s="9"/>
      <c r="B39" s="9"/>
      <c r="C39" s="9"/>
      <c r="D39" s="9"/>
      <c r="E39" s="9"/>
    </row>
    <row r="40" spans="1:5" x14ac:dyDescent="0.2">
      <c r="A40" s="9"/>
      <c r="B40" s="9"/>
      <c r="C40" s="9"/>
      <c r="D40" s="9"/>
      <c r="E40" s="9"/>
    </row>
    <row r="41" spans="1:5" x14ac:dyDescent="0.2">
      <c r="A41" s="9"/>
      <c r="B41" s="9"/>
      <c r="C41" s="17" t="str">
        <f>Info!B13&amp;" tot "&amp;Info!B14</f>
        <v>1 januari 2008 tot 31 december 2008</v>
      </c>
      <c r="D41" s="9"/>
      <c r="E41" s="9"/>
    </row>
    <row r="42" spans="1:5" x14ac:dyDescent="0.2">
      <c r="A42" s="9"/>
      <c r="B42" s="9"/>
      <c r="C42" s="9"/>
      <c r="D42" s="9"/>
      <c r="E42" s="9"/>
    </row>
    <row r="43" spans="1:5" x14ac:dyDescent="0.2">
      <c r="A43" s="9"/>
      <c r="B43" s="9"/>
      <c r="C43" s="9"/>
      <c r="D43" s="9"/>
      <c r="E43" s="9"/>
    </row>
    <row r="44" spans="1:5" x14ac:dyDescent="0.2">
      <c r="A44" s="9"/>
      <c r="B44" s="9"/>
      <c r="C44" s="9"/>
      <c r="D44" s="9"/>
      <c r="E44" s="9"/>
    </row>
    <row r="45" spans="1:5" x14ac:dyDescent="0.2">
      <c r="A45" s="9"/>
      <c r="B45" s="9"/>
      <c r="C45" s="9"/>
      <c r="D45" s="9"/>
      <c r="E45" s="9"/>
    </row>
    <row r="46" spans="1:5" x14ac:dyDescent="0.2">
      <c r="A46" s="9"/>
      <c r="B46" s="9"/>
      <c r="C46" s="9"/>
      <c r="D46" s="9"/>
      <c r="E46" s="9"/>
    </row>
    <row r="47" spans="1:5" x14ac:dyDescent="0.2">
      <c r="A47" s="9"/>
      <c r="B47" s="9"/>
      <c r="C47" s="9"/>
      <c r="D47" s="9"/>
      <c r="E47" s="9"/>
    </row>
    <row r="48" spans="1:5" x14ac:dyDescent="0.2">
      <c r="A48" s="9"/>
      <c r="B48" s="9"/>
      <c r="C48" s="9"/>
      <c r="D48" s="9"/>
      <c r="E48" s="9"/>
    </row>
    <row r="49" spans="1:5" x14ac:dyDescent="0.2">
      <c r="A49" s="9"/>
      <c r="B49" s="9"/>
      <c r="C49" s="9"/>
      <c r="D49" s="9"/>
      <c r="E49" s="9"/>
    </row>
    <row r="50" spans="1:5" x14ac:dyDescent="0.2">
      <c r="A50" s="9"/>
      <c r="B50" s="9"/>
      <c r="C50" s="9"/>
      <c r="D50" s="9"/>
      <c r="E50" s="9"/>
    </row>
  </sheetData>
  <phoneticPr fontId="0" type="noConversion"/>
  <pageMargins left="0.75" right="0.75" top="1" bottom="1" header="0.5" footer="0.5"/>
  <pageSetup paperSize="9" orientation="portrait" horizontalDpi="4294967292"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46"/>
  <sheetViews>
    <sheetView workbookViewId="0">
      <selection activeCell="B5" sqref="B5"/>
    </sheetView>
  </sheetViews>
  <sheetFormatPr defaultRowHeight="12.75" x14ac:dyDescent="0.2"/>
  <cols>
    <col min="1" max="1" width="18.6640625" customWidth="1"/>
    <col min="2" max="2" width="43" customWidth="1"/>
    <col min="3" max="3" width="14.33203125" style="23" customWidth="1"/>
    <col min="4" max="4" width="4.5" style="23" customWidth="1"/>
    <col min="5" max="5" width="14.8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1" t="s">
        <v>178</v>
      </c>
      <c r="B8" s="241"/>
      <c r="C8" s="241"/>
      <c r="D8" s="241"/>
      <c r="E8" s="241"/>
      <c r="F8" s="62"/>
      <c r="G8" s="62"/>
      <c r="H8" s="62"/>
      <c r="I8" s="62"/>
    </row>
    <row r="12" spans="1:9" ht="12.75" customHeight="1" thickBot="1" x14ac:dyDescent="0.25">
      <c r="A12" s="18" t="s">
        <v>466</v>
      </c>
      <c r="E12" s="39">
        <f>+C14</f>
        <v>120000</v>
      </c>
    </row>
    <row r="13" spans="1:9" ht="13.5" thickTop="1" x14ac:dyDescent="0.2"/>
    <row r="14" spans="1:9" ht="13.5" thickBot="1" x14ac:dyDescent="0.25">
      <c r="A14" s="9" t="s">
        <v>174</v>
      </c>
      <c r="B14" s="9" t="s">
        <v>467</v>
      </c>
      <c r="C14" s="69">
        <v>120000</v>
      </c>
    </row>
    <row r="15" spans="1:9" ht="13.5" thickTop="1" x14ac:dyDescent="0.2"/>
    <row r="18" spans="1:5" ht="12.75" customHeight="1" thickBot="1" x14ac:dyDescent="0.25">
      <c r="A18" s="18" t="s">
        <v>468</v>
      </c>
      <c r="E18" s="39">
        <f>+C22</f>
        <v>1597.17</v>
      </c>
    </row>
    <row r="19" spans="1:5" ht="13.5" thickTop="1" x14ac:dyDescent="0.2">
      <c r="A19" s="9" t="s">
        <v>174</v>
      </c>
      <c r="B19" s="9" t="s">
        <v>469</v>
      </c>
      <c r="C19" s="23">
        <v>6555.85</v>
      </c>
    </row>
    <row r="20" spans="1:5" x14ac:dyDescent="0.2">
      <c r="A20" s="9"/>
      <c r="B20" s="9" t="s">
        <v>470</v>
      </c>
      <c r="C20" s="23">
        <v>-4958.68</v>
      </c>
    </row>
    <row r="21" spans="1:5" x14ac:dyDescent="0.2">
      <c r="C21" s="44"/>
      <c r="D21" s="28"/>
    </row>
    <row r="22" spans="1:5" ht="13.5" thickBot="1" x14ac:dyDescent="0.25">
      <c r="B22" t="s">
        <v>471</v>
      </c>
      <c r="C22" s="27">
        <f>SUM(C19:C21)</f>
        <v>1597.17</v>
      </c>
    </row>
    <row r="23" spans="1:5" ht="13.5" thickTop="1" x14ac:dyDescent="0.2">
      <c r="C23" s="28"/>
    </row>
    <row r="25" spans="1:5" ht="12.75" customHeight="1" thickBot="1" x14ac:dyDescent="0.25">
      <c r="A25" s="18" t="s">
        <v>472</v>
      </c>
      <c r="E25" s="39">
        <f>+C45</f>
        <v>43767.7</v>
      </c>
    </row>
    <row r="26" spans="1:5" ht="13.5" thickTop="1" x14ac:dyDescent="0.2">
      <c r="A26" s="18"/>
      <c r="E26" s="70"/>
    </row>
    <row r="27" spans="1:5" x14ac:dyDescent="0.2">
      <c r="A27" t="s">
        <v>474</v>
      </c>
      <c r="B27" t="s">
        <v>473</v>
      </c>
      <c r="C27" s="23">
        <v>1184.7</v>
      </c>
    </row>
    <row r="28" spans="1:5" x14ac:dyDescent="0.2">
      <c r="A28" s="9" t="s">
        <v>475</v>
      </c>
      <c r="B28" s="9" t="s">
        <v>476</v>
      </c>
      <c r="C28" s="23">
        <v>497</v>
      </c>
    </row>
    <row r="29" spans="1:5" x14ac:dyDescent="0.2">
      <c r="A29" s="9" t="s">
        <v>477</v>
      </c>
      <c r="B29" s="9" t="s">
        <v>476</v>
      </c>
      <c r="C29" s="23">
        <v>485</v>
      </c>
    </row>
    <row r="30" spans="1:5" x14ac:dyDescent="0.2">
      <c r="A30" s="9" t="s">
        <v>478</v>
      </c>
      <c r="B30" s="9" t="s">
        <v>476</v>
      </c>
      <c r="C30" s="23">
        <v>175</v>
      </c>
    </row>
    <row r="31" spans="1:5" x14ac:dyDescent="0.2">
      <c r="A31" s="9" t="s">
        <v>479</v>
      </c>
      <c r="B31" s="9" t="s">
        <v>476</v>
      </c>
      <c r="C31" s="28">
        <v>25</v>
      </c>
    </row>
    <row r="32" spans="1:5" x14ac:dyDescent="0.2">
      <c r="A32" s="9" t="s">
        <v>474</v>
      </c>
      <c r="B32" s="9" t="s">
        <v>480</v>
      </c>
      <c r="C32" s="23">
        <v>1029</v>
      </c>
    </row>
    <row r="33" spans="1:3" x14ac:dyDescent="0.2">
      <c r="A33" s="9" t="s">
        <v>481</v>
      </c>
      <c r="B33" s="9" t="s">
        <v>482</v>
      </c>
    </row>
    <row r="34" spans="1:3" x14ac:dyDescent="0.2">
      <c r="B34" s="9" t="s">
        <v>483</v>
      </c>
    </row>
    <row r="35" spans="1:3" x14ac:dyDescent="0.2">
      <c r="B35" s="9" t="s">
        <v>484</v>
      </c>
      <c r="C35" s="23">
        <v>7000</v>
      </c>
    </row>
    <row r="36" spans="1:3" x14ac:dyDescent="0.2">
      <c r="A36" t="s">
        <v>485</v>
      </c>
      <c r="B36" s="9" t="s">
        <v>486</v>
      </c>
      <c r="C36" s="23">
        <v>6230</v>
      </c>
    </row>
    <row r="37" spans="1:3" x14ac:dyDescent="0.2">
      <c r="A37" t="s">
        <v>487</v>
      </c>
      <c r="B37" s="9" t="s">
        <v>488</v>
      </c>
    </row>
    <row r="38" spans="1:3" x14ac:dyDescent="0.2">
      <c r="B38" s="9" t="s">
        <v>483</v>
      </c>
      <c r="C38" s="23">
        <v>8250</v>
      </c>
    </row>
    <row r="39" spans="1:3" x14ac:dyDescent="0.2">
      <c r="A39" t="s">
        <v>489</v>
      </c>
      <c r="B39" s="9" t="s">
        <v>490</v>
      </c>
    </row>
    <row r="40" spans="1:3" x14ac:dyDescent="0.2">
      <c r="B40" s="9" t="s">
        <v>491</v>
      </c>
    </row>
    <row r="41" spans="1:3" x14ac:dyDescent="0.2">
      <c r="B41" s="9" t="s">
        <v>492</v>
      </c>
      <c r="C41" s="23">
        <v>10000</v>
      </c>
    </row>
    <row r="42" spans="1:3" x14ac:dyDescent="0.2">
      <c r="A42" t="s">
        <v>474</v>
      </c>
      <c r="B42" s="9" t="s">
        <v>493</v>
      </c>
      <c r="C42" s="23">
        <v>8892</v>
      </c>
    </row>
    <row r="43" spans="1:3" x14ac:dyDescent="0.2">
      <c r="C43" s="44"/>
    </row>
    <row r="45" spans="1:3" ht="13.5" thickBot="1" x14ac:dyDescent="0.25">
      <c r="C45" s="69">
        <f>SUM(C27:C44)</f>
        <v>43767.7</v>
      </c>
    </row>
    <row r="46" spans="1:3" ht="13.5" thickTop="1" x14ac:dyDescent="0.2"/>
  </sheetData>
  <mergeCells count="1">
    <mergeCell ref="A8:E8"/>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28"/>
  <sheetViews>
    <sheetView topLeftCell="A5" workbookViewId="0">
      <selection activeCell="A10" sqref="A10"/>
    </sheetView>
  </sheetViews>
  <sheetFormatPr defaultRowHeight="12.75" x14ac:dyDescent="0.2"/>
  <cols>
    <col min="1" max="1" width="12.6640625" customWidth="1"/>
    <col min="2" max="2" width="39.33203125" customWidth="1"/>
    <col min="3" max="3" width="14.33203125" style="23" customWidth="1"/>
    <col min="4" max="4" width="9.5" style="23" customWidth="1"/>
    <col min="5" max="5" width="14.8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1" t="s">
        <v>178</v>
      </c>
      <c r="B8" s="241"/>
      <c r="C8" s="241"/>
      <c r="D8" s="241"/>
      <c r="E8" s="241"/>
      <c r="F8" s="62"/>
      <c r="G8" s="62"/>
      <c r="H8" s="62"/>
      <c r="I8" s="62"/>
    </row>
    <row r="12" spans="1:9" ht="12.75" customHeight="1" thickBot="1" x14ac:dyDescent="0.25">
      <c r="A12" s="18" t="s">
        <v>494</v>
      </c>
      <c r="E12" s="39">
        <f>+C16</f>
        <v>26391.039999999979</v>
      </c>
    </row>
    <row r="13" spans="1:9" ht="13.5" thickTop="1" x14ac:dyDescent="0.2"/>
    <row r="14" spans="1:9" x14ac:dyDescent="0.2">
      <c r="A14" s="9" t="s">
        <v>174</v>
      </c>
      <c r="B14" s="9" t="s">
        <v>495</v>
      </c>
      <c r="C14" s="28">
        <v>319391.03999999998</v>
      </c>
    </row>
    <row r="15" spans="1:9" x14ac:dyDescent="0.2">
      <c r="B15" t="s">
        <v>496</v>
      </c>
      <c r="C15" s="44">
        <v>-293000</v>
      </c>
    </row>
    <row r="16" spans="1:9" ht="13.5" thickBot="1" x14ac:dyDescent="0.25">
      <c r="C16" s="69">
        <f>SUM(C14:C15)</f>
        <v>26391.039999999979</v>
      </c>
    </row>
    <row r="17" spans="1:5" ht="13.5" thickTop="1" x14ac:dyDescent="0.2"/>
    <row r="19" spans="1:5" ht="12.75" customHeight="1" thickBot="1" x14ac:dyDescent="0.25">
      <c r="A19" s="18" t="s">
        <v>497</v>
      </c>
      <c r="E19" s="39">
        <f>+C22</f>
        <v>500000</v>
      </c>
    </row>
    <row r="20" spans="1:5" ht="13.5" thickTop="1" x14ac:dyDescent="0.2">
      <c r="A20" s="9" t="s">
        <v>174</v>
      </c>
      <c r="B20" s="9" t="s">
        <v>498</v>
      </c>
      <c r="C20" s="23">
        <v>500000</v>
      </c>
    </row>
    <row r="21" spans="1:5" x14ac:dyDescent="0.2">
      <c r="C21" s="44"/>
      <c r="D21" s="28"/>
    </row>
    <row r="22" spans="1:5" ht="13.5" thickBot="1" x14ac:dyDescent="0.25">
      <c r="C22" s="27">
        <f>SUM(C20:C21)</f>
        <v>500000</v>
      </c>
    </row>
    <row r="23" spans="1:5" ht="13.5" thickTop="1" x14ac:dyDescent="0.2">
      <c r="C23" s="28"/>
    </row>
    <row r="25" spans="1:5" ht="12.75" customHeight="1" thickBot="1" x14ac:dyDescent="0.25">
      <c r="A25" s="18" t="s">
        <v>499</v>
      </c>
      <c r="E25" s="39">
        <f>+C27</f>
        <v>5127.7700000000004</v>
      </c>
    </row>
    <row r="26" spans="1:5" ht="13.5" thickTop="1" x14ac:dyDescent="0.2">
      <c r="A26" s="18"/>
      <c r="E26" s="70"/>
    </row>
    <row r="27" spans="1:5" ht="13.5" thickBot="1" x14ac:dyDescent="0.25">
      <c r="A27" t="s">
        <v>174</v>
      </c>
      <c r="B27" t="s">
        <v>500</v>
      </c>
      <c r="C27" s="69">
        <v>5127.7700000000004</v>
      </c>
    </row>
    <row r="28" spans="1:5" ht="13.5" thickTop="1" x14ac:dyDescent="0.2"/>
  </sheetData>
  <mergeCells count="1">
    <mergeCell ref="A8:E8"/>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44"/>
  <sheetViews>
    <sheetView topLeftCell="A16" workbookViewId="0">
      <selection activeCell="B32" sqref="B32"/>
    </sheetView>
  </sheetViews>
  <sheetFormatPr defaultRowHeight="12.75" x14ac:dyDescent="0.2"/>
  <cols>
    <col min="1" max="1" width="2.1640625" customWidth="1"/>
    <col min="2" max="2" width="57.83203125" customWidth="1"/>
    <col min="3" max="3" width="14.33203125" style="23" customWidth="1"/>
    <col min="4" max="4" width="5.33203125" style="23" customWidth="1"/>
    <col min="5" max="5" width="14.83203125" style="23" customWidth="1"/>
    <col min="6" max="9" width="9.33203125" style="23"/>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5" spans="1:9" x14ac:dyDescent="0.2">
      <c r="A5" s="18"/>
    </row>
    <row r="6" spans="1:9" x14ac:dyDescent="0.2">
      <c r="A6" s="18"/>
    </row>
    <row r="7" spans="1:9" x14ac:dyDescent="0.2">
      <c r="A7" s="18"/>
    </row>
    <row r="8" spans="1:9" ht="18.75" x14ac:dyDescent="0.3">
      <c r="A8" s="241" t="s">
        <v>178</v>
      </c>
      <c r="B8" s="241"/>
      <c r="C8" s="241"/>
      <c r="D8" s="241"/>
      <c r="E8" s="241"/>
      <c r="F8" s="62"/>
      <c r="G8" s="62"/>
      <c r="H8" s="62"/>
      <c r="I8" s="62"/>
    </row>
    <row r="11" spans="1:9" x14ac:dyDescent="0.2">
      <c r="B11" s="24" t="s">
        <v>501</v>
      </c>
    </row>
    <row r="14" spans="1:9" ht="12.75" customHeight="1" thickBot="1" x14ac:dyDescent="0.25">
      <c r="A14" s="18" t="s">
        <v>502</v>
      </c>
      <c r="E14" s="39">
        <f>+C19</f>
        <v>10928.42</v>
      </c>
    </row>
    <row r="15" spans="1:9" ht="13.5" thickTop="1" x14ac:dyDescent="0.2"/>
    <row r="16" spans="1:9" ht="17.25" customHeight="1" x14ac:dyDescent="0.2">
      <c r="A16" s="9" t="s">
        <v>174</v>
      </c>
      <c r="B16" s="9" t="s">
        <v>503</v>
      </c>
      <c r="C16" s="28"/>
    </row>
    <row r="17" spans="1:5" x14ac:dyDescent="0.2">
      <c r="B17" s="9" t="s">
        <v>510</v>
      </c>
      <c r="C17" s="44">
        <v>10928.42</v>
      </c>
    </row>
    <row r="18" spans="1:5" x14ac:dyDescent="0.2">
      <c r="B18" s="9"/>
      <c r="C18" s="28"/>
    </row>
    <row r="19" spans="1:5" ht="13.5" thickBot="1" x14ac:dyDescent="0.25">
      <c r="C19" s="69">
        <f>SUM(C16:C17)</f>
        <v>10928.42</v>
      </c>
    </row>
    <row r="20" spans="1:5" ht="13.5" thickTop="1" x14ac:dyDescent="0.2"/>
    <row r="22" spans="1:5" ht="12.75" customHeight="1" thickBot="1" x14ac:dyDescent="0.25">
      <c r="A22" s="18" t="s">
        <v>504</v>
      </c>
      <c r="E22" s="39">
        <f>+C25</f>
        <v>8972.9500000000007</v>
      </c>
    </row>
    <row r="23" spans="1:5" ht="13.5" thickTop="1" x14ac:dyDescent="0.2">
      <c r="A23" s="9" t="s">
        <v>174</v>
      </c>
      <c r="B23" s="9" t="s">
        <v>505</v>
      </c>
      <c r="C23" s="23">
        <v>8972.9500000000007</v>
      </c>
    </row>
    <row r="24" spans="1:5" x14ac:dyDescent="0.2">
      <c r="C24" s="44"/>
      <c r="D24" s="28"/>
    </row>
    <row r="25" spans="1:5" ht="13.5" thickBot="1" x14ac:dyDescent="0.25">
      <c r="C25" s="27">
        <f>SUM(C23:C24)</f>
        <v>8972.9500000000007</v>
      </c>
    </row>
    <row r="26" spans="1:5" ht="13.5" thickTop="1" x14ac:dyDescent="0.2">
      <c r="C26" s="28"/>
    </row>
    <row r="27" spans="1:5" x14ac:dyDescent="0.2">
      <c r="C27" s="28"/>
    </row>
    <row r="28" spans="1:5" x14ac:dyDescent="0.2">
      <c r="B28" s="24" t="s">
        <v>506</v>
      </c>
      <c r="C28" s="28"/>
    </row>
    <row r="29" spans="1:5" x14ac:dyDescent="0.2">
      <c r="B29" s="9"/>
      <c r="C29" s="28"/>
    </row>
    <row r="30" spans="1:5" x14ac:dyDescent="0.2">
      <c r="B30" s="9"/>
      <c r="C30" s="28"/>
    </row>
    <row r="31" spans="1:5" x14ac:dyDescent="0.2">
      <c r="B31" s="9"/>
      <c r="C31" s="28"/>
    </row>
    <row r="33" spans="1:5" ht="12.75" customHeight="1" thickBot="1" x14ac:dyDescent="0.25">
      <c r="A33" s="18" t="s">
        <v>507</v>
      </c>
      <c r="E33" s="39">
        <f>+C37</f>
        <v>21222.5</v>
      </c>
    </row>
    <row r="34" spans="1:5" ht="13.5" thickTop="1" x14ac:dyDescent="0.2">
      <c r="A34" s="18"/>
      <c r="E34" s="70"/>
    </row>
    <row r="35" spans="1:5" x14ac:dyDescent="0.2">
      <c r="A35" t="s">
        <v>174</v>
      </c>
      <c r="B35" s="9" t="s">
        <v>508</v>
      </c>
      <c r="C35" s="28"/>
    </row>
    <row r="37" spans="1:5" ht="13.5" thickBot="1" x14ac:dyDescent="0.25">
      <c r="B37" s="9" t="s">
        <v>509</v>
      </c>
      <c r="C37" s="69">
        <v>21222.5</v>
      </c>
    </row>
    <row r="38" spans="1:5" ht="13.5" thickTop="1" x14ac:dyDescent="0.2"/>
    <row r="41" spans="1:5" ht="12.75" customHeight="1" thickBot="1" x14ac:dyDescent="0.25">
      <c r="A41" s="18" t="s">
        <v>511</v>
      </c>
      <c r="E41" s="39">
        <f>+C43</f>
        <v>17418.09</v>
      </c>
    </row>
    <row r="42" spans="1:5" ht="13.5" thickTop="1" x14ac:dyDescent="0.2"/>
    <row r="43" spans="1:5" ht="13.5" thickBot="1" x14ac:dyDescent="0.25">
      <c r="A43" s="9" t="s">
        <v>174</v>
      </c>
      <c r="B43" s="9" t="s">
        <v>512</v>
      </c>
      <c r="C43" s="69">
        <v>17418.09</v>
      </c>
    </row>
    <row r="44" spans="1:5" ht="13.5" thickTop="1" x14ac:dyDescent="0.2"/>
  </sheetData>
  <mergeCells count="1">
    <mergeCell ref="A8:E8"/>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54"/>
  <sheetViews>
    <sheetView workbookViewId="0">
      <selection activeCell="F22" sqref="F22"/>
    </sheetView>
  </sheetViews>
  <sheetFormatPr defaultRowHeight="12.75" x14ac:dyDescent="0.2"/>
  <cols>
    <col min="1" max="1" width="8.5" customWidth="1"/>
    <col min="2" max="2" width="10.1640625" bestFit="1" customWidth="1"/>
  </cols>
  <sheetData>
    <row r="1" spans="1:10" x14ac:dyDescent="0.2">
      <c r="A1" s="24" t="str">
        <f>+Info!B5&amp;" "&amp;Info!B10</f>
        <v>REMONDIS INDUSTRIAL SERVICES NV</v>
      </c>
      <c r="C1" s="23"/>
    </row>
    <row r="2" spans="1:10" x14ac:dyDescent="0.2">
      <c r="A2" s="41" t="str">
        <f>+Info!B11</f>
        <v>BE 0446.692.126</v>
      </c>
      <c r="C2" s="23"/>
    </row>
    <row r="3" spans="1:10" x14ac:dyDescent="0.2">
      <c r="A3" s="24"/>
      <c r="C3" s="23"/>
    </row>
    <row r="4" spans="1:10" x14ac:dyDescent="0.2">
      <c r="A4" s="18" t="str">
        <f>"Boekjaar per "&amp;Info!B14</f>
        <v>Boekjaar per 31 december 2008</v>
      </c>
      <c r="C4" s="23"/>
    </row>
    <row r="5" spans="1:10" x14ac:dyDescent="0.2">
      <c r="A5" s="18"/>
      <c r="C5" s="23"/>
    </row>
    <row r="6" spans="1:10" x14ac:dyDescent="0.2">
      <c r="A6" s="18"/>
      <c r="C6" s="23"/>
    </row>
    <row r="7" spans="1:10" x14ac:dyDescent="0.2">
      <c r="A7" s="18"/>
      <c r="C7" s="23"/>
    </row>
    <row r="8" spans="1:10" ht="18.75" x14ac:dyDescent="0.3">
      <c r="A8" s="241" t="s">
        <v>185</v>
      </c>
      <c r="B8" s="241"/>
      <c r="C8" s="241"/>
      <c r="D8" s="243"/>
      <c r="E8" s="243"/>
      <c r="F8" s="243"/>
      <c r="G8" s="243"/>
      <c r="H8" s="243"/>
      <c r="I8" s="243"/>
      <c r="J8" s="243"/>
    </row>
    <row r="9" spans="1:10" ht="18.75" x14ac:dyDescent="0.3">
      <c r="A9" s="62"/>
      <c r="B9" s="62"/>
      <c r="C9" s="62"/>
      <c r="D9" s="8"/>
      <c r="E9" s="8"/>
      <c r="F9" s="8"/>
      <c r="G9" s="8"/>
      <c r="H9" s="8"/>
      <c r="I9" s="8"/>
      <c r="J9" s="8"/>
    </row>
    <row r="10" spans="1:10" x14ac:dyDescent="0.2">
      <c r="A10" s="18" t="s">
        <v>197</v>
      </c>
    </row>
    <row r="12" spans="1:10" x14ac:dyDescent="0.2">
      <c r="A12" s="25" t="s">
        <v>186</v>
      </c>
      <c r="B12" s="30" t="s">
        <v>187</v>
      </c>
      <c r="C12" s="30" t="s">
        <v>188</v>
      </c>
      <c r="D12" s="30" t="s">
        <v>189</v>
      </c>
      <c r="E12" s="30" t="s">
        <v>190</v>
      </c>
      <c r="F12" s="30" t="s">
        <v>191</v>
      </c>
      <c r="G12" s="30" t="s">
        <v>192</v>
      </c>
      <c r="H12" s="30" t="s">
        <v>193</v>
      </c>
      <c r="I12" s="30" t="s">
        <v>194</v>
      </c>
      <c r="J12" s="30" t="s">
        <v>27</v>
      </c>
    </row>
    <row r="14" spans="1:10" x14ac:dyDescent="0.2">
      <c r="A14">
        <v>1</v>
      </c>
      <c r="B14" s="71"/>
      <c r="C14" s="71"/>
      <c r="D14" s="71"/>
      <c r="E14" s="71"/>
      <c r="F14" s="71"/>
      <c r="G14" s="71"/>
      <c r="H14" s="71"/>
      <c r="I14" s="71"/>
      <c r="J14" s="71">
        <f>+B14+C14+D14+E14+F14+G14+-H14-I14</f>
        <v>0</v>
      </c>
    </row>
    <row r="15" spans="1:10" x14ac:dyDescent="0.2">
      <c r="A15">
        <v>2</v>
      </c>
      <c r="B15" s="71"/>
      <c r="C15" s="71"/>
      <c r="D15" s="71"/>
      <c r="E15" s="71"/>
      <c r="F15" s="71"/>
      <c r="G15" s="71"/>
      <c r="H15" s="71"/>
      <c r="I15" s="71"/>
      <c r="J15" s="71">
        <f t="shared" ref="J15:J25" si="0">+B15+C15+D15+E15+F15+G15+-H15-I15</f>
        <v>0</v>
      </c>
    </row>
    <row r="16" spans="1:10" x14ac:dyDescent="0.2">
      <c r="A16">
        <v>3</v>
      </c>
      <c r="B16" s="71"/>
      <c r="C16" s="71"/>
      <c r="D16" s="71"/>
      <c r="E16" s="71"/>
      <c r="F16" s="71"/>
      <c r="G16" s="71"/>
      <c r="H16" s="71"/>
      <c r="I16" s="71"/>
      <c r="J16" s="71">
        <f t="shared" si="0"/>
        <v>0</v>
      </c>
    </row>
    <row r="17" spans="1:10" x14ac:dyDescent="0.2">
      <c r="A17">
        <v>4</v>
      </c>
      <c r="B17" s="71"/>
      <c r="C17" s="71"/>
      <c r="D17" s="71"/>
      <c r="E17" s="71"/>
      <c r="F17" s="71"/>
      <c r="G17" s="71"/>
      <c r="H17" s="71"/>
      <c r="I17" s="71"/>
      <c r="J17" s="71">
        <f t="shared" si="0"/>
        <v>0</v>
      </c>
    </row>
    <row r="18" spans="1:10" x14ac:dyDescent="0.2">
      <c r="A18">
        <v>5</v>
      </c>
      <c r="B18" s="71"/>
      <c r="C18" s="71"/>
      <c r="D18" s="71"/>
      <c r="E18" s="71"/>
      <c r="F18" s="71"/>
      <c r="G18" s="71"/>
      <c r="H18" s="71"/>
      <c r="I18" s="71"/>
      <c r="J18" s="71">
        <f t="shared" si="0"/>
        <v>0</v>
      </c>
    </row>
    <row r="19" spans="1:10" x14ac:dyDescent="0.2">
      <c r="A19">
        <v>6</v>
      </c>
      <c r="B19" s="71"/>
      <c r="C19" s="71"/>
      <c r="D19" s="71"/>
      <c r="E19" s="71"/>
      <c r="F19" s="71"/>
      <c r="G19" s="71"/>
      <c r="H19" s="71"/>
      <c r="I19" s="71"/>
      <c r="J19" s="71">
        <f t="shared" si="0"/>
        <v>0</v>
      </c>
    </row>
    <row r="20" spans="1:10" x14ac:dyDescent="0.2">
      <c r="A20">
        <v>7</v>
      </c>
      <c r="B20" s="71"/>
      <c r="C20" s="71"/>
      <c r="D20" s="71"/>
      <c r="E20" s="71"/>
      <c r="F20" s="71"/>
      <c r="G20" s="71"/>
      <c r="H20" s="71"/>
      <c r="I20" s="71"/>
      <c r="J20" s="71">
        <f t="shared" si="0"/>
        <v>0</v>
      </c>
    </row>
    <row r="21" spans="1:10" x14ac:dyDescent="0.2">
      <c r="A21">
        <v>8</v>
      </c>
      <c r="B21" s="71"/>
      <c r="C21" s="71"/>
      <c r="D21" s="71"/>
      <c r="E21" s="71"/>
      <c r="F21" s="71"/>
      <c r="G21" s="71"/>
      <c r="H21" s="71"/>
      <c r="I21" s="71"/>
      <c r="J21" s="71">
        <f t="shared" si="0"/>
        <v>0</v>
      </c>
    </row>
    <row r="22" spans="1:10" x14ac:dyDescent="0.2">
      <c r="A22">
        <v>9</v>
      </c>
      <c r="B22" s="71"/>
      <c r="C22" s="71"/>
      <c r="D22" s="71"/>
      <c r="E22" s="71"/>
      <c r="F22" s="71"/>
      <c r="G22" s="71"/>
      <c r="H22" s="71"/>
      <c r="I22" s="71"/>
      <c r="J22" s="71">
        <f t="shared" si="0"/>
        <v>0</v>
      </c>
    </row>
    <row r="23" spans="1:10" x14ac:dyDescent="0.2">
      <c r="A23">
        <v>10</v>
      </c>
      <c r="B23" s="71"/>
      <c r="C23" s="71"/>
      <c r="D23" s="71"/>
      <c r="E23" s="71"/>
      <c r="F23" s="71"/>
      <c r="G23" s="71"/>
      <c r="H23" s="71"/>
      <c r="I23" s="71"/>
      <c r="J23" s="71">
        <f t="shared" si="0"/>
        <v>0</v>
      </c>
    </row>
    <row r="24" spans="1:10" x14ac:dyDescent="0.2">
      <c r="A24">
        <v>11</v>
      </c>
      <c r="B24" s="71"/>
      <c r="C24" s="71"/>
      <c r="D24" s="71"/>
      <c r="E24" s="71"/>
      <c r="F24" s="71"/>
      <c r="G24" s="71"/>
      <c r="H24" s="71"/>
      <c r="I24" s="71"/>
      <c r="J24" s="71">
        <f t="shared" si="0"/>
        <v>0</v>
      </c>
    </row>
    <row r="25" spans="1:10" x14ac:dyDescent="0.2">
      <c r="A25">
        <v>12</v>
      </c>
      <c r="B25" s="71"/>
      <c r="C25" s="71"/>
      <c r="D25" s="71"/>
      <c r="E25" s="71"/>
      <c r="F25" s="71"/>
      <c r="G25" s="71"/>
      <c r="H25" s="71"/>
      <c r="I25" s="71"/>
      <c r="J25" s="71">
        <f t="shared" si="0"/>
        <v>0</v>
      </c>
    </row>
    <row r="26" spans="1:10" x14ac:dyDescent="0.2">
      <c r="B26" s="71"/>
      <c r="C26" s="71"/>
      <c r="D26" s="71"/>
      <c r="E26" s="71"/>
      <c r="F26" s="71"/>
      <c r="G26" s="71"/>
      <c r="H26" s="71"/>
      <c r="I26" s="71"/>
      <c r="J26" s="71"/>
    </row>
    <row r="27" spans="1:10" x14ac:dyDescent="0.2">
      <c r="A27" t="s">
        <v>195</v>
      </c>
      <c r="B27" s="71"/>
      <c r="C27" s="71"/>
      <c r="D27" s="71"/>
      <c r="E27" s="71"/>
      <c r="F27" s="71"/>
      <c r="G27" s="71"/>
      <c r="H27" s="71"/>
      <c r="I27" s="71"/>
      <c r="J27" s="60">
        <f>SUM(J14:J26)</f>
        <v>0</v>
      </c>
    </row>
    <row r="30" spans="1:10" x14ac:dyDescent="0.2">
      <c r="A30" s="18" t="s">
        <v>196</v>
      </c>
    </row>
    <row r="32" spans="1:10" x14ac:dyDescent="0.2">
      <c r="A32" t="s">
        <v>198</v>
      </c>
      <c r="B32">
        <v>700000</v>
      </c>
      <c r="C32" t="s">
        <v>25</v>
      </c>
      <c r="G32" s="23">
        <v>0</v>
      </c>
    </row>
    <row r="33" spans="1:7" x14ac:dyDescent="0.2">
      <c r="A33" t="s">
        <v>198</v>
      </c>
      <c r="B33">
        <v>700100</v>
      </c>
      <c r="C33" t="s">
        <v>25</v>
      </c>
      <c r="G33" s="23">
        <v>0</v>
      </c>
    </row>
    <row r="34" spans="1:7" x14ac:dyDescent="0.2">
      <c r="A34" t="s">
        <v>198</v>
      </c>
      <c r="B34">
        <v>700200</v>
      </c>
      <c r="C34" t="s">
        <v>25</v>
      </c>
      <c r="G34" s="23">
        <v>0</v>
      </c>
    </row>
    <row r="35" spans="1:7" x14ac:dyDescent="0.2">
      <c r="G35" s="23"/>
    </row>
    <row r="36" spans="1:7" x14ac:dyDescent="0.2">
      <c r="A36" t="s">
        <v>199</v>
      </c>
      <c r="G36" s="47">
        <f>SUM(G32:G35)</f>
        <v>0</v>
      </c>
    </row>
    <row r="37" spans="1:7" x14ac:dyDescent="0.2">
      <c r="G37" s="23"/>
    </row>
    <row r="38" spans="1:7" x14ac:dyDescent="0.2">
      <c r="G38" s="23"/>
    </row>
    <row r="39" spans="1:7" x14ac:dyDescent="0.2">
      <c r="A39" s="18" t="s">
        <v>200</v>
      </c>
      <c r="G39" s="23"/>
    </row>
    <row r="40" spans="1:7" x14ac:dyDescent="0.2">
      <c r="G40" s="23"/>
    </row>
    <row r="41" spans="1:7" x14ac:dyDescent="0.2">
      <c r="G41" s="23"/>
    </row>
    <row r="42" spans="1:7" x14ac:dyDescent="0.2">
      <c r="G42" s="23"/>
    </row>
    <row r="43" spans="1:7" x14ac:dyDescent="0.2">
      <c r="G43" s="23"/>
    </row>
    <row r="44" spans="1:7" x14ac:dyDescent="0.2">
      <c r="G44" s="23"/>
    </row>
    <row r="45" spans="1:7" x14ac:dyDescent="0.2">
      <c r="G45" s="23"/>
    </row>
    <row r="46" spans="1:7" x14ac:dyDescent="0.2">
      <c r="G46" s="23"/>
    </row>
    <row r="47" spans="1:7" x14ac:dyDescent="0.2">
      <c r="G47" s="23"/>
    </row>
    <row r="48" spans="1:7" x14ac:dyDescent="0.2">
      <c r="G48" s="23"/>
    </row>
    <row r="49" spans="7:7" x14ac:dyDescent="0.2">
      <c r="G49" s="23"/>
    </row>
    <row r="50" spans="7:7" x14ac:dyDescent="0.2">
      <c r="G50" s="23"/>
    </row>
    <row r="51" spans="7:7" x14ac:dyDescent="0.2">
      <c r="G51" s="23"/>
    </row>
    <row r="52" spans="7:7" x14ac:dyDescent="0.2">
      <c r="G52" s="23"/>
    </row>
    <row r="53" spans="7:7" x14ac:dyDescent="0.2">
      <c r="G53" s="23"/>
    </row>
    <row r="54" spans="7:7" x14ac:dyDescent="0.2">
      <c r="G54" s="23"/>
    </row>
  </sheetData>
  <mergeCells count="1">
    <mergeCell ref="A8:J8"/>
  </mergeCells>
  <phoneticPr fontId="0" type="noConversion"/>
  <pageMargins left="0.75" right="0.75" top="1" bottom="1" header="0.5" footer="0.5"/>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269"/>
  <sheetViews>
    <sheetView topLeftCell="A100" workbookViewId="0">
      <selection activeCell="A112" sqref="A112"/>
    </sheetView>
  </sheetViews>
  <sheetFormatPr defaultRowHeight="12.75" x14ac:dyDescent="0.2"/>
  <cols>
    <col min="1" max="1" width="103.5" customWidth="1"/>
    <col min="10" max="10" width="7.33203125" customWidth="1"/>
  </cols>
  <sheetData>
    <row r="1" spans="1:10" ht="20.25" x14ac:dyDescent="0.3">
      <c r="A1" s="82" t="str">
        <f>+Info!B5</f>
        <v>REMONDIS INDUSTRIAL SERVICES</v>
      </c>
      <c r="B1" s="76"/>
      <c r="C1" s="76"/>
      <c r="D1" s="76"/>
      <c r="E1" s="76"/>
      <c r="F1" s="76"/>
      <c r="G1" s="76"/>
      <c r="H1" s="76"/>
      <c r="I1" s="76"/>
      <c r="J1" s="76"/>
    </row>
    <row r="2" spans="1:10" x14ac:dyDescent="0.2">
      <c r="A2" s="8"/>
      <c r="B2" s="75"/>
      <c r="C2" s="75"/>
      <c r="D2" s="75"/>
      <c r="E2" s="75"/>
      <c r="F2" s="75"/>
      <c r="G2" s="75"/>
      <c r="H2" s="75"/>
      <c r="I2" s="75"/>
      <c r="J2" s="75"/>
    </row>
    <row r="3" spans="1:10" ht="15.75" x14ac:dyDescent="0.25">
      <c r="A3" s="83" t="str">
        <f>+Info!B9</f>
        <v>Naamloze Vennootschap</v>
      </c>
      <c r="B3" s="77"/>
      <c r="C3" s="77"/>
      <c r="D3" s="77"/>
      <c r="E3" s="77"/>
      <c r="F3" s="77"/>
      <c r="G3" s="77"/>
      <c r="H3" s="77"/>
      <c r="I3" s="77"/>
      <c r="J3" s="77"/>
    </row>
    <row r="4" spans="1:10" x14ac:dyDescent="0.2">
      <c r="A4" s="8"/>
      <c r="B4" s="75"/>
      <c r="C4" s="75"/>
      <c r="D4" s="75"/>
      <c r="E4" s="75"/>
      <c r="F4" s="75"/>
      <c r="G4" s="75"/>
      <c r="H4" s="75"/>
      <c r="I4" s="75"/>
      <c r="J4" s="75"/>
    </row>
    <row r="5" spans="1:10" x14ac:dyDescent="0.2">
      <c r="A5" s="84" t="str">
        <f>+Info!B6</f>
        <v>Ambachtenstraat 13 bus 4</v>
      </c>
      <c r="B5" s="78"/>
      <c r="C5" s="78"/>
      <c r="D5" s="78"/>
      <c r="E5" s="78"/>
      <c r="F5" s="78"/>
      <c r="G5" s="78"/>
      <c r="H5" s="78"/>
      <c r="I5" s="78"/>
      <c r="J5" s="78"/>
    </row>
    <row r="6" spans="1:10" x14ac:dyDescent="0.2">
      <c r="A6" s="84" t="str">
        <f>+Info!B7</f>
        <v>3210     LUBBEEK</v>
      </c>
      <c r="B6" s="78"/>
      <c r="C6" s="78"/>
      <c r="D6" s="78"/>
      <c r="E6" s="78"/>
      <c r="F6" s="78"/>
      <c r="G6" s="78"/>
      <c r="H6" s="78"/>
      <c r="I6" s="78"/>
      <c r="J6" s="78"/>
    </row>
    <row r="7" spans="1:10" x14ac:dyDescent="0.2">
      <c r="A7" s="8"/>
      <c r="B7" s="75"/>
      <c r="C7" s="75"/>
      <c r="D7" s="75"/>
      <c r="E7" s="75"/>
      <c r="F7" s="75"/>
      <c r="G7" s="75"/>
      <c r="H7" s="75"/>
      <c r="I7" s="75"/>
      <c r="J7" s="75"/>
    </row>
    <row r="8" spans="1:10" x14ac:dyDescent="0.2">
      <c r="A8" s="8"/>
      <c r="B8" s="75"/>
      <c r="C8" s="75"/>
      <c r="D8" s="75"/>
      <c r="E8" s="75"/>
      <c r="F8" s="75"/>
      <c r="G8" s="75"/>
      <c r="H8" s="75"/>
      <c r="I8" s="75"/>
      <c r="J8" s="75"/>
    </row>
    <row r="9" spans="1:10" x14ac:dyDescent="0.2">
      <c r="A9" s="8" t="str">
        <f>"Ondernemingsnummer : "&amp;Info!B11</f>
        <v>Ondernemingsnummer : BE 0446.692.126</v>
      </c>
      <c r="B9" s="75"/>
      <c r="C9" s="75"/>
      <c r="D9" s="75"/>
      <c r="E9" s="75"/>
      <c r="F9" s="75"/>
      <c r="G9" s="75"/>
      <c r="H9" s="75"/>
      <c r="I9" s="75"/>
      <c r="J9" s="75"/>
    </row>
    <row r="10" spans="1:10" x14ac:dyDescent="0.2">
      <c r="A10" s="8"/>
      <c r="B10" s="75"/>
      <c r="C10" s="75"/>
      <c r="D10" s="75"/>
      <c r="E10" s="75"/>
      <c r="F10" s="75"/>
      <c r="G10" s="75"/>
      <c r="H10" s="75"/>
      <c r="I10" s="75"/>
      <c r="J10" s="75"/>
    </row>
    <row r="11" spans="1:10" x14ac:dyDescent="0.2">
      <c r="A11" s="85"/>
      <c r="B11" s="93"/>
      <c r="C11" s="93"/>
      <c r="D11" s="93"/>
      <c r="E11" s="93"/>
      <c r="F11" s="93"/>
      <c r="G11" s="93"/>
      <c r="H11" s="93"/>
      <c r="I11" s="93"/>
      <c r="J11" s="93"/>
    </row>
    <row r="12" spans="1:10" ht="15.75" x14ac:dyDescent="0.25">
      <c r="A12" s="86" t="s">
        <v>207</v>
      </c>
      <c r="B12" s="77"/>
      <c r="C12" s="77"/>
      <c r="D12" s="77"/>
      <c r="E12" s="77"/>
      <c r="F12" s="77"/>
      <c r="G12" s="77"/>
      <c r="H12" s="77"/>
      <c r="I12" s="77"/>
      <c r="J12" s="77"/>
    </row>
    <row r="13" spans="1:10" x14ac:dyDescent="0.2">
      <c r="A13" s="94"/>
      <c r="B13" s="93"/>
      <c r="C13" s="93"/>
      <c r="D13" s="93"/>
      <c r="E13" s="93"/>
      <c r="F13" s="93"/>
      <c r="G13" s="93"/>
      <c r="H13" s="93"/>
      <c r="I13" s="93"/>
      <c r="J13" s="93"/>
    </row>
    <row r="14" spans="1:10" x14ac:dyDescent="0.2">
      <c r="A14" s="87"/>
      <c r="B14" s="75"/>
      <c r="C14" s="75"/>
      <c r="D14" s="75"/>
      <c r="E14" s="75"/>
      <c r="F14" s="75"/>
      <c r="G14" s="75"/>
      <c r="H14" s="75"/>
      <c r="I14" s="75"/>
      <c r="J14" s="75"/>
    </row>
    <row r="15" spans="1:10" x14ac:dyDescent="0.2">
      <c r="A15" s="87"/>
      <c r="B15" s="75"/>
      <c r="C15" s="75"/>
      <c r="D15" s="75"/>
      <c r="E15" s="75"/>
      <c r="F15" s="75"/>
      <c r="G15" s="75"/>
      <c r="H15" s="75"/>
      <c r="I15" s="75"/>
      <c r="J15" s="75"/>
    </row>
    <row r="16" spans="1:10" ht="25.5" x14ac:dyDescent="0.2">
      <c r="A16" s="87" t="str">
        <f>"Heden "&amp;Info!B34&amp;", om "&amp;Info!B35&amp;" wordt de gewone algemene vergadering van aandeelhouders gehouden op de maatschappelijke zetel."</f>
        <v>Heden 26 mei 2009, om 11.00 uur wordt de gewone algemene vergadering van aandeelhouders gehouden op de maatschappelijke zetel.</v>
      </c>
      <c r="B16" s="61"/>
      <c r="C16" s="61"/>
      <c r="D16" s="61"/>
      <c r="E16" s="61"/>
      <c r="F16" s="61"/>
      <c r="G16" s="61"/>
      <c r="H16" s="61"/>
      <c r="I16" s="61"/>
      <c r="J16" s="61"/>
    </row>
    <row r="17" spans="1:10" x14ac:dyDescent="0.2">
      <c r="A17" s="87"/>
      <c r="B17" s="75"/>
      <c r="C17" s="75"/>
      <c r="D17" s="75"/>
      <c r="E17" s="75"/>
      <c r="F17" s="75"/>
      <c r="G17" s="75"/>
      <c r="H17" s="75"/>
      <c r="I17" s="75"/>
      <c r="J17" s="75"/>
    </row>
    <row r="18" spans="1:10" ht="15.75" x14ac:dyDescent="0.25">
      <c r="A18" s="95" t="s">
        <v>208</v>
      </c>
      <c r="B18" s="79"/>
      <c r="C18" s="79"/>
      <c r="D18" s="79"/>
      <c r="E18" s="79"/>
      <c r="F18" s="79"/>
      <c r="G18" s="79"/>
      <c r="H18" s="79"/>
      <c r="I18" s="79"/>
      <c r="J18" s="79"/>
    </row>
    <row r="19" spans="1:10" x14ac:dyDescent="0.2">
      <c r="A19" s="87"/>
      <c r="B19" s="61"/>
      <c r="C19" s="61"/>
      <c r="D19" s="61"/>
      <c r="E19" s="61"/>
      <c r="F19" s="61"/>
      <c r="G19" s="61"/>
      <c r="H19" s="61"/>
      <c r="I19" s="61"/>
      <c r="J19" s="61"/>
    </row>
    <row r="20" spans="1:10" ht="25.5" x14ac:dyDescent="0.2">
      <c r="A20" s="87" t="s">
        <v>220</v>
      </c>
      <c r="B20" s="61"/>
      <c r="C20" s="61"/>
      <c r="D20" s="61"/>
      <c r="E20" s="61"/>
      <c r="F20" s="61"/>
      <c r="G20" s="61"/>
      <c r="H20" s="61"/>
      <c r="I20" s="61"/>
      <c r="J20" s="61"/>
    </row>
    <row r="21" spans="1:10" x14ac:dyDescent="0.2">
      <c r="A21" s="87"/>
      <c r="B21" s="61"/>
      <c r="C21" s="61"/>
      <c r="D21" s="61"/>
      <c r="E21" s="61"/>
      <c r="F21" s="61"/>
      <c r="G21" s="61"/>
      <c r="H21" s="61"/>
      <c r="I21" s="61"/>
      <c r="J21" s="61"/>
    </row>
    <row r="22" spans="1:10" x14ac:dyDescent="0.2">
      <c r="A22" s="87" t="str">
        <f>"- de voorzitter : "&amp;Info!B37</f>
        <v>- de voorzitter : Claudy Lejeune</v>
      </c>
      <c r="B22" s="61"/>
      <c r="C22" s="61"/>
      <c r="D22" s="61"/>
      <c r="E22" s="61"/>
      <c r="F22" s="61"/>
      <c r="G22" s="61"/>
      <c r="H22" s="61"/>
      <c r="I22" s="61"/>
      <c r="J22" s="61"/>
    </row>
    <row r="23" spans="1:10" x14ac:dyDescent="0.2">
      <c r="A23" s="87" t="str">
        <f>"- de secretaris : "&amp;Info!B38</f>
        <v>- de secretaris : Paul Van Oosterbos</v>
      </c>
      <c r="B23" s="61"/>
      <c r="C23" s="61"/>
      <c r="D23" s="61"/>
      <c r="E23" s="61"/>
      <c r="F23" s="61"/>
      <c r="G23" s="61"/>
      <c r="H23" s="61"/>
      <c r="I23" s="61"/>
      <c r="J23" s="61"/>
    </row>
    <row r="24" spans="1:10" x14ac:dyDescent="0.2">
      <c r="A24" s="87" t="str">
        <f>"- de stemopnemer : "&amp;Info!B39</f>
        <v>- de stemopnemer : Paul Van Oosterbos</v>
      </c>
      <c r="B24" s="61"/>
      <c r="C24" s="61"/>
      <c r="D24" s="61"/>
      <c r="E24" s="61"/>
      <c r="F24" s="61"/>
      <c r="G24" s="61"/>
      <c r="H24" s="61"/>
      <c r="I24" s="61"/>
      <c r="J24" s="61"/>
    </row>
    <row r="25" spans="1:10" x14ac:dyDescent="0.2">
      <c r="A25" s="87"/>
      <c r="B25" s="61"/>
      <c r="C25" s="61"/>
      <c r="D25" s="61"/>
      <c r="E25" s="61"/>
      <c r="F25" s="61"/>
      <c r="G25" s="61"/>
      <c r="H25" s="61"/>
      <c r="I25" s="61"/>
      <c r="J25" s="61"/>
    </row>
    <row r="26" spans="1:10" ht="15.75" x14ac:dyDescent="0.25">
      <c r="A26" s="95" t="s">
        <v>209</v>
      </c>
      <c r="B26" s="79"/>
      <c r="C26" s="79"/>
      <c r="D26" s="79"/>
      <c r="E26" s="79"/>
      <c r="F26" s="79"/>
      <c r="G26" s="79"/>
      <c r="H26" s="79"/>
      <c r="I26" s="79"/>
      <c r="J26" s="79"/>
    </row>
    <row r="27" spans="1:10" x14ac:dyDescent="0.2">
      <c r="A27" s="87"/>
      <c r="B27" s="61"/>
      <c r="C27" s="61"/>
      <c r="D27" s="61"/>
      <c r="E27" s="61"/>
      <c r="F27" s="61"/>
      <c r="G27" s="61"/>
      <c r="H27" s="61"/>
      <c r="I27" s="61"/>
      <c r="J27" s="61"/>
    </row>
    <row r="28" spans="1:10" ht="25.5" x14ac:dyDescent="0.2">
      <c r="A28" s="87" t="s">
        <v>221</v>
      </c>
      <c r="B28" s="61"/>
      <c r="C28" s="61"/>
      <c r="D28" s="61"/>
      <c r="E28" s="61"/>
      <c r="F28" s="61"/>
      <c r="G28" s="61"/>
      <c r="H28" s="61"/>
      <c r="I28" s="61"/>
      <c r="J28" s="61"/>
    </row>
    <row r="29" spans="1:10" ht="38.25" x14ac:dyDescent="0.2">
      <c r="A29" s="87" t="s">
        <v>222</v>
      </c>
      <c r="B29" s="61"/>
      <c r="C29" s="61"/>
      <c r="D29" s="61"/>
      <c r="E29" s="61"/>
      <c r="F29" s="61"/>
      <c r="G29" s="61"/>
      <c r="H29" s="61"/>
      <c r="I29" s="61"/>
      <c r="J29" s="61"/>
    </row>
    <row r="30" spans="1:10" x14ac:dyDescent="0.2">
      <c r="A30" s="87"/>
      <c r="B30" s="61"/>
      <c r="C30" s="61"/>
      <c r="D30" s="61"/>
      <c r="E30" s="61"/>
      <c r="F30" s="61"/>
      <c r="G30" s="61"/>
      <c r="H30" s="61"/>
      <c r="I30" s="61"/>
      <c r="J30" s="61"/>
    </row>
    <row r="31" spans="1:10" ht="15.75" x14ac:dyDescent="0.25">
      <c r="A31" s="95" t="s">
        <v>210</v>
      </c>
      <c r="B31" s="79"/>
      <c r="C31" s="79"/>
      <c r="D31" s="79"/>
      <c r="E31" s="79"/>
      <c r="F31" s="79"/>
      <c r="G31" s="79"/>
      <c r="H31" s="79"/>
      <c r="I31" s="79"/>
      <c r="J31" s="79"/>
    </row>
    <row r="32" spans="1:10" x14ac:dyDescent="0.2">
      <c r="A32" s="87"/>
      <c r="B32" s="61"/>
      <c r="C32" s="61"/>
      <c r="D32" s="61"/>
      <c r="E32" s="61"/>
      <c r="F32" s="61"/>
      <c r="G32" s="61"/>
      <c r="H32" s="61"/>
      <c r="I32" s="61"/>
      <c r="J32" s="61"/>
    </row>
    <row r="33" spans="1:10" x14ac:dyDescent="0.2">
      <c r="A33" s="87" t="s">
        <v>211</v>
      </c>
      <c r="B33" s="61"/>
      <c r="C33" s="61"/>
      <c r="D33" s="61"/>
      <c r="E33" s="61"/>
      <c r="F33" s="61"/>
      <c r="G33" s="61"/>
      <c r="H33" s="61"/>
      <c r="I33" s="61"/>
      <c r="J33" s="61"/>
    </row>
    <row r="34" spans="1:10" x14ac:dyDescent="0.2">
      <c r="A34" s="87"/>
      <c r="B34" s="61"/>
      <c r="C34" s="61"/>
      <c r="D34" s="61"/>
      <c r="E34" s="61"/>
      <c r="F34" s="61"/>
      <c r="G34" s="61"/>
      <c r="H34" s="61"/>
      <c r="I34" s="61"/>
      <c r="J34" s="61"/>
    </row>
    <row r="35" spans="1:10" x14ac:dyDescent="0.2">
      <c r="A35" s="87" t="s">
        <v>212</v>
      </c>
      <c r="B35" s="61"/>
      <c r="C35" s="61"/>
      <c r="D35" s="61"/>
      <c r="E35" s="61"/>
      <c r="F35" s="61"/>
      <c r="G35" s="61"/>
      <c r="H35" s="61"/>
      <c r="I35" s="61"/>
      <c r="J35" s="61"/>
    </row>
    <row r="36" spans="1:10" x14ac:dyDescent="0.2">
      <c r="A36" s="87"/>
      <c r="B36" s="61"/>
      <c r="C36" s="61"/>
      <c r="D36" s="61"/>
      <c r="E36" s="61"/>
      <c r="F36" s="61"/>
      <c r="G36" s="61"/>
      <c r="H36" s="61"/>
      <c r="I36" s="61"/>
      <c r="J36" s="61"/>
    </row>
    <row r="37" spans="1:10" x14ac:dyDescent="0.2">
      <c r="A37" s="88" t="s">
        <v>218</v>
      </c>
      <c r="B37" s="61"/>
      <c r="C37" s="61"/>
      <c r="D37" s="61"/>
      <c r="E37" s="61"/>
      <c r="F37" s="61"/>
      <c r="G37" s="61"/>
      <c r="H37" s="61"/>
      <c r="I37" s="61"/>
      <c r="J37" s="61"/>
    </row>
    <row r="38" spans="1:10" x14ac:dyDescent="0.2">
      <c r="A38" s="88" t="s">
        <v>782</v>
      </c>
      <c r="B38" s="61"/>
      <c r="C38" s="61"/>
      <c r="D38" s="61"/>
      <c r="E38" s="61"/>
      <c r="F38" s="61"/>
      <c r="G38" s="61"/>
      <c r="H38" s="61"/>
      <c r="I38" s="61"/>
      <c r="J38" s="61"/>
    </row>
    <row r="39" spans="1:10" x14ac:dyDescent="0.2">
      <c r="A39" s="87" t="str">
        <f>"3. Goedkeuring van de jaarrekening per "&amp;Info!B14</f>
        <v>3. Goedkeuring van de jaarrekening per 31 december 2008</v>
      </c>
      <c r="B39" s="61"/>
      <c r="C39" s="61"/>
      <c r="D39" s="61"/>
      <c r="E39" s="61"/>
      <c r="F39" s="61"/>
      <c r="G39" s="61"/>
      <c r="H39" s="61"/>
      <c r="I39" s="61"/>
      <c r="J39" s="61"/>
    </row>
    <row r="40" spans="1:10" x14ac:dyDescent="0.2">
      <c r="A40" s="88" t="s">
        <v>783</v>
      </c>
      <c r="B40" s="61"/>
      <c r="C40" s="61"/>
      <c r="D40" s="61"/>
      <c r="E40" s="61"/>
      <c r="F40" s="61"/>
      <c r="G40" s="61"/>
      <c r="H40" s="61"/>
      <c r="I40" s="61"/>
      <c r="J40" s="61"/>
    </row>
    <row r="41" spans="1:10" x14ac:dyDescent="0.2">
      <c r="A41" s="88" t="s">
        <v>784</v>
      </c>
      <c r="B41" s="61"/>
      <c r="C41" s="61"/>
      <c r="D41" s="61"/>
      <c r="E41" s="61"/>
      <c r="F41" s="61"/>
      <c r="G41" s="61"/>
      <c r="H41" s="61"/>
      <c r="I41" s="61"/>
      <c r="J41" s="61"/>
    </row>
    <row r="42" spans="1:10" x14ac:dyDescent="0.2">
      <c r="A42" s="88" t="s">
        <v>785</v>
      </c>
      <c r="B42" s="61"/>
      <c r="C42" s="61"/>
      <c r="D42" s="61"/>
      <c r="E42" s="61"/>
      <c r="F42" s="61"/>
      <c r="G42" s="61"/>
      <c r="H42" s="61"/>
      <c r="I42" s="61"/>
      <c r="J42" s="61"/>
    </row>
    <row r="43" spans="1:10" x14ac:dyDescent="0.2">
      <c r="A43" s="87"/>
      <c r="B43" s="61"/>
      <c r="C43" s="61"/>
      <c r="D43" s="61"/>
      <c r="E43" s="61"/>
      <c r="F43" s="61"/>
      <c r="G43" s="61"/>
      <c r="H43" s="61"/>
      <c r="I43" s="61"/>
      <c r="J43" s="61"/>
    </row>
    <row r="44" spans="1:10" ht="25.5" x14ac:dyDescent="0.2">
      <c r="A44" s="87" t="s">
        <v>253</v>
      </c>
      <c r="B44" s="61"/>
      <c r="C44" s="61"/>
      <c r="D44" s="61"/>
      <c r="E44" s="61"/>
      <c r="F44" s="61"/>
      <c r="G44" s="61"/>
      <c r="H44" s="61"/>
      <c r="I44" s="61"/>
      <c r="J44" s="61"/>
    </row>
    <row r="45" spans="1:10" x14ac:dyDescent="0.2">
      <c r="A45" s="87"/>
      <c r="B45" s="61"/>
      <c r="C45" s="61"/>
      <c r="D45" s="61"/>
      <c r="E45" s="61"/>
      <c r="F45" s="61"/>
      <c r="G45" s="61"/>
      <c r="H45" s="61"/>
      <c r="I45" s="61"/>
      <c r="J45" s="61"/>
    </row>
    <row r="46" spans="1:10" ht="38.25" x14ac:dyDescent="0.2">
      <c r="A46" s="87" t="s">
        <v>223</v>
      </c>
      <c r="B46" s="61"/>
      <c r="C46" s="61"/>
      <c r="D46" s="61"/>
      <c r="E46" s="61"/>
      <c r="F46" s="61"/>
      <c r="G46" s="61"/>
      <c r="H46" s="61"/>
      <c r="I46" s="61"/>
      <c r="J46" s="61"/>
    </row>
    <row r="47" spans="1:10" x14ac:dyDescent="0.2">
      <c r="A47" s="87"/>
      <c r="B47" s="61"/>
      <c r="C47" s="61"/>
      <c r="D47" s="61"/>
      <c r="E47" s="61"/>
      <c r="F47" s="61"/>
      <c r="G47" s="61"/>
      <c r="H47" s="61"/>
      <c r="I47" s="61"/>
      <c r="J47" s="61"/>
    </row>
    <row r="48" spans="1:10" x14ac:dyDescent="0.2">
      <c r="A48" s="87"/>
      <c r="B48" s="61"/>
      <c r="C48" s="61"/>
      <c r="D48" s="61"/>
      <c r="E48" s="61"/>
      <c r="F48" s="61"/>
      <c r="G48" s="61"/>
      <c r="H48" s="61"/>
      <c r="I48" s="61"/>
      <c r="J48" s="61"/>
    </row>
    <row r="49" spans="1:10" ht="15.75" x14ac:dyDescent="0.25">
      <c r="A49" s="95" t="s">
        <v>215</v>
      </c>
      <c r="B49" s="79"/>
      <c r="C49" s="79"/>
      <c r="D49" s="79"/>
      <c r="E49" s="79"/>
      <c r="F49" s="79"/>
      <c r="G49" s="79"/>
      <c r="H49" s="79"/>
      <c r="I49" s="79"/>
      <c r="J49" s="79"/>
    </row>
    <row r="50" spans="1:10" x14ac:dyDescent="0.2">
      <c r="A50" s="87"/>
      <c r="B50" s="61"/>
      <c r="C50" s="61"/>
      <c r="D50" s="61"/>
      <c r="E50" s="61"/>
      <c r="F50" s="61"/>
      <c r="G50" s="61"/>
      <c r="H50" s="61"/>
      <c r="I50" s="61"/>
      <c r="J50" s="61"/>
    </row>
    <row r="51" spans="1:10" x14ac:dyDescent="0.2">
      <c r="A51" s="87" t="s">
        <v>216</v>
      </c>
      <c r="B51" s="61"/>
      <c r="C51" s="61"/>
      <c r="D51" s="61"/>
      <c r="E51" s="61"/>
      <c r="F51" s="61"/>
      <c r="G51" s="61"/>
      <c r="H51" s="61"/>
      <c r="I51" s="61"/>
      <c r="J51" s="61"/>
    </row>
    <row r="52" spans="1:10" x14ac:dyDescent="0.2">
      <c r="A52" s="87"/>
      <c r="B52" s="61"/>
      <c r="C52" s="61"/>
      <c r="D52" s="61"/>
      <c r="E52" s="61"/>
      <c r="F52" s="61"/>
      <c r="G52" s="61"/>
      <c r="H52" s="61"/>
      <c r="I52" s="61"/>
      <c r="J52" s="61"/>
    </row>
    <row r="53" spans="1:10" ht="25.5" x14ac:dyDescent="0.2">
      <c r="A53" s="87" t="s">
        <v>224</v>
      </c>
      <c r="B53" s="61"/>
      <c r="C53" s="61"/>
      <c r="D53" s="61"/>
      <c r="E53" s="61"/>
      <c r="F53" s="61"/>
      <c r="G53" s="61"/>
      <c r="H53" s="61"/>
      <c r="I53" s="61"/>
      <c r="J53" s="61"/>
    </row>
    <row r="54" spans="1:10" x14ac:dyDescent="0.2">
      <c r="A54" s="87"/>
      <c r="B54" s="61"/>
      <c r="C54" s="61"/>
      <c r="D54" s="61"/>
      <c r="E54" s="61"/>
      <c r="F54" s="61"/>
      <c r="G54" s="61"/>
      <c r="H54" s="61"/>
      <c r="I54" s="61"/>
      <c r="J54" s="61"/>
    </row>
    <row r="55" spans="1:10" ht="25.5" x14ac:dyDescent="0.2">
      <c r="A55" s="87" t="s">
        <v>225</v>
      </c>
      <c r="B55" s="61"/>
      <c r="C55" s="61"/>
      <c r="D55" s="61"/>
      <c r="E55" s="61"/>
      <c r="F55" s="61"/>
      <c r="G55" s="61"/>
      <c r="H55" s="61"/>
      <c r="I55" s="61"/>
      <c r="J55" s="61"/>
    </row>
    <row r="56" spans="1:10" x14ac:dyDescent="0.2">
      <c r="A56" s="87"/>
      <c r="B56" s="61"/>
      <c r="C56" s="61"/>
      <c r="D56" s="61"/>
      <c r="E56" s="61"/>
      <c r="F56" s="61"/>
      <c r="G56" s="61"/>
      <c r="H56" s="61"/>
      <c r="I56" s="61"/>
      <c r="J56" s="61"/>
    </row>
    <row r="57" spans="1:10" ht="15.75" x14ac:dyDescent="0.25">
      <c r="A57" s="95" t="s">
        <v>217</v>
      </c>
      <c r="B57" s="79"/>
      <c r="C57" s="79"/>
      <c r="D57" s="79"/>
      <c r="E57" s="79"/>
      <c r="F57" s="79"/>
      <c r="G57" s="79"/>
      <c r="H57" s="79"/>
      <c r="I57" s="79"/>
      <c r="J57" s="79"/>
    </row>
    <row r="58" spans="1:10" x14ac:dyDescent="0.2">
      <c r="A58" s="87"/>
      <c r="B58" s="61"/>
      <c r="C58" s="61"/>
      <c r="D58" s="61"/>
      <c r="E58" s="61"/>
      <c r="F58" s="61"/>
      <c r="G58" s="61"/>
      <c r="H58" s="61"/>
      <c r="I58" s="61"/>
      <c r="J58" s="61"/>
    </row>
    <row r="59" spans="1:10" x14ac:dyDescent="0.2">
      <c r="A59" s="96" t="s">
        <v>218</v>
      </c>
      <c r="B59" s="80"/>
      <c r="C59" s="80"/>
      <c r="D59" s="80"/>
      <c r="E59" s="80"/>
      <c r="F59" s="80"/>
      <c r="G59" s="80"/>
      <c r="H59" s="80"/>
      <c r="I59" s="80"/>
      <c r="J59" s="80"/>
    </row>
    <row r="60" spans="1:10" x14ac:dyDescent="0.2">
      <c r="A60" s="87"/>
      <c r="B60" s="61"/>
      <c r="C60" s="61"/>
      <c r="D60" s="61"/>
      <c r="E60" s="61"/>
      <c r="F60" s="61"/>
      <c r="G60" s="61"/>
      <c r="H60" s="61"/>
      <c r="I60" s="61"/>
      <c r="J60" s="61"/>
    </row>
    <row r="61" spans="1:10" ht="38.25" x14ac:dyDescent="0.2">
      <c r="A61" s="87" t="s">
        <v>226</v>
      </c>
      <c r="B61" s="81"/>
      <c r="C61" s="81"/>
      <c r="D61" s="81"/>
      <c r="E61" s="81"/>
      <c r="F61" s="81"/>
      <c r="G61" s="81"/>
      <c r="H61" s="81"/>
      <c r="I61" s="81"/>
      <c r="J61" s="81"/>
    </row>
    <row r="62" spans="1:10" x14ac:dyDescent="0.2">
      <c r="A62" s="87"/>
      <c r="B62" s="81"/>
      <c r="C62" s="81"/>
      <c r="D62" s="81"/>
      <c r="E62" s="81"/>
      <c r="F62" s="81"/>
      <c r="G62" s="81"/>
      <c r="H62" s="81"/>
      <c r="I62" s="81"/>
      <c r="J62" s="81"/>
    </row>
    <row r="63" spans="1:10" x14ac:dyDescent="0.2">
      <c r="A63" s="87" t="s">
        <v>219</v>
      </c>
      <c r="B63" s="61"/>
      <c r="C63" s="61"/>
      <c r="D63" s="61"/>
      <c r="E63" s="61"/>
      <c r="F63" s="61"/>
      <c r="G63" s="61"/>
      <c r="H63" s="61"/>
      <c r="I63" s="61"/>
      <c r="J63" s="61"/>
    </row>
    <row r="64" spans="1:10" x14ac:dyDescent="0.2">
      <c r="A64" s="87"/>
      <c r="B64" s="61"/>
      <c r="C64" s="61"/>
      <c r="D64" s="61"/>
      <c r="E64" s="61"/>
      <c r="F64" s="61"/>
      <c r="G64" s="61"/>
      <c r="H64" s="61"/>
      <c r="I64" s="61"/>
      <c r="J64" s="61"/>
    </row>
    <row r="65" spans="1:10" ht="25.5" x14ac:dyDescent="0.2">
      <c r="A65" s="87" t="s">
        <v>227</v>
      </c>
      <c r="B65" s="61"/>
      <c r="C65" s="61"/>
      <c r="D65" s="61"/>
      <c r="E65" s="61"/>
      <c r="F65" s="61"/>
      <c r="G65" s="61"/>
      <c r="H65" s="61"/>
      <c r="I65" s="61"/>
      <c r="J65" s="61"/>
    </row>
    <row r="66" spans="1:10" x14ac:dyDescent="0.2">
      <c r="A66" s="87"/>
      <c r="B66" s="61"/>
      <c r="C66" s="61"/>
      <c r="D66" s="61"/>
      <c r="E66" s="61"/>
      <c r="F66" s="61"/>
      <c r="G66" s="61"/>
      <c r="H66" s="61"/>
      <c r="I66" s="61"/>
      <c r="J66" s="61"/>
    </row>
    <row r="67" spans="1:10" x14ac:dyDescent="0.2">
      <c r="A67" s="96" t="s">
        <v>786</v>
      </c>
      <c r="B67" s="61"/>
      <c r="C67" s="61"/>
      <c r="D67" s="61"/>
      <c r="E67" s="61"/>
      <c r="F67" s="61"/>
      <c r="G67" s="61"/>
      <c r="H67" s="61"/>
      <c r="I67" s="61"/>
      <c r="J67" s="61"/>
    </row>
    <row r="68" spans="1:10" x14ac:dyDescent="0.2">
      <c r="A68" s="96"/>
      <c r="B68" s="61"/>
      <c r="C68" s="61"/>
      <c r="D68" s="61"/>
      <c r="E68" s="61"/>
      <c r="F68" s="61"/>
      <c r="G68" s="61"/>
      <c r="H68" s="61"/>
      <c r="I68" s="61"/>
      <c r="J68" s="61"/>
    </row>
    <row r="69" spans="1:10" x14ac:dyDescent="0.2">
      <c r="A69" s="88" t="s">
        <v>787</v>
      </c>
      <c r="B69" s="80"/>
      <c r="C69" s="80"/>
      <c r="D69" s="80"/>
      <c r="E69" s="80"/>
      <c r="F69" s="80"/>
      <c r="G69" s="80"/>
      <c r="H69" s="80"/>
      <c r="I69" s="80"/>
      <c r="J69" s="80"/>
    </row>
    <row r="71" spans="1:10" x14ac:dyDescent="0.2">
      <c r="A71" s="96" t="s">
        <v>788</v>
      </c>
      <c r="B71" s="61"/>
      <c r="C71" s="61"/>
      <c r="D71" s="61"/>
      <c r="E71" s="61"/>
      <c r="F71" s="61"/>
      <c r="G71" s="61"/>
      <c r="H71" s="61"/>
      <c r="I71" s="61"/>
      <c r="J71" s="61"/>
    </row>
    <row r="72" spans="1:10" x14ac:dyDescent="0.2">
      <c r="A72" s="87"/>
      <c r="B72" s="61"/>
      <c r="C72" s="61"/>
      <c r="D72" s="61"/>
      <c r="E72" s="61"/>
      <c r="F72" s="61"/>
      <c r="G72" s="61"/>
      <c r="H72" s="61"/>
      <c r="I72" s="61"/>
      <c r="J72" s="61"/>
    </row>
    <row r="73" spans="1:10" ht="25.5" x14ac:dyDescent="0.2">
      <c r="A73" s="87" t="s">
        <v>228</v>
      </c>
      <c r="B73" s="61"/>
      <c r="C73" s="61"/>
      <c r="D73" s="61"/>
      <c r="E73" s="61"/>
      <c r="F73" s="61"/>
      <c r="G73" s="61"/>
      <c r="H73" s="61"/>
      <c r="I73" s="61"/>
      <c r="J73" s="61"/>
    </row>
    <row r="74" spans="1:10" ht="6" customHeight="1" x14ac:dyDescent="0.2">
      <c r="A74" s="87"/>
      <c r="B74" s="61"/>
      <c r="C74" s="61"/>
      <c r="D74" s="61"/>
      <c r="E74" s="61"/>
      <c r="F74" s="61"/>
      <c r="G74" s="61"/>
      <c r="H74" s="61"/>
      <c r="I74" s="61"/>
      <c r="J74" s="61"/>
    </row>
    <row r="75" spans="1:10" ht="25.5" x14ac:dyDescent="0.2">
      <c r="A75" s="87" t="s">
        <v>229</v>
      </c>
      <c r="B75" s="61"/>
      <c r="C75" s="61"/>
      <c r="D75" s="61"/>
      <c r="E75" s="61"/>
      <c r="F75" s="61"/>
      <c r="G75" s="61"/>
      <c r="H75" s="61"/>
      <c r="I75" s="61"/>
      <c r="J75" s="61"/>
    </row>
    <row r="76" spans="1:10" ht="14.25" customHeight="1" x14ac:dyDescent="0.2">
      <c r="A76" s="87"/>
      <c r="B76" s="61"/>
      <c r="C76" s="61"/>
      <c r="D76" s="61"/>
      <c r="E76" s="61"/>
      <c r="F76" s="61"/>
      <c r="G76" s="61"/>
      <c r="H76" s="61"/>
      <c r="I76" s="61"/>
      <c r="J76" s="61"/>
    </row>
    <row r="77" spans="1:10" ht="24.75" customHeight="1" x14ac:dyDescent="0.2">
      <c r="A77" s="87" t="s">
        <v>789</v>
      </c>
      <c r="B77" s="61"/>
      <c r="C77" s="61"/>
      <c r="D77" s="61"/>
      <c r="E77" s="61"/>
      <c r="F77" s="61"/>
      <c r="G77" s="61"/>
      <c r="H77" s="61"/>
      <c r="I77" s="61"/>
      <c r="J77" s="61"/>
    </row>
    <row r="78" spans="1:10" x14ac:dyDescent="0.2">
      <c r="A78" s="87"/>
      <c r="B78" s="61"/>
      <c r="C78" s="61"/>
      <c r="D78" s="61"/>
      <c r="E78" s="61"/>
      <c r="F78" s="61"/>
      <c r="G78" s="61"/>
      <c r="H78" s="61"/>
      <c r="I78" s="61"/>
      <c r="J78" s="61"/>
    </row>
    <row r="79" spans="1:10" x14ac:dyDescent="0.2">
      <c r="A79" s="96" t="s">
        <v>790</v>
      </c>
      <c r="B79" s="61"/>
      <c r="C79" s="61"/>
      <c r="D79" s="61"/>
      <c r="E79" s="61"/>
      <c r="F79" s="61"/>
      <c r="G79" s="61"/>
      <c r="H79" s="61"/>
      <c r="I79" s="61"/>
      <c r="J79" s="61"/>
    </row>
    <row r="80" spans="1:10" x14ac:dyDescent="0.2">
      <c r="A80" s="96"/>
      <c r="B80" s="61"/>
      <c r="C80" s="61"/>
      <c r="D80" s="61"/>
      <c r="E80" s="61"/>
      <c r="F80" s="61"/>
      <c r="G80" s="61"/>
      <c r="H80" s="61"/>
      <c r="I80" s="61"/>
      <c r="J80" s="61"/>
    </row>
    <row r="81" spans="1:10" ht="25.5" x14ac:dyDescent="0.2">
      <c r="A81" s="87" t="s">
        <v>231</v>
      </c>
      <c r="B81" s="61"/>
      <c r="C81" s="61"/>
      <c r="D81" s="61"/>
      <c r="E81" s="61"/>
      <c r="F81" s="61"/>
      <c r="G81" s="61"/>
      <c r="H81" s="61"/>
      <c r="I81" s="61"/>
      <c r="J81" s="61"/>
    </row>
    <row r="82" spans="1:10" x14ac:dyDescent="0.2">
      <c r="A82" s="87"/>
      <c r="B82" s="61"/>
      <c r="C82" s="61"/>
      <c r="D82" s="61"/>
      <c r="E82" s="61"/>
      <c r="F82" s="61"/>
      <c r="G82" s="61"/>
      <c r="H82" s="61"/>
      <c r="I82" s="61"/>
      <c r="J82" s="61"/>
    </row>
    <row r="83" spans="1:10" x14ac:dyDescent="0.2">
      <c r="A83" s="87" t="s">
        <v>791</v>
      </c>
      <c r="B83" s="61"/>
      <c r="C83" s="61"/>
      <c r="D83" s="61"/>
      <c r="E83" s="61"/>
      <c r="F83" s="61"/>
      <c r="G83" s="61"/>
      <c r="H83" s="61"/>
      <c r="I83" s="61"/>
      <c r="J83" s="61"/>
    </row>
    <row r="84" spans="1:10" x14ac:dyDescent="0.2">
      <c r="A84" s="88" t="s">
        <v>888</v>
      </c>
      <c r="B84" s="61"/>
      <c r="C84" s="61"/>
      <c r="D84" s="61"/>
      <c r="E84" s="61"/>
      <c r="F84" s="61"/>
      <c r="G84" s="61"/>
      <c r="H84" s="61"/>
      <c r="I84" s="61"/>
      <c r="J84" s="61"/>
    </row>
    <row r="85" spans="1:10" x14ac:dyDescent="0.2">
      <c r="A85" s="88" t="s">
        <v>937</v>
      </c>
      <c r="B85" s="61"/>
      <c r="C85" s="61"/>
      <c r="D85" s="61"/>
      <c r="E85" s="61"/>
      <c r="F85" s="61"/>
      <c r="G85" s="61"/>
      <c r="H85" s="61"/>
      <c r="I85" s="61"/>
      <c r="J85" s="61"/>
    </row>
    <row r="86" spans="1:10" x14ac:dyDescent="0.2">
      <c r="A86" s="87"/>
      <c r="B86" s="61"/>
      <c r="C86" s="61"/>
      <c r="D86" s="61"/>
      <c r="E86" s="61"/>
      <c r="F86" s="61"/>
      <c r="G86" s="61"/>
      <c r="H86" s="61"/>
      <c r="I86" s="61"/>
      <c r="J86" s="61"/>
    </row>
    <row r="87" spans="1:10" x14ac:dyDescent="0.2">
      <c r="A87" s="87" t="s">
        <v>230</v>
      </c>
      <c r="B87" s="61"/>
      <c r="C87" s="61"/>
      <c r="D87" s="61"/>
      <c r="E87" s="61"/>
      <c r="F87" s="61"/>
      <c r="G87" s="61"/>
      <c r="H87" s="61"/>
      <c r="I87" s="61"/>
      <c r="J87" s="61"/>
    </row>
    <row r="88" spans="1:10" x14ac:dyDescent="0.2">
      <c r="A88" s="87"/>
      <c r="B88" s="61"/>
      <c r="C88" s="61"/>
      <c r="D88" s="61"/>
      <c r="E88" s="61"/>
      <c r="F88" s="61"/>
      <c r="G88" s="61"/>
      <c r="H88" s="61"/>
      <c r="I88" s="61"/>
      <c r="J88" s="61"/>
    </row>
    <row r="89" spans="1:10" x14ac:dyDescent="0.2">
      <c r="A89" s="87"/>
      <c r="B89" s="61"/>
      <c r="C89" s="61"/>
      <c r="D89" s="61"/>
      <c r="E89" s="61"/>
      <c r="F89" s="61"/>
      <c r="G89" s="61"/>
      <c r="H89" s="61"/>
      <c r="I89" s="61"/>
      <c r="J89" s="61"/>
    </row>
    <row r="90" spans="1:10" x14ac:dyDescent="0.2">
      <c r="A90" s="88" t="s">
        <v>799</v>
      </c>
      <c r="B90" s="61"/>
      <c r="C90" s="61"/>
      <c r="D90" s="61"/>
      <c r="E90" s="61"/>
      <c r="F90" s="61"/>
      <c r="G90" s="61"/>
      <c r="H90" s="61"/>
      <c r="I90" s="61"/>
      <c r="J90" s="61"/>
    </row>
    <row r="91" spans="1:10" x14ac:dyDescent="0.2">
      <c r="A91" s="190" t="s">
        <v>800</v>
      </c>
      <c r="B91" s="61"/>
      <c r="C91" s="61"/>
      <c r="D91" s="61"/>
      <c r="E91" s="61"/>
      <c r="F91" s="61"/>
      <c r="G91" s="61"/>
      <c r="H91" s="61"/>
      <c r="I91" s="61"/>
      <c r="J91" s="61"/>
    </row>
    <row r="92" spans="1:10" x14ac:dyDescent="0.2">
      <c r="A92" s="190"/>
      <c r="B92" s="61"/>
      <c r="C92" s="61"/>
      <c r="D92" s="61"/>
      <c r="E92" s="61"/>
      <c r="F92" s="61"/>
      <c r="G92" s="61"/>
      <c r="H92" s="61"/>
      <c r="I92" s="61"/>
      <c r="J92" s="61"/>
    </row>
    <row r="93" spans="1:10" x14ac:dyDescent="0.2">
      <c r="A93" s="190"/>
      <c r="B93" s="61"/>
      <c r="C93" s="61"/>
      <c r="D93" s="61"/>
      <c r="E93" s="61"/>
      <c r="F93" s="61"/>
      <c r="G93" s="61"/>
      <c r="H93" s="61"/>
      <c r="I93" s="61"/>
      <c r="J93" s="61"/>
    </row>
    <row r="94" spans="1:10" x14ac:dyDescent="0.2">
      <c r="A94" s="190"/>
      <c r="B94" s="61"/>
      <c r="C94" s="61"/>
      <c r="D94" s="61"/>
      <c r="E94" s="61"/>
      <c r="F94" s="61"/>
      <c r="G94" s="61"/>
      <c r="H94" s="61"/>
      <c r="I94" s="61"/>
      <c r="J94" s="61"/>
    </row>
    <row r="95" spans="1:10" x14ac:dyDescent="0.2">
      <c r="A95" s="96" t="s">
        <v>792</v>
      </c>
      <c r="B95" s="61"/>
      <c r="C95" s="61"/>
      <c r="D95" s="61"/>
      <c r="E95" s="61"/>
      <c r="F95" s="61"/>
      <c r="G95" s="61"/>
      <c r="H95" s="61"/>
      <c r="I95" s="61"/>
      <c r="J95" s="61"/>
    </row>
    <row r="96" spans="1:10" x14ac:dyDescent="0.2">
      <c r="A96" s="87"/>
      <c r="B96" s="61"/>
      <c r="C96" s="61"/>
      <c r="D96" s="61"/>
      <c r="E96" s="61"/>
      <c r="F96" s="61"/>
      <c r="G96" s="61"/>
      <c r="H96" s="61"/>
      <c r="I96" s="61"/>
      <c r="J96" s="61"/>
    </row>
    <row r="97" spans="1:10" ht="38.25" x14ac:dyDescent="0.2">
      <c r="A97" s="189" t="s">
        <v>793</v>
      </c>
      <c r="B97" s="61"/>
      <c r="C97" s="61"/>
      <c r="D97" s="61"/>
      <c r="E97" s="61"/>
      <c r="F97" s="61"/>
      <c r="G97" s="61"/>
      <c r="H97" s="61"/>
      <c r="I97" s="61"/>
      <c r="J97" s="61"/>
    </row>
    <row r="98" spans="1:10" x14ac:dyDescent="0.2">
      <c r="A98" s="81"/>
      <c r="B98" s="61"/>
      <c r="C98" s="61"/>
      <c r="D98" s="61"/>
      <c r="E98" s="61"/>
      <c r="F98" s="61"/>
      <c r="G98" s="61"/>
      <c r="H98" s="61"/>
      <c r="I98" s="61"/>
      <c r="J98" s="61"/>
    </row>
    <row r="99" spans="1:10" x14ac:dyDescent="0.2">
      <c r="A99" s="81" t="s">
        <v>230</v>
      </c>
      <c r="B99" s="61"/>
      <c r="C99" s="61"/>
      <c r="D99" s="61"/>
      <c r="E99" s="61"/>
      <c r="F99" s="61"/>
      <c r="G99" s="61"/>
      <c r="H99" s="61"/>
      <c r="I99" s="61"/>
      <c r="J99" s="61"/>
    </row>
    <row r="100" spans="1:10" x14ac:dyDescent="0.2">
      <c r="A100" s="81"/>
      <c r="B100" s="61"/>
      <c r="C100" s="61"/>
      <c r="D100" s="61"/>
      <c r="E100" s="61"/>
      <c r="F100" s="61"/>
      <c r="G100" s="61"/>
      <c r="H100" s="61"/>
      <c r="I100" s="61"/>
      <c r="J100" s="61"/>
    </row>
    <row r="101" spans="1:10" x14ac:dyDescent="0.2">
      <c r="A101" s="81"/>
      <c r="B101" s="61"/>
      <c r="C101" s="61"/>
      <c r="D101" s="61"/>
      <c r="E101" s="61"/>
      <c r="F101" s="61"/>
      <c r="G101" s="61"/>
      <c r="H101" s="61"/>
      <c r="I101" s="61"/>
      <c r="J101" s="61"/>
    </row>
    <row r="102" spans="1:10" x14ac:dyDescent="0.2">
      <c r="A102" s="97" t="s">
        <v>794</v>
      </c>
      <c r="B102" s="61"/>
      <c r="C102" s="61"/>
      <c r="D102" s="61"/>
      <c r="E102" s="61"/>
      <c r="F102" s="61"/>
      <c r="G102" s="61"/>
      <c r="H102" s="61"/>
      <c r="I102" s="61"/>
      <c r="J102" s="61"/>
    </row>
    <row r="103" spans="1:10" x14ac:dyDescent="0.2">
      <c r="A103" s="81"/>
      <c r="B103" s="61"/>
      <c r="C103" s="61"/>
      <c r="D103" s="61"/>
      <c r="E103" s="61"/>
      <c r="F103" s="61"/>
      <c r="G103" s="61"/>
      <c r="H103" s="61"/>
      <c r="I103" s="61"/>
      <c r="J103" s="61"/>
    </row>
    <row r="104" spans="1:10" x14ac:dyDescent="0.2">
      <c r="A104" s="81" t="s">
        <v>280</v>
      </c>
      <c r="B104" s="61"/>
      <c r="C104" s="61"/>
      <c r="D104" s="61"/>
      <c r="E104" s="61"/>
      <c r="F104" s="61"/>
      <c r="G104" s="61"/>
      <c r="H104" s="61"/>
      <c r="I104" s="61"/>
      <c r="J104" s="61"/>
    </row>
    <row r="105" spans="1:10" x14ac:dyDescent="0.2">
      <c r="A105" s="81"/>
      <c r="B105" s="61"/>
      <c r="C105" s="61"/>
      <c r="D105" s="61"/>
      <c r="E105" s="61"/>
      <c r="F105" s="61"/>
      <c r="G105" s="61"/>
      <c r="H105" s="61"/>
      <c r="I105" s="61"/>
      <c r="J105" s="61"/>
    </row>
    <row r="106" spans="1:10" ht="15.75" x14ac:dyDescent="0.25">
      <c r="A106" s="98" t="s">
        <v>234</v>
      </c>
      <c r="B106" s="61"/>
      <c r="C106" s="61"/>
      <c r="D106" s="61"/>
      <c r="E106" s="61"/>
      <c r="F106" s="61"/>
      <c r="G106" s="61"/>
      <c r="H106" s="61"/>
      <c r="I106" s="61"/>
      <c r="J106" s="61"/>
    </row>
    <row r="107" spans="1:10" x14ac:dyDescent="0.2">
      <c r="A107" s="81"/>
      <c r="B107" s="61"/>
      <c r="C107" s="61"/>
      <c r="D107" s="61"/>
      <c r="E107" s="61"/>
      <c r="F107" s="61"/>
      <c r="G107" s="61"/>
      <c r="H107" s="61"/>
      <c r="I107" s="61"/>
      <c r="J107" s="61"/>
    </row>
    <row r="108" spans="1:10" x14ac:dyDescent="0.2">
      <c r="A108" s="81" t="s">
        <v>235</v>
      </c>
      <c r="B108" s="61"/>
      <c r="C108" s="61"/>
      <c r="D108" s="61"/>
      <c r="E108" s="61"/>
      <c r="F108" s="61"/>
      <c r="G108" s="61"/>
      <c r="H108" s="61"/>
      <c r="I108" s="61"/>
      <c r="J108" s="61"/>
    </row>
    <row r="109" spans="1:10" x14ac:dyDescent="0.2">
      <c r="A109" s="81"/>
      <c r="B109" s="61"/>
      <c r="C109" s="61"/>
      <c r="D109" s="61"/>
      <c r="E109" s="61"/>
      <c r="F109" s="61"/>
      <c r="G109" s="61"/>
      <c r="H109" s="61"/>
      <c r="I109" s="61"/>
      <c r="J109" s="61"/>
    </row>
    <row r="110" spans="1:10" ht="25.5" x14ac:dyDescent="0.2">
      <c r="A110" s="81" t="s">
        <v>236</v>
      </c>
      <c r="B110" s="61"/>
      <c r="C110" s="61"/>
      <c r="D110" s="61"/>
      <c r="E110" s="61"/>
      <c r="F110" s="61"/>
      <c r="G110" s="61"/>
      <c r="H110" s="61"/>
      <c r="I110" s="61"/>
      <c r="J110" s="61"/>
    </row>
    <row r="111" spans="1:10" x14ac:dyDescent="0.2">
      <c r="A111" s="81"/>
      <c r="B111" s="61"/>
      <c r="C111" s="61"/>
      <c r="D111" s="61"/>
      <c r="E111" s="61"/>
      <c r="F111" s="61"/>
      <c r="G111" s="61"/>
      <c r="H111" s="61"/>
      <c r="I111" s="61"/>
      <c r="J111" s="61"/>
    </row>
    <row r="112" spans="1:10" x14ac:dyDescent="0.2">
      <c r="A112" s="189" t="s">
        <v>947</v>
      </c>
      <c r="B112" s="61"/>
      <c r="C112" s="61"/>
      <c r="D112" s="61"/>
      <c r="E112" s="61"/>
      <c r="F112" s="61"/>
      <c r="G112" s="61"/>
      <c r="H112" s="61"/>
      <c r="I112" s="61"/>
      <c r="J112" s="61"/>
    </row>
    <row r="113" spans="1:10" x14ac:dyDescent="0.2">
      <c r="A113" s="81"/>
      <c r="B113" s="61"/>
      <c r="C113" s="61"/>
      <c r="D113" s="61"/>
      <c r="E113" s="61"/>
      <c r="F113" s="61"/>
      <c r="G113" s="61"/>
      <c r="H113" s="61"/>
      <c r="I113" s="61"/>
      <c r="J113" s="61"/>
    </row>
    <row r="114" spans="1:10" x14ac:dyDescent="0.2">
      <c r="A114" s="81"/>
      <c r="B114" s="61"/>
      <c r="C114" s="61"/>
      <c r="D114" s="61"/>
      <c r="E114" s="61"/>
      <c r="F114" s="61"/>
      <c r="G114" s="61"/>
      <c r="H114" s="61"/>
      <c r="I114" s="61"/>
      <c r="J114" s="61"/>
    </row>
    <row r="115" spans="1:10" x14ac:dyDescent="0.2">
      <c r="A115" s="81"/>
      <c r="B115" s="61"/>
      <c r="C115" s="61"/>
      <c r="D115" s="61"/>
      <c r="E115" s="61"/>
      <c r="F115" s="61"/>
      <c r="G115" s="61"/>
      <c r="H115" s="61"/>
      <c r="I115" s="61"/>
      <c r="J115" s="61"/>
    </row>
    <row r="116" spans="1:10" x14ac:dyDescent="0.2">
      <c r="A116" s="81" t="s">
        <v>237</v>
      </c>
      <c r="B116" s="61"/>
      <c r="C116" s="61"/>
      <c r="D116" s="61"/>
      <c r="E116" s="61"/>
      <c r="F116" s="61"/>
      <c r="G116" s="61"/>
      <c r="H116" s="61"/>
      <c r="I116" s="61"/>
      <c r="J116" s="61"/>
    </row>
    <row r="117" spans="1:10" x14ac:dyDescent="0.2">
      <c r="A117" s="99" t="str">
        <f>+Info!B37</f>
        <v>Claudy Lejeune</v>
      </c>
      <c r="B117" s="61"/>
      <c r="C117" s="61"/>
      <c r="D117" s="61"/>
      <c r="E117" s="61"/>
      <c r="F117" s="61"/>
      <c r="G117" s="61"/>
      <c r="H117" s="61"/>
      <c r="I117" s="61"/>
      <c r="J117" s="61"/>
    </row>
    <row r="118" spans="1:10" x14ac:dyDescent="0.2">
      <c r="A118" s="81"/>
      <c r="B118" s="61"/>
      <c r="C118" s="61"/>
      <c r="D118" s="61"/>
      <c r="E118" s="61"/>
      <c r="F118" s="61"/>
      <c r="G118" s="61"/>
      <c r="H118" s="61"/>
      <c r="I118" s="61"/>
      <c r="J118" s="61"/>
    </row>
    <row r="119" spans="1:10" x14ac:dyDescent="0.2">
      <c r="A119" s="81"/>
      <c r="B119" s="61"/>
      <c r="C119" s="61"/>
      <c r="D119" s="61"/>
      <c r="E119" s="61"/>
      <c r="F119" s="61"/>
      <c r="G119" s="61"/>
      <c r="H119" s="61"/>
      <c r="I119" s="61"/>
      <c r="J119" s="61"/>
    </row>
    <row r="120" spans="1:10" x14ac:dyDescent="0.2">
      <c r="A120" s="81" t="s">
        <v>238</v>
      </c>
      <c r="B120" s="61"/>
      <c r="C120" s="61"/>
      <c r="D120" s="61"/>
      <c r="E120" s="61"/>
      <c r="F120" s="61"/>
      <c r="G120" s="61"/>
      <c r="H120" s="61"/>
      <c r="I120" s="61"/>
      <c r="J120" s="61"/>
    </row>
    <row r="121" spans="1:10" x14ac:dyDescent="0.2">
      <c r="A121" s="99" t="str">
        <f>+Info!B38</f>
        <v>Paul Van Oosterbos</v>
      </c>
      <c r="B121" s="61"/>
      <c r="C121" s="61"/>
      <c r="D121" s="61"/>
      <c r="E121" s="61"/>
      <c r="F121" s="61"/>
      <c r="G121" s="61"/>
      <c r="H121" s="61"/>
      <c r="I121" s="61"/>
      <c r="J121" s="61"/>
    </row>
    <row r="122" spans="1:10" x14ac:dyDescent="0.2">
      <c r="A122" s="81"/>
      <c r="B122" s="61"/>
      <c r="C122" s="61"/>
      <c r="D122" s="61"/>
      <c r="E122" s="61"/>
      <c r="F122" s="61"/>
      <c r="G122" s="61"/>
      <c r="H122" s="61"/>
      <c r="I122" s="61"/>
      <c r="J122" s="61"/>
    </row>
    <row r="123" spans="1:10" x14ac:dyDescent="0.2">
      <c r="A123" s="81"/>
      <c r="B123" s="61"/>
      <c r="C123" s="61"/>
      <c r="D123" s="61"/>
      <c r="E123" s="61"/>
      <c r="F123" s="61"/>
      <c r="G123" s="61"/>
      <c r="H123" s="61"/>
      <c r="I123" s="61"/>
      <c r="J123" s="61"/>
    </row>
    <row r="124" spans="1:10" x14ac:dyDescent="0.2">
      <c r="A124" s="81" t="s">
        <v>239</v>
      </c>
      <c r="B124" s="61"/>
      <c r="C124" s="61"/>
      <c r="D124" s="61"/>
      <c r="E124" s="61"/>
      <c r="F124" s="61"/>
      <c r="G124" s="61"/>
      <c r="H124" s="61"/>
      <c r="I124" s="61"/>
      <c r="J124" s="61"/>
    </row>
    <row r="125" spans="1:10" x14ac:dyDescent="0.2">
      <c r="A125" s="99" t="str">
        <f>+Info!B39</f>
        <v>Paul Van Oosterbos</v>
      </c>
      <c r="B125" s="61"/>
      <c r="C125" s="61"/>
      <c r="D125" s="61"/>
      <c r="E125" s="61"/>
      <c r="F125" s="61"/>
      <c r="G125" s="61"/>
      <c r="H125" s="61"/>
      <c r="I125" s="61"/>
      <c r="J125" s="61"/>
    </row>
    <row r="126" spans="1:10" x14ac:dyDescent="0.2">
      <c r="A126" s="81"/>
      <c r="B126" s="61"/>
      <c r="C126" s="61"/>
      <c r="D126" s="61"/>
      <c r="E126" s="61"/>
      <c r="F126" s="61"/>
      <c r="G126" s="61"/>
      <c r="H126" s="61"/>
      <c r="I126" s="61"/>
      <c r="J126" s="61"/>
    </row>
    <row r="127" spans="1:10" x14ac:dyDescent="0.2">
      <c r="A127" s="81"/>
      <c r="B127" s="61"/>
      <c r="C127" s="61"/>
      <c r="D127" s="61"/>
      <c r="E127" s="61"/>
      <c r="F127" s="61"/>
      <c r="G127" s="61"/>
      <c r="H127" s="61"/>
      <c r="I127" s="61"/>
      <c r="J127" s="61"/>
    </row>
    <row r="128" spans="1:10" x14ac:dyDescent="0.2">
      <c r="A128" s="189" t="s">
        <v>795</v>
      </c>
      <c r="B128" s="61"/>
      <c r="C128" s="61"/>
      <c r="D128" s="61"/>
      <c r="E128" s="61"/>
      <c r="F128" s="61"/>
      <c r="G128" s="61"/>
      <c r="H128" s="61"/>
      <c r="I128" s="61"/>
      <c r="J128" s="61"/>
    </row>
    <row r="129" spans="1:10" x14ac:dyDescent="0.2">
      <c r="A129" s="189" t="s">
        <v>796</v>
      </c>
      <c r="B129" s="61"/>
      <c r="C129" s="61"/>
      <c r="D129" s="61"/>
      <c r="E129" s="61"/>
      <c r="F129" s="61"/>
      <c r="G129" s="61"/>
      <c r="H129" s="61"/>
      <c r="I129" s="61"/>
      <c r="J129" s="61"/>
    </row>
    <row r="130" spans="1:10" x14ac:dyDescent="0.2">
      <c r="A130" s="189" t="s">
        <v>797</v>
      </c>
      <c r="B130" s="61"/>
      <c r="C130" s="61"/>
      <c r="D130" s="61"/>
      <c r="E130" s="61"/>
      <c r="F130" s="61"/>
      <c r="G130" s="61"/>
      <c r="H130" s="61"/>
      <c r="I130" s="61"/>
      <c r="J130" s="61"/>
    </row>
    <row r="131" spans="1:10" x14ac:dyDescent="0.2">
      <c r="A131" s="189" t="s">
        <v>798</v>
      </c>
      <c r="B131" s="61"/>
      <c r="C131" s="61"/>
      <c r="D131" s="61"/>
      <c r="E131" s="61"/>
      <c r="F131" s="61"/>
      <c r="G131" s="61"/>
      <c r="H131" s="61"/>
      <c r="I131" s="61"/>
      <c r="J131" s="61"/>
    </row>
    <row r="132" spans="1:10" x14ac:dyDescent="0.2">
      <c r="A132" s="81"/>
      <c r="B132" s="61"/>
      <c r="C132" s="61"/>
      <c r="D132" s="61"/>
      <c r="E132" s="61"/>
      <c r="F132" s="61"/>
      <c r="G132" s="61"/>
      <c r="H132" s="61"/>
      <c r="I132" s="61"/>
      <c r="J132" s="61"/>
    </row>
    <row r="133" spans="1:10" x14ac:dyDescent="0.2">
      <c r="A133" s="81"/>
      <c r="B133" s="61"/>
      <c r="C133" s="61"/>
      <c r="D133" s="61"/>
      <c r="E133" s="61"/>
      <c r="F133" s="61"/>
      <c r="G133" s="61"/>
      <c r="H133" s="61"/>
      <c r="I133" s="61"/>
      <c r="J133" s="61"/>
    </row>
    <row r="134" spans="1:10" x14ac:dyDescent="0.2">
      <c r="A134" s="81"/>
      <c r="B134" s="61"/>
      <c r="C134" s="61"/>
      <c r="D134" s="61"/>
      <c r="E134" s="61"/>
      <c r="F134" s="61"/>
      <c r="G134" s="61"/>
      <c r="H134" s="61"/>
      <c r="I134" s="61"/>
      <c r="J134" s="61"/>
    </row>
    <row r="135" spans="1:10" x14ac:dyDescent="0.2">
      <c r="A135" s="81"/>
      <c r="B135" s="61"/>
      <c r="C135" s="61"/>
      <c r="D135" s="61"/>
      <c r="E135" s="61"/>
      <c r="F135" s="61"/>
      <c r="G135" s="61"/>
      <c r="H135" s="61"/>
      <c r="I135" s="61"/>
      <c r="J135" s="61"/>
    </row>
    <row r="136" spans="1:10" x14ac:dyDescent="0.2">
      <c r="A136" s="81"/>
      <c r="B136" s="61"/>
      <c r="C136" s="61"/>
      <c r="D136" s="61"/>
      <c r="E136" s="61"/>
      <c r="F136" s="61"/>
      <c r="G136" s="61"/>
      <c r="H136" s="61"/>
      <c r="I136" s="61"/>
      <c r="J136" s="61"/>
    </row>
    <row r="137" spans="1:10" x14ac:dyDescent="0.2">
      <c r="A137" s="81"/>
      <c r="B137" s="61"/>
      <c r="C137" s="61"/>
      <c r="D137" s="61"/>
      <c r="E137" s="61"/>
      <c r="F137" s="61"/>
      <c r="G137" s="61"/>
      <c r="H137" s="61"/>
      <c r="I137" s="61"/>
      <c r="J137" s="61"/>
    </row>
    <row r="138" spans="1:10" x14ac:dyDescent="0.2">
      <c r="A138" s="81"/>
      <c r="B138" s="61"/>
      <c r="C138" s="61"/>
      <c r="D138" s="61"/>
      <c r="E138" s="61"/>
      <c r="F138" s="61"/>
      <c r="G138" s="61"/>
      <c r="H138" s="61"/>
      <c r="I138" s="61"/>
      <c r="J138" s="61"/>
    </row>
    <row r="139" spans="1:10" x14ac:dyDescent="0.2">
      <c r="A139" s="81"/>
      <c r="B139" s="61"/>
      <c r="C139" s="61"/>
      <c r="D139" s="61"/>
      <c r="E139" s="61"/>
      <c r="F139" s="61"/>
      <c r="G139" s="61"/>
      <c r="H139" s="61"/>
      <c r="I139" s="61"/>
      <c r="J139" s="61"/>
    </row>
    <row r="140" spans="1:10" x14ac:dyDescent="0.2">
      <c r="A140" s="81"/>
      <c r="B140" s="61"/>
      <c r="C140" s="61"/>
      <c r="D140" s="61"/>
      <c r="E140" s="61"/>
      <c r="F140" s="61"/>
      <c r="G140" s="61"/>
      <c r="H140" s="61"/>
      <c r="I140" s="61"/>
      <c r="J140" s="61"/>
    </row>
    <row r="141" spans="1:10" x14ac:dyDescent="0.2">
      <c r="A141" s="81"/>
      <c r="B141" s="61"/>
      <c r="C141" s="61"/>
      <c r="D141" s="61"/>
      <c r="E141" s="61"/>
      <c r="F141" s="61"/>
      <c r="G141" s="61"/>
      <c r="H141" s="61"/>
      <c r="I141" s="61"/>
      <c r="J141" s="61"/>
    </row>
    <row r="142" spans="1:10" x14ac:dyDescent="0.2">
      <c r="A142" s="81"/>
      <c r="B142" s="61"/>
      <c r="C142" s="61"/>
      <c r="D142" s="61"/>
      <c r="E142" s="61"/>
      <c r="F142" s="61"/>
      <c r="G142" s="61"/>
      <c r="H142" s="61"/>
      <c r="I142" s="61"/>
      <c r="J142" s="61"/>
    </row>
    <row r="143" spans="1:10" x14ac:dyDescent="0.2">
      <c r="A143" s="81"/>
      <c r="B143" s="61"/>
      <c r="C143" s="61"/>
      <c r="D143" s="61"/>
      <c r="E143" s="61"/>
      <c r="F143" s="61"/>
      <c r="G143" s="61"/>
      <c r="H143" s="61"/>
      <c r="I143" s="61"/>
      <c r="J143" s="61"/>
    </row>
    <row r="144" spans="1:10" x14ac:dyDescent="0.2">
      <c r="A144" s="81"/>
      <c r="B144" s="61"/>
      <c r="C144" s="61"/>
      <c r="D144" s="61"/>
      <c r="E144" s="61"/>
      <c r="F144" s="61"/>
      <c r="G144" s="61"/>
      <c r="H144" s="61"/>
      <c r="I144" s="61"/>
      <c r="J144" s="61"/>
    </row>
    <row r="145" spans="1:10" x14ac:dyDescent="0.2">
      <c r="A145" s="81"/>
      <c r="B145" s="61"/>
      <c r="C145" s="61"/>
      <c r="D145" s="61"/>
      <c r="E145" s="61"/>
      <c r="F145" s="61"/>
      <c r="G145" s="61"/>
      <c r="H145" s="61"/>
      <c r="I145" s="61"/>
      <c r="J145" s="61"/>
    </row>
    <row r="146" spans="1:10" x14ac:dyDescent="0.2">
      <c r="A146" s="81"/>
      <c r="B146" s="61"/>
      <c r="C146" s="61"/>
      <c r="D146" s="61"/>
      <c r="E146" s="61"/>
      <c r="F146" s="61"/>
      <c r="G146" s="61"/>
      <c r="H146" s="61"/>
      <c r="I146" s="61"/>
      <c r="J146" s="61"/>
    </row>
    <row r="147" spans="1:10" x14ac:dyDescent="0.2">
      <c r="A147" s="81"/>
      <c r="B147" s="61"/>
      <c r="C147" s="61"/>
      <c r="D147" s="61"/>
      <c r="E147" s="61"/>
      <c r="F147" s="61"/>
      <c r="G147" s="61"/>
      <c r="H147" s="61"/>
      <c r="I147" s="61"/>
      <c r="J147" s="61"/>
    </row>
    <row r="148" spans="1:10" x14ac:dyDescent="0.2">
      <c r="A148" s="81"/>
      <c r="B148" s="61"/>
      <c r="C148" s="61"/>
      <c r="D148" s="61"/>
      <c r="E148" s="61"/>
      <c r="F148" s="61"/>
      <c r="G148" s="61"/>
      <c r="H148" s="61"/>
      <c r="I148" s="61"/>
      <c r="J148" s="61"/>
    </row>
    <row r="149" spans="1:10" x14ac:dyDescent="0.2">
      <c r="A149" s="81"/>
      <c r="B149" s="61"/>
      <c r="C149" s="61"/>
      <c r="D149" s="61"/>
      <c r="E149" s="61"/>
      <c r="F149" s="61"/>
      <c r="G149" s="61"/>
      <c r="H149" s="61"/>
      <c r="I149" s="61"/>
      <c r="J149" s="61"/>
    </row>
    <row r="150" spans="1:10" x14ac:dyDescent="0.2">
      <c r="A150" s="81"/>
      <c r="B150" s="61"/>
      <c r="C150" s="61"/>
      <c r="D150" s="61"/>
      <c r="E150" s="61"/>
      <c r="F150" s="61"/>
      <c r="G150" s="61"/>
      <c r="H150" s="61"/>
      <c r="I150" s="61"/>
      <c r="J150" s="61"/>
    </row>
    <row r="151" spans="1:10" x14ac:dyDescent="0.2">
      <c r="A151" s="81"/>
      <c r="B151" s="61"/>
      <c r="C151" s="61"/>
      <c r="D151" s="61"/>
      <c r="E151" s="61"/>
      <c r="F151" s="61"/>
      <c r="G151" s="61"/>
      <c r="H151" s="61"/>
      <c r="I151" s="61"/>
      <c r="J151" s="61"/>
    </row>
    <row r="152" spans="1:10" x14ac:dyDescent="0.2">
      <c r="A152" s="81"/>
      <c r="B152" s="61"/>
      <c r="C152" s="61"/>
      <c r="D152" s="61"/>
      <c r="E152" s="61"/>
      <c r="F152" s="61"/>
      <c r="G152" s="61"/>
      <c r="H152" s="61"/>
      <c r="I152" s="61"/>
      <c r="J152" s="61"/>
    </row>
    <row r="153" spans="1:10" x14ac:dyDescent="0.2">
      <c r="A153" s="81"/>
      <c r="B153" s="61"/>
      <c r="C153" s="61"/>
      <c r="D153" s="61"/>
      <c r="E153" s="61"/>
      <c r="F153" s="61"/>
      <c r="G153" s="61"/>
      <c r="H153" s="61"/>
      <c r="I153" s="61"/>
      <c r="J153" s="61"/>
    </row>
    <row r="154" spans="1:10" x14ac:dyDescent="0.2">
      <c r="A154" s="81"/>
      <c r="B154" s="61"/>
      <c r="C154" s="61"/>
      <c r="D154" s="61"/>
      <c r="E154" s="61"/>
      <c r="F154" s="61"/>
      <c r="G154" s="61"/>
      <c r="H154" s="61"/>
      <c r="I154" s="61"/>
      <c r="J154" s="61"/>
    </row>
    <row r="155" spans="1:10" x14ac:dyDescent="0.2">
      <c r="A155" s="81"/>
      <c r="B155" s="61"/>
      <c r="C155" s="61"/>
      <c r="D155" s="61"/>
      <c r="E155" s="61"/>
      <c r="F155" s="61"/>
      <c r="G155" s="61"/>
      <c r="H155" s="61"/>
      <c r="I155" s="61"/>
      <c r="J155" s="61"/>
    </row>
    <row r="156" spans="1:10" x14ac:dyDescent="0.2">
      <c r="A156" s="81"/>
      <c r="B156" s="61"/>
      <c r="C156" s="61"/>
      <c r="D156" s="61"/>
      <c r="E156" s="61"/>
      <c r="F156" s="61"/>
      <c r="G156" s="61"/>
      <c r="H156" s="61"/>
      <c r="I156" s="61"/>
      <c r="J156" s="61"/>
    </row>
    <row r="157" spans="1:10" x14ac:dyDescent="0.2">
      <c r="A157" s="81"/>
      <c r="B157" s="61"/>
      <c r="C157" s="61"/>
      <c r="D157" s="61"/>
      <c r="E157" s="61"/>
      <c r="F157" s="61"/>
      <c r="G157" s="61"/>
      <c r="H157" s="61"/>
      <c r="I157" s="61"/>
      <c r="J157" s="61"/>
    </row>
    <row r="158" spans="1:10" x14ac:dyDescent="0.2">
      <c r="A158" s="61"/>
      <c r="B158" s="61"/>
      <c r="C158" s="61"/>
      <c r="D158" s="61"/>
      <c r="E158" s="61"/>
      <c r="F158" s="61"/>
      <c r="G158" s="61"/>
      <c r="H158" s="61"/>
      <c r="I158" s="61"/>
      <c r="J158" s="61"/>
    </row>
    <row r="159" spans="1:10" x14ac:dyDescent="0.2">
      <c r="A159" s="61"/>
      <c r="B159" s="61"/>
      <c r="C159" s="61"/>
      <c r="D159" s="61"/>
      <c r="E159" s="61"/>
      <c r="F159" s="61"/>
      <c r="G159" s="61"/>
      <c r="H159" s="61"/>
      <c r="I159" s="61"/>
      <c r="J159" s="61"/>
    </row>
    <row r="160" spans="1:10" x14ac:dyDescent="0.2">
      <c r="A160" s="61"/>
      <c r="B160" s="61"/>
      <c r="C160" s="61"/>
      <c r="D160" s="61"/>
      <c r="E160" s="61"/>
      <c r="F160" s="61"/>
      <c r="G160" s="61"/>
      <c r="H160" s="61"/>
      <c r="I160" s="61"/>
      <c r="J160" s="61"/>
    </row>
    <row r="161" spans="1:10" x14ac:dyDescent="0.2">
      <c r="A161" s="61"/>
      <c r="B161" s="61"/>
      <c r="C161" s="61"/>
      <c r="D161" s="61"/>
      <c r="E161" s="61"/>
      <c r="F161" s="61"/>
      <c r="G161" s="61"/>
      <c r="H161" s="61"/>
      <c r="I161" s="61"/>
      <c r="J161" s="61"/>
    </row>
    <row r="162" spans="1:10" x14ac:dyDescent="0.2">
      <c r="A162" s="61"/>
      <c r="B162" s="61"/>
      <c r="C162" s="61"/>
      <c r="D162" s="61"/>
      <c r="E162" s="61"/>
      <c r="F162" s="61"/>
      <c r="G162" s="61"/>
      <c r="H162" s="61"/>
      <c r="I162" s="61"/>
      <c r="J162" s="61"/>
    </row>
    <row r="163" spans="1:10" x14ac:dyDescent="0.2">
      <c r="A163" s="61"/>
      <c r="B163" s="61"/>
      <c r="C163" s="61"/>
      <c r="D163" s="61"/>
      <c r="E163" s="61"/>
      <c r="F163" s="61"/>
      <c r="G163" s="61"/>
      <c r="H163" s="61"/>
      <c r="I163" s="61"/>
      <c r="J163" s="61"/>
    </row>
    <row r="164" spans="1:10" x14ac:dyDescent="0.2">
      <c r="A164" s="61"/>
      <c r="B164" s="61"/>
      <c r="C164" s="61"/>
      <c r="D164" s="61"/>
      <c r="E164" s="61"/>
      <c r="F164" s="61"/>
      <c r="G164" s="61"/>
      <c r="H164" s="61"/>
      <c r="I164" s="61"/>
      <c r="J164" s="61"/>
    </row>
    <row r="165" spans="1:10" x14ac:dyDescent="0.2">
      <c r="A165" s="61"/>
      <c r="B165" s="61"/>
      <c r="C165" s="61"/>
      <c r="D165" s="61"/>
      <c r="E165" s="61"/>
      <c r="F165" s="61"/>
      <c r="G165" s="61"/>
      <c r="H165" s="61"/>
      <c r="I165" s="61"/>
      <c r="J165" s="61"/>
    </row>
    <row r="166" spans="1:10" x14ac:dyDescent="0.2">
      <c r="A166" s="61"/>
      <c r="B166" s="61"/>
      <c r="C166" s="61"/>
      <c r="D166" s="61"/>
      <c r="E166" s="61"/>
      <c r="F166" s="61"/>
      <c r="G166" s="61"/>
      <c r="H166" s="61"/>
      <c r="I166" s="61"/>
      <c r="J166" s="61"/>
    </row>
    <row r="167" spans="1:10" x14ac:dyDescent="0.2">
      <c r="A167" s="61"/>
      <c r="B167" s="61"/>
      <c r="C167" s="61"/>
      <c r="D167" s="61"/>
      <c r="E167" s="61"/>
      <c r="F167" s="61"/>
      <c r="G167" s="61"/>
      <c r="H167" s="61"/>
      <c r="I167" s="61"/>
      <c r="J167" s="61"/>
    </row>
    <row r="168" spans="1:10" x14ac:dyDescent="0.2">
      <c r="A168" s="61"/>
      <c r="B168" s="61"/>
      <c r="C168" s="61"/>
      <c r="D168" s="61"/>
      <c r="E168" s="61"/>
      <c r="F168" s="61"/>
      <c r="G168" s="61"/>
      <c r="H168" s="61"/>
      <c r="I168" s="61"/>
      <c r="J168" s="61"/>
    </row>
    <row r="169" spans="1:10" x14ac:dyDescent="0.2">
      <c r="A169" s="61"/>
      <c r="B169" s="61"/>
      <c r="C169" s="61"/>
      <c r="D169" s="61"/>
      <c r="E169" s="61"/>
      <c r="F169" s="61"/>
      <c r="G169" s="61"/>
      <c r="H169" s="61"/>
      <c r="I169" s="61"/>
      <c r="J169" s="61"/>
    </row>
    <row r="170" spans="1:10" x14ac:dyDescent="0.2">
      <c r="A170" s="61"/>
      <c r="B170" s="61"/>
      <c r="C170" s="61"/>
      <c r="D170" s="61"/>
      <c r="E170" s="61"/>
      <c r="F170" s="61"/>
      <c r="G170" s="61"/>
      <c r="H170" s="61"/>
      <c r="I170" s="61"/>
      <c r="J170" s="61"/>
    </row>
    <row r="171" spans="1:10" x14ac:dyDescent="0.2">
      <c r="A171" s="61"/>
      <c r="B171" s="61"/>
      <c r="C171" s="61"/>
      <c r="D171" s="61"/>
      <c r="E171" s="61"/>
      <c r="F171" s="61"/>
      <c r="G171" s="61"/>
      <c r="H171" s="61"/>
      <c r="I171" s="61"/>
      <c r="J171" s="61"/>
    </row>
    <row r="172" spans="1:10" x14ac:dyDescent="0.2">
      <c r="A172" s="61"/>
      <c r="B172" s="61"/>
      <c r="C172" s="61"/>
      <c r="D172" s="61"/>
      <c r="E172" s="61"/>
      <c r="F172" s="61"/>
      <c r="G172" s="61"/>
      <c r="H172" s="61"/>
      <c r="I172" s="61"/>
      <c r="J172" s="61"/>
    </row>
    <row r="173" spans="1:10" x14ac:dyDescent="0.2">
      <c r="A173" s="61"/>
      <c r="B173" s="61"/>
      <c r="C173" s="61"/>
      <c r="D173" s="61"/>
      <c r="E173" s="61"/>
      <c r="F173" s="61"/>
      <c r="G173" s="61"/>
      <c r="H173" s="61"/>
      <c r="I173" s="61"/>
      <c r="J173" s="61"/>
    </row>
    <row r="174" spans="1:10" x14ac:dyDescent="0.2">
      <c r="A174" s="61"/>
      <c r="B174" s="61"/>
      <c r="C174" s="61"/>
      <c r="D174" s="61"/>
      <c r="E174" s="61"/>
      <c r="F174" s="61"/>
      <c r="G174" s="61"/>
      <c r="H174" s="61"/>
      <c r="I174" s="61"/>
      <c r="J174" s="61"/>
    </row>
    <row r="175" spans="1:10" x14ac:dyDescent="0.2">
      <c r="A175" s="61"/>
      <c r="B175" s="61"/>
      <c r="C175" s="61"/>
      <c r="D175" s="61"/>
      <c r="E175" s="61"/>
      <c r="F175" s="61"/>
      <c r="G175" s="61"/>
      <c r="H175" s="61"/>
      <c r="I175" s="61"/>
      <c r="J175" s="61"/>
    </row>
    <row r="176" spans="1:10" x14ac:dyDescent="0.2">
      <c r="A176" s="61"/>
      <c r="B176" s="61"/>
      <c r="C176" s="61"/>
      <c r="D176" s="61"/>
      <c r="E176" s="61"/>
      <c r="F176" s="61"/>
      <c r="G176" s="61"/>
      <c r="H176" s="61"/>
      <c r="I176" s="61"/>
      <c r="J176" s="61"/>
    </row>
    <row r="177" spans="1:10" x14ac:dyDescent="0.2">
      <c r="A177" s="61"/>
      <c r="B177" s="61"/>
      <c r="C177" s="61"/>
      <c r="D177" s="61"/>
      <c r="E177" s="61"/>
      <c r="F177" s="61"/>
      <c r="G177" s="61"/>
      <c r="H177" s="61"/>
      <c r="I177" s="61"/>
      <c r="J177" s="61"/>
    </row>
    <row r="178" spans="1:10" x14ac:dyDescent="0.2">
      <c r="A178" s="61"/>
      <c r="B178" s="61"/>
      <c r="C178" s="61"/>
      <c r="D178" s="61"/>
      <c r="E178" s="61"/>
      <c r="F178" s="61"/>
      <c r="G178" s="61"/>
      <c r="H178" s="61"/>
      <c r="I178" s="61"/>
      <c r="J178" s="61"/>
    </row>
    <row r="179" spans="1:10" x14ac:dyDescent="0.2">
      <c r="A179" s="61"/>
      <c r="B179" s="61"/>
      <c r="C179" s="61"/>
      <c r="D179" s="61"/>
      <c r="E179" s="61"/>
      <c r="F179" s="61"/>
      <c r="G179" s="61"/>
      <c r="H179" s="61"/>
      <c r="I179" s="61"/>
      <c r="J179" s="61"/>
    </row>
    <row r="180" spans="1:10" x14ac:dyDescent="0.2">
      <c r="A180" s="61"/>
      <c r="B180" s="61"/>
      <c r="C180" s="61"/>
      <c r="D180" s="61"/>
      <c r="E180" s="61"/>
      <c r="F180" s="61"/>
      <c r="G180" s="61"/>
      <c r="H180" s="61"/>
      <c r="I180" s="61"/>
      <c r="J180" s="61"/>
    </row>
    <row r="181" spans="1:10" x14ac:dyDescent="0.2">
      <c r="A181" s="61"/>
      <c r="B181" s="61"/>
      <c r="C181" s="61"/>
      <c r="D181" s="61"/>
      <c r="E181" s="61"/>
      <c r="F181" s="61"/>
      <c r="G181" s="61"/>
      <c r="H181" s="61"/>
      <c r="I181" s="61"/>
      <c r="J181" s="61"/>
    </row>
    <row r="182" spans="1:10" x14ac:dyDescent="0.2">
      <c r="A182" s="61"/>
      <c r="B182" s="61"/>
      <c r="C182" s="61"/>
      <c r="D182" s="61"/>
      <c r="E182" s="61"/>
      <c r="F182" s="61"/>
      <c r="G182" s="61"/>
      <c r="H182" s="61"/>
      <c r="I182" s="61"/>
      <c r="J182" s="61"/>
    </row>
    <row r="183" spans="1:10" x14ac:dyDescent="0.2">
      <c r="A183" s="61"/>
      <c r="B183" s="61"/>
      <c r="C183" s="61"/>
      <c r="D183" s="61"/>
      <c r="E183" s="61"/>
      <c r="F183" s="61"/>
      <c r="G183" s="61"/>
      <c r="H183" s="61"/>
      <c r="I183" s="61"/>
      <c r="J183" s="61"/>
    </row>
    <row r="184" spans="1:10" x14ac:dyDescent="0.2">
      <c r="A184" s="61"/>
      <c r="B184" s="61"/>
      <c r="C184" s="61"/>
      <c r="D184" s="61"/>
      <c r="E184" s="61"/>
      <c r="F184" s="61"/>
      <c r="G184" s="61"/>
      <c r="H184" s="61"/>
      <c r="I184" s="61"/>
      <c r="J184" s="61"/>
    </row>
    <row r="185" spans="1:10" x14ac:dyDescent="0.2">
      <c r="A185" s="61"/>
      <c r="B185" s="61"/>
      <c r="C185" s="61"/>
      <c r="D185" s="61"/>
      <c r="E185" s="61"/>
      <c r="F185" s="61"/>
      <c r="G185" s="61"/>
      <c r="H185" s="61"/>
      <c r="I185" s="61"/>
      <c r="J185" s="61"/>
    </row>
    <row r="186" spans="1:10" x14ac:dyDescent="0.2">
      <c r="A186" s="61"/>
      <c r="B186" s="61"/>
      <c r="C186" s="61"/>
      <c r="D186" s="61"/>
      <c r="E186" s="61"/>
      <c r="F186" s="61"/>
      <c r="G186" s="61"/>
      <c r="H186" s="61"/>
      <c r="I186" s="61"/>
      <c r="J186" s="61"/>
    </row>
    <row r="187" spans="1:10" x14ac:dyDescent="0.2">
      <c r="A187" s="61"/>
      <c r="B187" s="61"/>
      <c r="C187" s="61"/>
      <c r="D187" s="61"/>
      <c r="E187" s="61"/>
      <c r="F187" s="61"/>
      <c r="G187" s="61"/>
      <c r="H187" s="61"/>
      <c r="I187" s="61"/>
      <c r="J187" s="61"/>
    </row>
    <row r="188" spans="1:10" x14ac:dyDescent="0.2">
      <c r="A188" s="61"/>
      <c r="B188" s="61"/>
      <c r="C188" s="61"/>
      <c r="D188" s="61"/>
      <c r="E188" s="61"/>
      <c r="F188" s="61"/>
      <c r="G188" s="61"/>
      <c r="H188" s="61"/>
      <c r="I188" s="61"/>
      <c r="J188" s="61"/>
    </row>
    <row r="189" spans="1:10" x14ac:dyDescent="0.2">
      <c r="A189" s="61"/>
      <c r="B189" s="61"/>
      <c r="C189" s="61"/>
      <c r="D189" s="61"/>
      <c r="E189" s="61"/>
      <c r="F189" s="61"/>
      <c r="G189" s="61"/>
      <c r="H189" s="61"/>
      <c r="I189" s="61"/>
      <c r="J189" s="61"/>
    </row>
    <row r="190" spans="1:10" x14ac:dyDescent="0.2">
      <c r="A190" s="61"/>
      <c r="B190" s="61"/>
      <c r="C190" s="61"/>
      <c r="D190" s="61"/>
      <c r="E190" s="61"/>
      <c r="F190" s="61"/>
      <c r="G190" s="61"/>
      <c r="H190" s="61"/>
      <c r="I190" s="61"/>
      <c r="J190" s="61"/>
    </row>
    <row r="191" spans="1:10" x14ac:dyDescent="0.2">
      <c r="A191" s="61"/>
      <c r="B191" s="61"/>
      <c r="C191" s="61"/>
      <c r="D191" s="61"/>
      <c r="E191" s="61"/>
      <c r="F191" s="61"/>
      <c r="G191" s="61"/>
      <c r="H191" s="61"/>
      <c r="I191" s="61"/>
      <c r="J191" s="61"/>
    </row>
    <row r="192" spans="1:10" x14ac:dyDescent="0.2">
      <c r="A192" s="61"/>
      <c r="B192" s="61"/>
      <c r="C192" s="61"/>
      <c r="D192" s="61"/>
      <c r="E192" s="61"/>
      <c r="F192" s="61"/>
      <c r="G192" s="61"/>
      <c r="H192" s="61"/>
      <c r="I192" s="61"/>
      <c r="J192" s="61"/>
    </row>
    <row r="193" spans="1:10" x14ac:dyDescent="0.2">
      <c r="A193" s="61"/>
      <c r="B193" s="61"/>
      <c r="C193" s="61"/>
      <c r="D193" s="61"/>
      <c r="E193" s="61"/>
      <c r="F193" s="61"/>
      <c r="G193" s="61"/>
      <c r="H193" s="61"/>
      <c r="I193" s="61"/>
      <c r="J193" s="61"/>
    </row>
    <row r="194" spans="1:10" x14ac:dyDescent="0.2">
      <c r="A194" s="61"/>
      <c r="B194" s="61"/>
      <c r="C194" s="61"/>
      <c r="D194" s="61"/>
      <c r="E194" s="61"/>
      <c r="F194" s="61"/>
      <c r="G194" s="61"/>
      <c r="H194" s="61"/>
      <c r="I194" s="61"/>
      <c r="J194" s="61"/>
    </row>
    <row r="195" spans="1:10" x14ac:dyDescent="0.2">
      <c r="A195" s="61"/>
      <c r="B195" s="61"/>
      <c r="C195" s="61"/>
      <c r="D195" s="61"/>
      <c r="E195" s="61"/>
      <c r="F195" s="61"/>
      <c r="G195" s="61"/>
      <c r="H195" s="61"/>
      <c r="I195" s="61"/>
      <c r="J195" s="61"/>
    </row>
    <row r="196" spans="1:10" x14ac:dyDescent="0.2">
      <c r="A196" s="61"/>
      <c r="B196" s="61"/>
      <c r="C196" s="61"/>
      <c r="D196" s="61"/>
      <c r="E196" s="61"/>
      <c r="F196" s="61"/>
      <c r="G196" s="61"/>
      <c r="H196" s="61"/>
      <c r="I196" s="61"/>
      <c r="J196" s="61"/>
    </row>
    <row r="197" spans="1:10" x14ac:dyDescent="0.2">
      <c r="A197" s="61"/>
      <c r="B197" s="61"/>
      <c r="C197" s="61"/>
      <c r="D197" s="61"/>
      <c r="E197" s="61"/>
      <c r="F197" s="61"/>
      <c r="G197" s="61"/>
      <c r="H197" s="61"/>
      <c r="I197" s="61"/>
      <c r="J197" s="61"/>
    </row>
    <row r="198" spans="1:10" x14ac:dyDescent="0.2">
      <c r="A198" s="61"/>
      <c r="B198" s="61"/>
      <c r="C198" s="61"/>
      <c r="D198" s="61"/>
      <c r="E198" s="61"/>
      <c r="F198" s="61"/>
      <c r="G198" s="61"/>
      <c r="H198" s="61"/>
      <c r="I198" s="61"/>
      <c r="J198" s="61"/>
    </row>
    <row r="199" spans="1:10" x14ac:dyDescent="0.2">
      <c r="A199" s="61"/>
      <c r="B199" s="61"/>
      <c r="C199" s="61"/>
      <c r="D199" s="61"/>
      <c r="E199" s="61"/>
      <c r="F199" s="61"/>
      <c r="G199" s="61"/>
      <c r="H199" s="61"/>
      <c r="I199" s="61"/>
      <c r="J199" s="61"/>
    </row>
    <row r="200" spans="1:10" x14ac:dyDescent="0.2">
      <c r="A200" s="61"/>
      <c r="B200" s="61"/>
      <c r="C200" s="61"/>
      <c r="D200" s="61"/>
      <c r="E200" s="61"/>
      <c r="F200" s="61"/>
      <c r="G200" s="61"/>
      <c r="H200" s="61"/>
      <c r="I200" s="61"/>
      <c r="J200" s="61"/>
    </row>
    <row r="201" spans="1:10" x14ac:dyDescent="0.2">
      <c r="A201" s="61"/>
      <c r="B201" s="61"/>
      <c r="C201" s="61"/>
      <c r="D201" s="61"/>
      <c r="E201" s="61"/>
      <c r="F201" s="61"/>
      <c r="G201" s="61"/>
      <c r="H201" s="61"/>
      <c r="I201" s="61"/>
      <c r="J201" s="61"/>
    </row>
    <row r="202" spans="1:10" x14ac:dyDescent="0.2">
      <c r="A202" s="61"/>
      <c r="B202" s="61"/>
      <c r="C202" s="61"/>
      <c r="D202" s="61"/>
      <c r="E202" s="61"/>
      <c r="F202" s="61"/>
      <c r="G202" s="61"/>
      <c r="H202" s="61"/>
      <c r="I202" s="61"/>
      <c r="J202" s="61"/>
    </row>
    <row r="203" spans="1:10" x14ac:dyDescent="0.2">
      <c r="A203" s="61"/>
      <c r="B203" s="61"/>
      <c r="C203" s="61"/>
      <c r="D203" s="61"/>
      <c r="E203" s="61"/>
      <c r="F203" s="61"/>
      <c r="G203" s="61"/>
      <c r="H203" s="61"/>
      <c r="I203" s="61"/>
      <c r="J203" s="61"/>
    </row>
    <row r="204" spans="1:10" x14ac:dyDescent="0.2">
      <c r="A204" s="61"/>
      <c r="B204" s="61"/>
      <c r="C204" s="61"/>
      <c r="D204" s="61"/>
      <c r="E204" s="61"/>
      <c r="F204" s="61"/>
      <c r="G204" s="61"/>
      <c r="H204" s="61"/>
      <c r="I204" s="61"/>
      <c r="J204" s="61"/>
    </row>
    <row r="205" spans="1:10" x14ac:dyDescent="0.2">
      <c r="A205" s="61"/>
      <c r="B205" s="61"/>
      <c r="C205" s="61"/>
      <c r="D205" s="61"/>
      <c r="E205" s="61"/>
      <c r="F205" s="61"/>
      <c r="G205" s="61"/>
      <c r="H205" s="61"/>
      <c r="I205" s="61"/>
      <c r="J205" s="61"/>
    </row>
    <row r="206" spans="1:10" x14ac:dyDescent="0.2">
      <c r="A206" s="61"/>
      <c r="B206" s="61"/>
      <c r="C206" s="61"/>
      <c r="D206" s="61"/>
      <c r="E206" s="61"/>
      <c r="F206" s="61"/>
      <c r="G206" s="61"/>
      <c r="H206" s="61"/>
      <c r="I206" s="61"/>
      <c r="J206" s="61"/>
    </row>
    <row r="207" spans="1:10" x14ac:dyDescent="0.2">
      <c r="A207" s="61"/>
      <c r="B207" s="61"/>
      <c r="C207" s="61"/>
      <c r="D207" s="61"/>
      <c r="E207" s="61"/>
      <c r="F207" s="61"/>
      <c r="G207" s="61"/>
      <c r="H207" s="61"/>
      <c r="I207" s="61"/>
      <c r="J207" s="61"/>
    </row>
    <row r="208" spans="1:10" x14ac:dyDescent="0.2">
      <c r="A208" s="61"/>
      <c r="B208" s="61"/>
      <c r="C208" s="61"/>
      <c r="D208" s="61"/>
      <c r="E208" s="61"/>
      <c r="F208" s="61"/>
      <c r="G208" s="61"/>
      <c r="H208" s="61"/>
      <c r="I208" s="61"/>
      <c r="J208" s="61"/>
    </row>
    <row r="209" spans="1:10" x14ac:dyDescent="0.2">
      <c r="A209" s="61"/>
      <c r="B209" s="61"/>
      <c r="C209" s="61"/>
      <c r="D209" s="61"/>
      <c r="E209" s="61"/>
      <c r="F209" s="61"/>
      <c r="G209" s="61"/>
      <c r="H209" s="61"/>
      <c r="I209" s="61"/>
      <c r="J209" s="61"/>
    </row>
    <row r="210" spans="1:10" x14ac:dyDescent="0.2">
      <c r="A210" s="61"/>
      <c r="B210" s="61"/>
      <c r="C210" s="61"/>
      <c r="D210" s="61"/>
      <c r="E210" s="61"/>
      <c r="F210" s="61"/>
      <c r="G210" s="61"/>
      <c r="H210" s="61"/>
      <c r="I210" s="61"/>
      <c r="J210" s="61"/>
    </row>
    <row r="211" spans="1:10" x14ac:dyDescent="0.2">
      <c r="A211" s="61"/>
      <c r="B211" s="61"/>
      <c r="C211" s="61"/>
      <c r="D211" s="61"/>
      <c r="E211" s="61"/>
      <c r="F211" s="61"/>
      <c r="G211" s="61"/>
      <c r="H211" s="61"/>
      <c r="I211" s="61"/>
      <c r="J211" s="61"/>
    </row>
    <row r="212" spans="1:10" x14ac:dyDescent="0.2">
      <c r="A212" s="61"/>
      <c r="B212" s="61"/>
      <c r="C212" s="61"/>
      <c r="D212" s="61"/>
      <c r="E212" s="61"/>
      <c r="F212" s="61"/>
      <c r="G212" s="61"/>
      <c r="H212" s="61"/>
      <c r="I212" s="61"/>
      <c r="J212" s="61"/>
    </row>
    <row r="213" spans="1:10" x14ac:dyDescent="0.2">
      <c r="A213" s="61"/>
      <c r="B213" s="61"/>
      <c r="C213" s="61"/>
      <c r="D213" s="61"/>
      <c r="E213" s="61"/>
      <c r="F213" s="61"/>
      <c r="G213" s="61"/>
      <c r="H213" s="61"/>
      <c r="I213" s="61"/>
      <c r="J213" s="61"/>
    </row>
    <row r="214" spans="1:10" x14ac:dyDescent="0.2">
      <c r="A214" s="61"/>
      <c r="B214" s="61"/>
      <c r="C214" s="61"/>
      <c r="D214" s="61"/>
      <c r="E214" s="61"/>
      <c r="F214" s="61"/>
      <c r="G214" s="61"/>
      <c r="H214" s="61"/>
      <c r="I214" s="61"/>
      <c r="J214" s="61"/>
    </row>
    <row r="215" spans="1:10" x14ac:dyDescent="0.2">
      <c r="A215" s="61"/>
      <c r="B215" s="61"/>
      <c r="C215" s="61"/>
      <c r="D215" s="61"/>
      <c r="E215" s="61"/>
      <c r="F215" s="61"/>
      <c r="G215" s="61"/>
      <c r="H215" s="61"/>
      <c r="I215" s="61"/>
      <c r="J215" s="61"/>
    </row>
    <row r="216" spans="1:10" x14ac:dyDescent="0.2">
      <c r="A216" s="61"/>
      <c r="B216" s="61"/>
      <c r="C216" s="61"/>
      <c r="D216" s="61"/>
      <c r="E216" s="61"/>
      <c r="F216" s="61"/>
      <c r="G216" s="61"/>
      <c r="H216" s="61"/>
      <c r="I216" s="61"/>
      <c r="J216" s="61"/>
    </row>
    <row r="217" spans="1:10" x14ac:dyDescent="0.2">
      <c r="A217" s="61"/>
      <c r="B217" s="61"/>
      <c r="C217" s="61"/>
      <c r="D217" s="61"/>
      <c r="E217" s="61"/>
      <c r="F217" s="61"/>
      <c r="G217" s="61"/>
      <c r="H217" s="61"/>
      <c r="I217" s="61"/>
      <c r="J217" s="61"/>
    </row>
    <row r="218" spans="1:10" x14ac:dyDescent="0.2">
      <c r="A218" s="61"/>
      <c r="B218" s="61"/>
      <c r="C218" s="61"/>
      <c r="D218" s="61"/>
      <c r="E218" s="61"/>
      <c r="F218" s="61"/>
      <c r="G218" s="61"/>
      <c r="H218" s="61"/>
      <c r="I218" s="61"/>
      <c r="J218" s="61"/>
    </row>
    <row r="219" spans="1:10" x14ac:dyDescent="0.2">
      <c r="A219" s="61"/>
      <c r="B219" s="61"/>
      <c r="C219" s="61"/>
      <c r="D219" s="61"/>
      <c r="E219" s="61"/>
      <c r="F219" s="61"/>
      <c r="G219" s="61"/>
      <c r="H219" s="61"/>
      <c r="I219" s="61"/>
      <c r="J219" s="61"/>
    </row>
    <row r="220" spans="1:10" x14ac:dyDescent="0.2">
      <c r="A220" s="61"/>
      <c r="B220" s="61"/>
      <c r="C220" s="61"/>
      <c r="D220" s="61"/>
      <c r="E220" s="61"/>
      <c r="F220" s="61"/>
      <c r="G220" s="61"/>
      <c r="H220" s="61"/>
      <c r="I220" s="61"/>
      <c r="J220" s="61"/>
    </row>
    <row r="221" spans="1:10" x14ac:dyDescent="0.2">
      <c r="A221" s="61"/>
      <c r="B221" s="61"/>
      <c r="C221" s="61"/>
      <c r="D221" s="61"/>
      <c r="E221" s="61"/>
      <c r="F221" s="61"/>
      <c r="G221" s="61"/>
      <c r="H221" s="61"/>
      <c r="I221" s="61"/>
      <c r="J221" s="61"/>
    </row>
    <row r="222" spans="1:10" x14ac:dyDescent="0.2">
      <c r="A222" s="61"/>
      <c r="B222" s="61"/>
      <c r="C222" s="61"/>
      <c r="D222" s="61"/>
      <c r="E222" s="61"/>
      <c r="F222" s="61"/>
      <c r="G222" s="61"/>
      <c r="H222" s="61"/>
      <c r="I222" s="61"/>
      <c r="J222" s="61"/>
    </row>
    <row r="223" spans="1:10" x14ac:dyDescent="0.2">
      <c r="A223" s="61"/>
      <c r="B223" s="61"/>
      <c r="C223" s="61"/>
      <c r="D223" s="61"/>
      <c r="E223" s="61"/>
      <c r="F223" s="61"/>
      <c r="G223" s="61"/>
      <c r="H223" s="61"/>
      <c r="I223" s="61"/>
      <c r="J223" s="61"/>
    </row>
    <row r="224" spans="1:10" x14ac:dyDescent="0.2">
      <c r="A224" s="61"/>
      <c r="B224" s="61"/>
      <c r="C224" s="61"/>
      <c r="D224" s="61"/>
      <c r="E224" s="61"/>
      <c r="F224" s="61"/>
      <c r="G224" s="61"/>
      <c r="H224" s="61"/>
      <c r="I224" s="61"/>
      <c r="J224" s="61"/>
    </row>
    <row r="225" spans="1:10" x14ac:dyDescent="0.2">
      <c r="A225" s="61"/>
      <c r="B225" s="61"/>
      <c r="C225" s="61"/>
      <c r="D225" s="61"/>
      <c r="E225" s="61"/>
      <c r="F225" s="61"/>
      <c r="G225" s="61"/>
      <c r="H225" s="61"/>
      <c r="I225" s="61"/>
      <c r="J225" s="61"/>
    </row>
    <row r="226" spans="1:10" x14ac:dyDescent="0.2">
      <c r="A226" s="61"/>
      <c r="B226" s="61"/>
      <c r="C226" s="61"/>
      <c r="D226" s="61"/>
      <c r="E226" s="61"/>
      <c r="F226" s="61"/>
      <c r="G226" s="61"/>
      <c r="H226" s="61"/>
      <c r="I226" s="61"/>
      <c r="J226" s="61"/>
    </row>
    <row r="227" spans="1:10" x14ac:dyDescent="0.2">
      <c r="A227" s="61"/>
      <c r="B227" s="61"/>
      <c r="C227" s="61"/>
      <c r="D227" s="61"/>
      <c r="E227" s="61"/>
      <c r="F227" s="61"/>
      <c r="G227" s="61"/>
      <c r="H227" s="61"/>
      <c r="I227" s="61"/>
      <c r="J227" s="61"/>
    </row>
    <row r="228" spans="1:10" x14ac:dyDescent="0.2">
      <c r="A228" s="61"/>
      <c r="B228" s="61"/>
      <c r="C228" s="61"/>
      <c r="D228" s="61"/>
      <c r="E228" s="61"/>
      <c r="F228" s="61"/>
      <c r="G228" s="61"/>
      <c r="H228" s="61"/>
      <c r="I228" s="61"/>
      <c r="J228" s="61"/>
    </row>
    <row r="229" spans="1:10" x14ac:dyDescent="0.2">
      <c r="A229" s="61"/>
      <c r="B229" s="61"/>
      <c r="C229" s="61"/>
      <c r="D229" s="61"/>
      <c r="E229" s="61"/>
      <c r="F229" s="61"/>
      <c r="G229" s="61"/>
      <c r="H229" s="61"/>
      <c r="I229" s="61"/>
      <c r="J229" s="61"/>
    </row>
    <row r="230" spans="1:10" x14ac:dyDescent="0.2">
      <c r="A230" s="61"/>
      <c r="B230" s="61"/>
      <c r="C230" s="61"/>
      <c r="D230" s="61"/>
      <c r="E230" s="61"/>
      <c r="F230" s="61"/>
      <c r="G230" s="61"/>
      <c r="H230" s="61"/>
      <c r="I230" s="61"/>
      <c r="J230" s="61"/>
    </row>
    <row r="231" spans="1:10" x14ac:dyDescent="0.2">
      <c r="A231" s="61"/>
      <c r="B231" s="61"/>
      <c r="C231" s="61"/>
      <c r="D231" s="61"/>
      <c r="E231" s="61"/>
      <c r="F231" s="61"/>
      <c r="G231" s="61"/>
      <c r="H231" s="61"/>
      <c r="I231" s="61"/>
      <c r="J231" s="61"/>
    </row>
    <row r="232" spans="1:10" x14ac:dyDescent="0.2">
      <c r="A232" s="61"/>
      <c r="B232" s="61"/>
      <c r="C232" s="61"/>
      <c r="D232" s="61"/>
      <c r="E232" s="61"/>
      <c r="F232" s="61"/>
      <c r="G232" s="61"/>
      <c r="H232" s="61"/>
      <c r="I232" s="61"/>
      <c r="J232" s="61"/>
    </row>
    <row r="233" spans="1:10" x14ac:dyDescent="0.2">
      <c r="A233" s="61"/>
      <c r="B233" s="61"/>
      <c r="C233" s="61"/>
      <c r="D233" s="61"/>
      <c r="E233" s="61"/>
      <c r="F233" s="61"/>
      <c r="G233" s="61"/>
      <c r="H233" s="61"/>
      <c r="I233" s="61"/>
      <c r="J233" s="61"/>
    </row>
    <row r="234" spans="1:10" x14ac:dyDescent="0.2">
      <c r="A234" s="61"/>
      <c r="B234" s="61"/>
      <c r="C234" s="61"/>
      <c r="D234" s="61"/>
      <c r="E234" s="61"/>
      <c r="F234" s="61"/>
      <c r="G234" s="61"/>
      <c r="H234" s="61"/>
      <c r="I234" s="61"/>
      <c r="J234" s="61"/>
    </row>
    <row r="235" spans="1:10" x14ac:dyDescent="0.2">
      <c r="A235" s="61"/>
      <c r="B235" s="61"/>
      <c r="C235" s="61"/>
      <c r="D235" s="61"/>
      <c r="E235" s="61"/>
      <c r="F235" s="61"/>
      <c r="G235" s="61"/>
      <c r="H235" s="61"/>
      <c r="I235" s="61"/>
      <c r="J235" s="61"/>
    </row>
    <row r="236" spans="1:10" x14ac:dyDescent="0.2">
      <c r="A236" s="61"/>
      <c r="B236" s="61"/>
      <c r="C236" s="61"/>
      <c r="D236" s="61"/>
      <c r="E236" s="61"/>
      <c r="F236" s="61"/>
      <c r="G236" s="61"/>
      <c r="H236" s="61"/>
      <c r="I236" s="61"/>
      <c r="J236" s="61"/>
    </row>
    <row r="237" spans="1:10" x14ac:dyDescent="0.2">
      <c r="A237" s="61"/>
      <c r="B237" s="61"/>
      <c r="C237" s="61"/>
      <c r="D237" s="61"/>
      <c r="E237" s="61"/>
      <c r="F237" s="61"/>
      <c r="G237" s="61"/>
      <c r="H237" s="61"/>
      <c r="I237" s="61"/>
      <c r="J237" s="61"/>
    </row>
    <row r="238" spans="1:10" x14ac:dyDescent="0.2">
      <c r="A238" s="61"/>
      <c r="B238" s="61"/>
      <c r="C238" s="61"/>
      <c r="D238" s="61"/>
      <c r="E238" s="61"/>
      <c r="F238" s="61"/>
      <c r="G238" s="61"/>
      <c r="H238" s="61"/>
      <c r="I238" s="61"/>
      <c r="J238" s="61"/>
    </row>
    <row r="239" spans="1:10" x14ac:dyDescent="0.2">
      <c r="A239" s="61"/>
      <c r="B239" s="61"/>
      <c r="C239" s="61"/>
      <c r="D239" s="61"/>
      <c r="E239" s="61"/>
      <c r="F239" s="61"/>
      <c r="G239" s="61"/>
      <c r="H239" s="61"/>
      <c r="I239" s="61"/>
      <c r="J239" s="61"/>
    </row>
    <row r="240" spans="1:10" x14ac:dyDescent="0.2">
      <c r="A240" s="61"/>
      <c r="B240" s="61"/>
      <c r="C240" s="61"/>
      <c r="D240" s="61"/>
      <c r="E240" s="61"/>
      <c r="F240" s="61"/>
      <c r="G240" s="61"/>
      <c r="H240" s="61"/>
      <c r="I240" s="61"/>
      <c r="J240" s="61"/>
    </row>
    <row r="241" spans="1:10" x14ac:dyDescent="0.2">
      <c r="A241" s="61"/>
      <c r="B241" s="61"/>
      <c r="C241" s="61"/>
      <c r="D241" s="61"/>
      <c r="E241" s="61"/>
      <c r="F241" s="61"/>
      <c r="G241" s="61"/>
      <c r="H241" s="61"/>
      <c r="I241" s="61"/>
      <c r="J241" s="61"/>
    </row>
    <row r="242" spans="1:10" x14ac:dyDescent="0.2">
      <c r="A242" s="61"/>
      <c r="B242" s="61"/>
      <c r="C242" s="61"/>
      <c r="D242" s="61"/>
      <c r="E242" s="61"/>
      <c r="F242" s="61"/>
      <c r="G242" s="61"/>
      <c r="H242" s="61"/>
      <c r="I242" s="61"/>
      <c r="J242" s="61"/>
    </row>
    <row r="243" spans="1:10" x14ac:dyDescent="0.2">
      <c r="A243" s="61"/>
      <c r="B243" s="61"/>
      <c r="C243" s="61"/>
      <c r="D243" s="61"/>
      <c r="E243" s="61"/>
      <c r="F243" s="61"/>
      <c r="G243" s="61"/>
      <c r="H243" s="61"/>
      <c r="I243" s="61"/>
      <c r="J243" s="61"/>
    </row>
    <row r="244" spans="1:10" x14ac:dyDescent="0.2">
      <c r="A244" s="61"/>
      <c r="B244" s="61"/>
      <c r="C244" s="61"/>
      <c r="D244" s="61"/>
      <c r="E244" s="61"/>
      <c r="F244" s="61"/>
      <c r="G244" s="61"/>
      <c r="H244" s="61"/>
      <c r="I244" s="61"/>
      <c r="J244" s="61"/>
    </row>
    <row r="245" spans="1:10" x14ac:dyDescent="0.2">
      <c r="A245" s="61"/>
      <c r="B245" s="61"/>
      <c r="C245" s="61"/>
      <c r="D245" s="61"/>
      <c r="E245" s="61"/>
      <c r="F245" s="61"/>
      <c r="G245" s="61"/>
      <c r="H245" s="61"/>
      <c r="I245" s="61"/>
      <c r="J245" s="61"/>
    </row>
    <row r="246" spans="1:10" x14ac:dyDescent="0.2">
      <c r="A246" s="61"/>
      <c r="B246" s="61"/>
      <c r="C246" s="61"/>
      <c r="D246" s="61"/>
      <c r="E246" s="61"/>
      <c r="F246" s="61"/>
      <c r="G246" s="61"/>
      <c r="H246" s="61"/>
      <c r="I246" s="61"/>
      <c r="J246" s="61"/>
    </row>
    <row r="247" spans="1:10" x14ac:dyDescent="0.2">
      <c r="A247" s="61"/>
      <c r="B247" s="61"/>
      <c r="C247" s="61"/>
      <c r="D247" s="61"/>
      <c r="E247" s="61"/>
      <c r="F247" s="61"/>
      <c r="G247" s="61"/>
      <c r="H247" s="61"/>
      <c r="I247" s="61"/>
      <c r="J247" s="61"/>
    </row>
    <row r="248" spans="1:10" x14ac:dyDescent="0.2">
      <c r="A248" s="61"/>
      <c r="B248" s="61"/>
      <c r="C248" s="61"/>
      <c r="D248" s="61"/>
      <c r="E248" s="61"/>
      <c r="F248" s="61"/>
      <c r="G248" s="61"/>
      <c r="H248" s="61"/>
      <c r="I248" s="61"/>
      <c r="J248" s="61"/>
    </row>
    <row r="249" spans="1:10" x14ac:dyDescent="0.2">
      <c r="A249" s="61"/>
      <c r="B249" s="61"/>
      <c r="C249" s="61"/>
      <c r="D249" s="61"/>
      <c r="E249" s="61"/>
      <c r="F249" s="61"/>
      <c r="G249" s="61"/>
      <c r="H249" s="61"/>
      <c r="I249" s="61"/>
      <c r="J249" s="61"/>
    </row>
    <row r="250" spans="1:10" x14ac:dyDescent="0.2">
      <c r="A250" s="61"/>
      <c r="B250" s="61"/>
      <c r="C250" s="61"/>
      <c r="D250" s="61"/>
      <c r="E250" s="61"/>
      <c r="F250" s="61"/>
      <c r="G250" s="61"/>
      <c r="H250" s="61"/>
      <c r="I250" s="61"/>
      <c r="J250" s="61"/>
    </row>
    <row r="251" spans="1:10" x14ac:dyDescent="0.2">
      <c r="A251" s="61"/>
      <c r="B251" s="61"/>
      <c r="C251" s="61"/>
      <c r="D251" s="61"/>
      <c r="E251" s="61"/>
      <c r="F251" s="61"/>
      <c r="G251" s="61"/>
      <c r="H251" s="61"/>
      <c r="I251" s="61"/>
      <c r="J251" s="61"/>
    </row>
    <row r="252" spans="1:10" x14ac:dyDescent="0.2">
      <c r="A252" s="61"/>
      <c r="B252" s="61"/>
      <c r="C252" s="61"/>
      <c r="D252" s="61"/>
      <c r="E252" s="61"/>
      <c r="F252" s="61"/>
      <c r="G252" s="61"/>
      <c r="H252" s="61"/>
      <c r="I252" s="61"/>
      <c r="J252" s="61"/>
    </row>
    <row r="253" spans="1:10" x14ac:dyDescent="0.2">
      <c r="A253" s="61"/>
      <c r="B253" s="61"/>
      <c r="C253" s="61"/>
      <c r="D253" s="61"/>
      <c r="E253" s="61"/>
      <c r="F253" s="61"/>
      <c r="G253" s="61"/>
      <c r="H253" s="61"/>
      <c r="I253" s="61"/>
      <c r="J253" s="61"/>
    </row>
    <row r="254" spans="1:10" x14ac:dyDescent="0.2">
      <c r="A254" s="61"/>
      <c r="B254" s="8"/>
      <c r="C254" s="8"/>
      <c r="D254" s="8"/>
      <c r="E254" s="8"/>
      <c r="F254" s="8"/>
      <c r="G254" s="8"/>
      <c r="H254" s="8"/>
      <c r="I254" s="8"/>
      <c r="J254" s="8"/>
    </row>
    <row r="255" spans="1:10" x14ac:dyDescent="0.2">
      <c r="A255" s="61"/>
      <c r="B255" s="8"/>
      <c r="C255" s="8"/>
      <c r="D255" s="8"/>
      <c r="E255" s="8"/>
      <c r="F255" s="8"/>
      <c r="G255" s="8"/>
      <c r="H255" s="8"/>
      <c r="I255" s="8"/>
      <c r="J255" s="8"/>
    </row>
    <row r="256" spans="1:10" x14ac:dyDescent="0.2">
      <c r="A256" s="61"/>
      <c r="B256" s="8"/>
      <c r="C256" s="8"/>
      <c r="D256" s="8"/>
      <c r="E256" s="8"/>
      <c r="F256" s="8"/>
      <c r="G256" s="8"/>
      <c r="H256" s="8"/>
      <c r="I256" s="8"/>
      <c r="J256" s="8"/>
    </row>
    <row r="257" spans="1:10" x14ac:dyDescent="0.2">
      <c r="A257" s="61"/>
      <c r="B257" s="8"/>
      <c r="C257" s="8"/>
      <c r="D257" s="8"/>
      <c r="E257" s="8"/>
      <c r="F257" s="8"/>
      <c r="G257" s="8"/>
      <c r="H257" s="8"/>
      <c r="I257" s="8"/>
      <c r="J257" s="8"/>
    </row>
    <row r="258" spans="1:10" x14ac:dyDescent="0.2">
      <c r="A258" s="8"/>
      <c r="B258" s="8"/>
      <c r="C258" s="8"/>
      <c r="D258" s="8"/>
      <c r="E258" s="8"/>
      <c r="F258" s="8"/>
      <c r="G258" s="8"/>
      <c r="H258" s="8"/>
      <c r="I258" s="8"/>
      <c r="J258" s="8"/>
    </row>
    <row r="259" spans="1:10" x14ac:dyDescent="0.2">
      <c r="A259" s="8"/>
      <c r="B259" s="8"/>
      <c r="C259" s="8"/>
      <c r="D259" s="8"/>
      <c r="E259" s="8"/>
      <c r="F259" s="8"/>
      <c r="G259" s="8"/>
      <c r="H259" s="8"/>
      <c r="I259" s="8"/>
      <c r="J259" s="8"/>
    </row>
    <row r="260" spans="1:10" x14ac:dyDescent="0.2">
      <c r="A260" s="8"/>
      <c r="B260" s="8"/>
      <c r="C260" s="8"/>
      <c r="D260" s="8"/>
      <c r="E260" s="8"/>
      <c r="F260" s="8"/>
      <c r="G260" s="8"/>
      <c r="H260" s="8"/>
      <c r="I260" s="8"/>
      <c r="J260" s="8"/>
    </row>
    <row r="261" spans="1:10" x14ac:dyDescent="0.2">
      <c r="A261" s="8"/>
      <c r="B261" s="8"/>
      <c r="C261" s="8"/>
      <c r="D261" s="8"/>
      <c r="E261" s="8"/>
      <c r="F261" s="8"/>
      <c r="G261" s="8"/>
      <c r="H261" s="8"/>
      <c r="I261" s="8"/>
      <c r="J261" s="8"/>
    </row>
    <row r="262" spans="1:10" x14ac:dyDescent="0.2">
      <c r="A262" s="8"/>
      <c r="B262" s="8"/>
      <c r="C262" s="8"/>
      <c r="D262" s="8"/>
      <c r="E262" s="8"/>
      <c r="F262" s="8"/>
      <c r="G262" s="8"/>
      <c r="H262" s="8"/>
      <c r="I262" s="8"/>
      <c r="J262" s="8"/>
    </row>
    <row r="263" spans="1:10" x14ac:dyDescent="0.2">
      <c r="A263" s="8"/>
      <c r="B263" s="8"/>
      <c r="C263" s="8"/>
      <c r="D263" s="8"/>
      <c r="E263" s="8"/>
      <c r="F263" s="8"/>
      <c r="G263" s="8"/>
      <c r="H263" s="8"/>
      <c r="I263" s="8"/>
      <c r="J263" s="8"/>
    </row>
    <row r="264" spans="1:10" x14ac:dyDescent="0.2">
      <c r="A264" s="8"/>
      <c r="B264" s="8"/>
      <c r="C264" s="8"/>
      <c r="D264" s="8"/>
      <c r="E264" s="8"/>
      <c r="F264" s="8"/>
      <c r="G264" s="8"/>
      <c r="H264" s="8"/>
      <c r="I264" s="8"/>
      <c r="J264" s="8"/>
    </row>
    <row r="265" spans="1:10" x14ac:dyDescent="0.2">
      <c r="A265" s="8"/>
      <c r="B265" s="8"/>
      <c r="C265" s="8"/>
      <c r="D265" s="8"/>
      <c r="E265" s="8"/>
      <c r="F265" s="8"/>
      <c r="G265" s="8"/>
      <c r="H265" s="8"/>
      <c r="I265" s="8"/>
      <c r="J265" s="8"/>
    </row>
    <row r="266" spans="1:10" x14ac:dyDescent="0.2">
      <c r="A266" s="8"/>
    </row>
    <row r="267" spans="1:10" x14ac:dyDescent="0.2">
      <c r="A267" s="8"/>
    </row>
    <row r="268" spans="1:10" x14ac:dyDescent="0.2">
      <c r="A268" s="8"/>
    </row>
    <row r="269" spans="1:10" x14ac:dyDescent="0.2">
      <c r="A269" s="8"/>
    </row>
  </sheetData>
  <phoneticPr fontId="0" type="noConversion"/>
  <pageMargins left="0.75" right="0.56000000000000005" top="1" bottom="1" header="0.5" footer="0.5"/>
  <pageSetup paperSize="9" orientation="portrait" horizont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277"/>
  <sheetViews>
    <sheetView workbookViewId="0">
      <selection activeCell="A40" sqref="A40"/>
    </sheetView>
  </sheetViews>
  <sheetFormatPr defaultRowHeight="12.75" x14ac:dyDescent="0.2"/>
  <cols>
    <col min="1" max="1" width="92.83203125" customWidth="1"/>
    <col min="10" max="10" width="7.33203125" customWidth="1"/>
  </cols>
  <sheetData>
    <row r="1" spans="1:10" ht="20.25" x14ac:dyDescent="0.3">
      <c r="A1" s="82" t="str">
        <f>+Info!B5</f>
        <v>REMONDIS INDUSTRIAL SERVICES</v>
      </c>
      <c r="B1" s="76"/>
      <c r="C1" s="76"/>
      <c r="D1" s="76"/>
      <c r="E1" s="76"/>
      <c r="F1" s="76"/>
      <c r="G1" s="76"/>
      <c r="H1" s="76"/>
      <c r="I1" s="76"/>
      <c r="J1" s="76"/>
    </row>
    <row r="2" spans="1:10" x14ac:dyDescent="0.2">
      <c r="A2" s="8"/>
      <c r="B2" s="75"/>
      <c r="C2" s="75"/>
      <c r="D2" s="75"/>
      <c r="E2" s="75"/>
      <c r="F2" s="75"/>
      <c r="G2" s="75"/>
      <c r="H2" s="75"/>
      <c r="I2" s="75"/>
      <c r="J2" s="75"/>
    </row>
    <row r="3" spans="1:10" ht="15.75" x14ac:dyDescent="0.25">
      <c r="A3" s="83" t="str">
        <f>+Info!B9</f>
        <v>Naamloze Vennootschap</v>
      </c>
      <c r="B3" s="77"/>
      <c r="C3" s="77"/>
      <c r="D3" s="77"/>
      <c r="E3" s="77"/>
      <c r="F3" s="77"/>
      <c r="G3" s="77"/>
      <c r="H3" s="77"/>
      <c r="I3" s="77"/>
      <c r="J3" s="77"/>
    </row>
    <row r="4" spans="1:10" x14ac:dyDescent="0.2">
      <c r="A4" s="8"/>
      <c r="B4" s="75"/>
      <c r="C4" s="75"/>
      <c r="D4" s="75"/>
      <c r="E4" s="75"/>
      <c r="F4" s="75"/>
      <c r="G4" s="75"/>
      <c r="H4" s="75"/>
      <c r="I4" s="75"/>
      <c r="J4" s="75"/>
    </row>
    <row r="5" spans="1:10" x14ac:dyDescent="0.2">
      <c r="A5" s="84" t="str">
        <f>+Info!B6</f>
        <v>Ambachtenstraat 13 bus 4</v>
      </c>
      <c r="B5" s="78"/>
      <c r="C5" s="78"/>
      <c r="D5" s="78"/>
      <c r="E5" s="78"/>
      <c r="F5" s="78"/>
      <c r="G5" s="78"/>
      <c r="H5" s="78"/>
      <c r="I5" s="78"/>
      <c r="J5" s="78"/>
    </row>
    <row r="6" spans="1:10" x14ac:dyDescent="0.2">
      <c r="A6" s="84" t="str">
        <f>+Info!B7</f>
        <v>3210     LUBBEEK</v>
      </c>
      <c r="B6" s="78"/>
      <c r="C6" s="78"/>
      <c r="D6" s="78"/>
      <c r="E6" s="78"/>
      <c r="F6" s="78"/>
      <c r="G6" s="78"/>
      <c r="H6" s="78"/>
      <c r="I6" s="78"/>
      <c r="J6" s="78"/>
    </row>
    <row r="7" spans="1:10" x14ac:dyDescent="0.2">
      <c r="A7" s="8"/>
      <c r="B7" s="75"/>
      <c r="C7" s="75"/>
      <c r="D7" s="75"/>
      <c r="E7" s="75"/>
      <c r="F7" s="75"/>
      <c r="G7" s="75"/>
      <c r="H7" s="75"/>
      <c r="I7" s="75"/>
      <c r="J7" s="75"/>
    </row>
    <row r="8" spans="1:10" x14ac:dyDescent="0.2">
      <c r="A8" s="8"/>
      <c r="B8" s="75"/>
      <c r="C8" s="75"/>
      <c r="D8" s="75"/>
      <c r="E8" s="75"/>
      <c r="F8" s="75"/>
      <c r="G8" s="75"/>
      <c r="H8" s="75"/>
      <c r="I8" s="75"/>
      <c r="J8" s="75"/>
    </row>
    <row r="9" spans="1:10" x14ac:dyDescent="0.2">
      <c r="A9" s="8" t="str">
        <f>"Ondernemingsnummer : "&amp;Info!B11</f>
        <v>Ondernemingsnummer : BE 0446.692.126</v>
      </c>
      <c r="B9" s="75"/>
      <c r="C9" s="75"/>
      <c r="D9" s="75"/>
      <c r="E9" s="75"/>
      <c r="F9" s="75"/>
      <c r="G9" s="75"/>
      <c r="H9" s="75"/>
      <c r="I9" s="75"/>
      <c r="J9" s="75"/>
    </row>
    <row r="10" spans="1:10" x14ac:dyDescent="0.2">
      <c r="A10" s="8"/>
      <c r="B10" s="75"/>
      <c r="C10" s="75"/>
      <c r="D10" s="75"/>
      <c r="E10" s="75"/>
      <c r="F10" s="75"/>
      <c r="G10" s="75"/>
      <c r="H10" s="75"/>
      <c r="I10" s="75"/>
      <c r="J10" s="75"/>
    </row>
    <row r="11" spans="1:10" x14ac:dyDescent="0.2">
      <c r="A11" s="85"/>
      <c r="B11" s="93"/>
      <c r="C11" s="93"/>
      <c r="D11" s="93"/>
      <c r="E11" s="93"/>
      <c r="F11" s="93"/>
      <c r="G11" s="93"/>
      <c r="H11" s="93"/>
      <c r="I11" s="93"/>
      <c r="J11" s="93"/>
    </row>
    <row r="12" spans="1:10" ht="15.75" x14ac:dyDescent="0.25">
      <c r="A12" s="86" t="s">
        <v>242</v>
      </c>
      <c r="B12" s="77"/>
      <c r="C12" s="77"/>
      <c r="D12" s="77"/>
      <c r="E12" s="77"/>
      <c r="F12" s="77"/>
      <c r="G12" s="77"/>
      <c r="H12" s="77"/>
      <c r="I12" s="77"/>
      <c r="J12" s="77"/>
    </row>
    <row r="13" spans="1:10" x14ac:dyDescent="0.2">
      <c r="A13" s="94"/>
      <c r="B13" s="93"/>
      <c r="C13" s="93"/>
      <c r="D13" s="93"/>
      <c r="E13" s="93"/>
      <c r="F13" s="93"/>
      <c r="G13" s="93"/>
      <c r="H13" s="93"/>
      <c r="I13" s="93"/>
      <c r="J13" s="93"/>
    </row>
    <row r="14" spans="1:10" x14ac:dyDescent="0.2">
      <c r="A14" s="87"/>
      <c r="B14" s="75"/>
      <c r="C14" s="75"/>
      <c r="D14" s="75"/>
      <c r="E14" s="75"/>
      <c r="F14" s="75"/>
      <c r="G14" s="75"/>
      <c r="H14" s="75"/>
      <c r="I14" s="75"/>
      <c r="J14" s="75"/>
    </row>
    <row r="15" spans="1:10" x14ac:dyDescent="0.2">
      <c r="A15" s="87"/>
      <c r="B15" s="75"/>
      <c r="C15" s="75"/>
      <c r="D15" s="75"/>
      <c r="E15" s="75"/>
      <c r="F15" s="75"/>
      <c r="G15" s="75"/>
      <c r="H15" s="75"/>
      <c r="I15" s="75"/>
      <c r="J15" s="75"/>
    </row>
    <row r="16" spans="1:10" ht="25.5" x14ac:dyDescent="0.2">
      <c r="A16" s="87" t="str">
        <f>"Bij de algemene vergadering van de aandeelhouders, gehouden op "&amp;Info!B34&amp;" zijn de volgende personen aanwezig."</f>
        <v>Bij de algemene vergadering van de aandeelhouders, gehouden op 26 mei 2009 zijn de volgende personen aanwezig.</v>
      </c>
      <c r="B16" s="61"/>
      <c r="C16" s="61"/>
      <c r="D16" s="61"/>
      <c r="E16" s="61"/>
      <c r="F16" s="61"/>
      <c r="G16" s="61"/>
      <c r="H16" s="61"/>
      <c r="I16" s="61"/>
      <c r="J16" s="61"/>
    </row>
    <row r="17" spans="1:10" x14ac:dyDescent="0.2">
      <c r="A17" s="87"/>
      <c r="B17" s="75"/>
      <c r="C17" s="75"/>
      <c r="D17" s="75"/>
      <c r="E17" s="75"/>
      <c r="F17" s="75"/>
      <c r="G17" s="75"/>
      <c r="H17" s="75"/>
      <c r="I17" s="75"/>
      <c r="J17" s="75"/>
    </row>
    <row r="18" spans="1:10" ht="15.75" x14ac:dyDescent="0.25">
      <c r="A18" s="87"/>
      <c r="B18" s="79"/>
      <c r="C18" s="79"/>
      <c r="D18" s="79"/>
      <c r="E18" s="79"/>
      <c r="F18" s="79"/>
      <c r="G18" s="79"/>
      <c r="H18" s="79"/>
      <c r="I18" s="79"/>
      <c r="J18" s="79"/>
    </row>
    <row r="19" spans="1:10" x14ac:dyDescent="0.2">
      <c r="A19" s="96" t="s">
        <v>243</v>
      </c>
      <c r="B19" s="61"/>
      <c r="C19" s="61"/>
      <c r="D19" s="61"/>
      <c r="E19" s="61"/>
      <c r="F19" s="61"/>
      <c r="G19" s="61"/>
      <c r="H19" s="61"/>
      <c r="I19" s="61"/>
      <c r="J19" s="61"/>
    </row>
    <row r="20" spans="1:10" x14ac:dyDescent="0.2">
      <c r="A20" s="87"/>
      <c r="B20" s="61"/>
      <c r="C20" s="61"/>
      <c r="D20" s="61"/>
      <c r="E20" s="61"/>
      <c r="F20" s="61"/>
      <c r="G20" s="61"/>
      <c r="H20" s="61"/>
      <c r="I20" s="61"/>
      <c r="J20" s="61"/>
    </row>
    <row r="21" spans="1:10" x14ac:dyDescent="0.2">
      <c r="A21" s="88" t="s">
        <v>801</v>
      </c>
      <c r="B21" s="61"/>
      <c r="C21" s="61"/>
      <c r="D21" s="61"/>
      <c r="E21" s="61"/>
      <c r="F21" s="61"/>
      <c r="G21" s="61"/>
      <c r="H21" s="61"/>
      <c r="I21" s="61"/>
      <c r="J21" s="61"/>
    </row>
    <row r="22" spans="1:10" x14ac:dyDescent="0.2">
      <c r="A22" s="88" t="s">
        <v>802</v>
      </c>
      <c r="B22" s="61"/>
      <c r="C22" s="61"/>
      <c r="D22" s="61"/>
      <c r="E22" s="61"/>
      <c r="F22" s="61"/>
      <c r="G22" s="61"/>
      <c r="H22" s="61"/>
      <c r="I22" s="61"/>
      <c r="J22" s="61"/>
    </row>
    <row r="23" spans="1:10" x14ac:dyDescent="0.2">
      <c r="A23" s="88" t="s">
        <v>803</v>
      </c>
      <c r="B23" s="61"/>
      <c r="C23" s="61"/>
      <c r="D23" s="61"/>
      <c r="E23" s="61"/>
      <c r="F23" s="61"/>
      <c r="G23" s="61"/>
      <c r="H23" s="61"/>
      <c r="I23" s="61"/>
      <c r="J23" s="61"/>
    </row>
    <row r="24" spans="1:10" x14ac:dyDescent="0.2">
      <c r="A24" s="88" t="s">
        <v>807</v>
      </c>
      <c r="B24" s="61"/>
      <c r="C24" s="61"/>
      <c r="D24" s="61"/>
      <c r="E24" s="61"/>
      <c r="F24" s="61"/>
      <c r="G24" s="61"/>
      <c r="H24" s="61"/>
      <c r="I24" s="61"/>
      <c r="J24" s="61"/>
    </row>
    <row r="25" spans="1:10" x14ac:dyDescent="0.2">
      <c r="A25" s="88"/>
      <c r="B25" s="61"/>
      <c r="C25" s="61"/>
      <c r="D25" s="61"/>
      <c r="E25" s="61"/>
      <c r="F25" s="61"/>
      <c r="G25" s="61"/>
      <c r="H25" s="61"/>
      <c r="I25" s="61"/>
      <c r="J25" s="61"/>
    </row>
    <row r="26" spans="1:10" x14ac:dyDescent="0.2">
      <c r="A26" s="88" t="s">
        <v>804</v>
      </c>
      <c r="B26" s="61"/>
      <c r="C26" s="61"/>
      <c r="D26" s="61"/>
      <c r="E26" s="61"/>
      <c r="F26" s="61"/>
      <c r="G26" s="61"/>
      <c r="H26" s="61"/>
      <c r="I26" s="61"/>
      <c r="J26" s="61"/>
    </row>
    <row r="27" spans="1:10" x14ac:dyDescent="0.2">
      <c r="A27" s="88" t="s">
        <v>805</v>
      </c>
      <c r="B27" s="61"/>
      <c r="C27" s="61"/>
      <c r="D27" s="61"/>
      <c r="E27" s="61"/>
      <c r="F27" s="61"/>
      <c r="G27" s="61"/>
      <c r="H27" s="61"/>
      <c r="I27" s="61"/>
      <c r="J27" s="61"/>
    </row>
    <row r="28" spans="1:10" x14ac:dyDescent="0.2">
      <c r="A28" s="88" t="s">
        <v>806</v>
      </c>
      <c r="B28" s="61"/>
      <c r="C28" s="61"/>
      <c r="D28" s="61"/>
      <c r="E28" s="61"/>
      <c r="F28" s="61"/>
      <c r="G28" s="61"/>
      <c r="H28" s="61"/>
      <c r="I28" s="61"/>
      <c r="J28" s="61"/>
    </row>
    <row r="29" spans="1:10" x14ac:dyDescent="0.2">
      <c r="A29" s="88" t="s">
        <v>808</v>
      </c>
      <c r="B29" s="61"/>
      <c r="C29" s="61"/>
      <c r="D29" s="61"/>
      <c r="E29" s="61"/>
      <c r="F29" s="61"/>
      <c r="G29" s="61"/>
      <c r="H29" s="61"/>
      <c r="I29" s="61"/>
      <c r="J29" s="61"/>
    </row>
    <row r="30" spans="1:10" x14ac:dyDescent="0.2">
      <c r="A30" s="88"/>
      <c r="B30" s="61"/>
      <c r="C30" s="61"/>
      <c r="D30" s="61"/>
      <c r="E30" s="61"/>
      <c r="F30" s="61"/>
      <c r="G30" s="61"/>
      <c r="H30" s="61"/>
      <c r="I30" s="61"/>
      <c r="J30" s="61"/>
    </row>
    <row r="31" spans="1:10" x14ac:dyDescent="0.2">
      <c r="A31" s="88" t="s">
        <v>938</v>
      </c>
      <c r="B31" s="61"/>
      <c r="C31" s="61"/>
      <c r="D31" s="61"/>
      <c r="E31" s="61"/>
      <c r="F31" s="61"/>
      <c r="G31" s="61"/>
      <c r="H31" s="61"/>
      <c r="I31" s="61"/>
      <c r="J31" s="61"/>
    </row>
    <row r="32" spans="1:10" x14ac:dyDescent="0.2">
      <c r="A32" s="88"/>
      <c r="B32" s="61"/>
      <c r="C32" s="61"/>
      <c r="D32" s="61"/>
      <c r="E32" s="61"/>
      <c r="F32" s="61"/>
      <c r="G32" s="61"/>
      <c r="H32" s="61"/>
      <c r="I32" s="61"/>
      <c r="J32" s="61"/>
    </row>
    <row r="33" spans="1:10" x14ac:dyDescent="0.2">
      <c r="A33" s="88"/>
      <c r="B33" s="61"/>
      <c r="C33" s="61"/>
      <c r="D33" s="61"/>
      <c r="E33" s="61"/>
      <c r="F33" s="61"/>
      <c r="G33" s="61"/>
      <c r="H33" s="61"/>
      <c r="I33" s="61"/>
      <c r="J33" s="61"/>
    </row>
    <row r="34" spans="1:10" x14ac:dyDescent="0.2">
      <c r="A34" s="96" t="s">
        <v>244</v>
      </c>
      <c r="B34" s="61"/>
      <c r="C34" s="61"/>
      <c r="D34" s="61"/>
      <c r="E34" s="61"/>
      <c r="F34" s="61"/>
      <c r="G34" s="61"/>
      <c r="H34" s="61"/>
      <c r="I34" s="61"/>
      <c r="J34" s="61"/>
    </row>
    <row r="35" spans="1:10" x14ac:dyDescent="0.2">
      <c r="A35" s="87"/>
      <c r="B35" s="61"/>
      <c r="C35" s="61"/>
      <c r="D35" s="61"/>
      <c r="E35" s="61"/>
      <c r="F35" s="61"/>
      <c r="G35" s="61"/>
      <c r="H35" s="61"/>
      <c r="I35" s="61"/>
      <c r="J35" s="61"/>
    </row>
    <row r="36" spans="1:10" x14ac:dyDescent="0.2">
      <c r="A36" s="88" t="s">
        <v>809</v>
      </c>
      <c r="B36" s="61"/>
      <c r="C36" s="61"/>
      <c r="D36" s="61"/>
      <c r="E36" s="61"/>
      <c r="F36" s="61"/>
      <c r="G36" s="61"/>
      <c r="H36" s="61"/>
      <c r="I36" s="61"/>
      <c r="J36" s="61"/>
    </row>
    <row r="37" spans="1:10" x14ac:dyDescent="0.2">
      <c r="A37" s="88" t="s">
        <v>810</v>
      </c>
      <c r="B37" s="61"/>
      <c r="C37" s="61"/>
      <c r="D37" s="61"/>
      <c r="E37" s="61"/>
      <c r="F37" s="61"/>
      <c r="G37" s="61"/>
      <c r="H37" s="61"/>
      <c r="I37" s="61"/>
      <c r="J37" s="61"/>
    </row>
    <row r="38" spans="1:10" x14ac:dyDescent="0.2">
      <c r="A38" s="88" t="s">
        <v>811</v>
      </c>
      <c r="B38" s="61"/>
      <c r="C38" s="61"/>
      <c r="D38" s="61"/>
      <c r="E38" s="61"/>
      <c r="F38" s="61"/>
      <c r="G38" s="61"/>
      <c r="H38" s="61"/>
      <c r="I38" s="61"/>
      <c r="J38" s="61"/>
    </row>
    <row r="39" spans="1:10" x14ac:dyDescent="0.2">
      <c r="A39" s="88"/>
      <c r="B39" s="61"/>
      <c r="C39" s="61"/>
      <c r="D39" s="61"/>
      <c r="E39" s="61"/>
      <c r="F39" s="61"/>
      <c r="G39" s="61"/>
      <c r="H39" s="61"/>
      <c r="I39" s="61"/>
      <c r="J39" s="61"/>
    </row>
    <row r="40" spans="1:10" x14ac:dyDescent="0.2">
      <c r="A40" s="88" t="s">
        <v>950</v>
      </c>
      <c r="B40" s="61"/>
      <c r="C40" s="61"/>
      <c r="D40" s="61"/>
      <c r="E40" s="61"/>
      <c r="F40" s="61"/>
      <c r="G40" s="61"/>
      <c r="H40" s="61"/>
      <c r="I40" s="61"/>
      <c r="J40" s="61"/>
    </row>
    <row r="41" spans="1:10" x14ac:dyDescent="0.2">
      <c r="A41" s="88"/>
      <c r="B41" s="61"/>
      <c r="C41" s="61"/>
      <c r="D41" s="61"/>
      <c r="E41" s="61"/>
      <c r="F41" s="61"/>
      <c r="G41" s="61"/>
      <c r="H41" s="61"/>
      <c r="I41" s="61"/>
      <c r="J41" s="61"/>
    </row>
    <row r="42" spans="1:10" x14ac:dyDescent="0.2">
      <c r="A42" s="88" t="s">
        <v>812</v>
      </c>
      <c r="B42" s="61"/>
      <c r="C42" s="61"/>
      <c r="D42" s="61"/>
      <c r="E42" s="61"/>
      <c r="F42" s="61"/>
      <c r="G42" s="61"/>
      <c r="H42" s="61"/>
      <c r="I42" s="61"/>
      <c r="J42" s="61"/>
    </row>
    <row r="43" spans="1:10" x14ac:dyDescent="0.2">
      <c r="A43" s="87"/>
      <c r="B43" s="61"/>
      <c r="C43" s="61"/>
      <c r="D43" s="61"/>
      <c r="E43" s="61"/>
      <c r="F43" s="61"/>
      <c r="G43" s="61"/>
      <c r="H43" s="61"/>
      <c r="I43" s="61"/>
      <c r="J43" s="61"/>
    </row>
    <row r="44" spans="1:10" x14ac:dyDescent="0.2">
      <c r="A44" s="96" t="s">
        <v>245</v>
      </c>
      <c r="B44" s="61"/>
      <c r="C44" s="61"/>
      <c r="D44" s="61"/>
      <c r="E44" s="61"/>
      <c r="F44" s="61"/>
      <c r="G44" s="61"/>
      <c r="H44" s="61"/>
      <c r="I44" s="61"/>
      <c r="J44" s="61"/>
    </row>
    <row r="45" spans="1:10" ht="15.75" x14ac:dyDescent="0.25">
      <c r="A45" s="87"/>
      <c r="B45" s="79"/>
      <c r="C45" s="79"/>
      <c r="D45" s="79"/>
      <c r="E45" s="79"/>
      <c r="F45" s="79"/>
      <c r="G45" s="79"/>
      <c r="H45" s="79"/>
      <c r="I45" s="79"/>
      <c r="J45" s="79"/>
    </row>
    <row r="46" spans="1:10" x14ac:dyDescent="0.2">
      <c r="A46" s="88" t="s">
        <v>813</v>
      </c>
      <c r="B46" s="61"/>
      <c r="C46" s="61"/>
      <c r="D46" s="61"/>
      <c r="E46" s="61"/>
      <c r="F46" s="61"/>
      <c r="G46" s="61"/>
      <c r="H46" s="61"/>
      <c r="I46" s="61"/>
      <c r="J46" s="61"/>
    </row>
    <row r="47" spans="1:10" x14ac:dyDescent="0.2">
      <c r="A47" s="88" t="s">
        <v>814</v>
      </c>
      <c r="B47" s="61"/>
      <c r="C47" s="61"/>
      <c r="D47" s="61"/>
      <c r="E47" s="61"/>
      <c r="F47" s="61"/>
      <c r="G47" s="61"/>
      <c r="H47" s="61"/>
      <c r="I47" s="61"/>
      <c r="J47" s="61"/>
    </row>
    <row r="48" spans="1:10" x14ac:dyDescent="0.2">
      <c r="A48" s="88"/>
      <c r="B48" s="61"/>
      <c r="C48" s="61"/>
      <c r="D48" s="61"/>
      <c r="E48" s="61"/>
      <c r="F48" s="61"/>
      <c r="G48" s="61"/>
      <c r="H48" s="61"/>
      <c r="I48" s="61"/>
      <c r="J48" s="61"/>
    </row>
    <row r="49" spans="1:10" x14ac:dyDescent="0.2">
      <c r="A49" s="88"/>
      <c r="B49" s="61"/>
      <c r="C49" s="61"/>
      <c r="D49" s="61"/>
      <c r="E49" s="61"/>
      <c r="F49" s="61"/>
      <c r="G49" s="61"/>
      <c r="H49" s="61"/>
      <c r="I49" s="61"/>
      <c r="J49" s="61"/>
    </row>
    <row r="50" spans="1:10" x14ac:dyDescent="0.2">
      <c r="A50" s="88"/>
      <c r="B50" s="61"/>
      <c r="C50" s="61"/>
      <c r="D50" s="61"/>
      <c r="E50" s="61"/>
      <c r="F50" s="61"/>
      <c r="G50" s="61"/>
      <c r="H50" s="61"/>
      <c r="I50" s="61"/>
      <c r="J50" s="61"/>
    </row>
    <row r="51" spans="1:10" x14ac:dyDescent="0.2">
      <c r="A51" s="88"/>
      <c r="B51" s="61"/>
      <c r="C51" s="61"/>
      <c r="D51" s="61"/>
      <c r="E51" s="61"/>
      <c r="F51" s="61"/>
      <c r="G51" s="61"/>
      <c r="H51" s="61"/>
      <c r="I51" s="61"/>
      <c r="J51" s="61"/>
    </row>
    <row r="52" spans="1:10" x14ac:dyDescent="0.2">
      <c r="A52" s="88"/>
      <c r="B52" s="61"/>
      <c r="C52" s="61"/>
      <c r="D52" s="61"/>
      <c r="E52" s="61"/>
      <c r="F52" s="61"/>
      <c r="G52" s="61"/>
      <c r="H52" s="61"/>
      <c r="I52" s="61"/>
      <c r="J52" s="61"/>
    </row>
    <row r="53" spans="1:10" x14ac:dyDescent="0.2">
      <c r="A53" s="88"/>
      <c r="B53" s="61"/>
      <c r="C53" s="61"/>
      <c r="D53" s="61"/>
      <c r="E53" s="61"/>
      <c r="F53" s="61"/>
      <c r="G53" s="61"/>
      <c r="H53" s="61"/>
      <c r="I53" s="61"/>
      <c r="J53" s="61"/>
    </row>
    <row r="54" spans="1:10" x14ac:dyDescent="0.2">
      <c r="A54" s="88" t="s">
        <v>799</v>
      </c>
      <c r="B54" s="61"/>
      <c r="C54" s="61"/>
      <c r="D54" s="61"/>
      <c r="E54" s="61"/>
      <c r="F54" s="61"/>
      <c r="G54" s="61"/>
      <c r="H54" s="61"/>
      <c r="I54" s="61"/>
      <c r="J54" s="61"/>
    </row>
    <row r="55" spans="1:10" x14ac:dyDescent="0.2">
      <c r="A55" s="190" t="s">
        <v>800</v>
      </c>
      <c r="B55" s="61"/>
      <c r="C55" s="61"/>
      <c r="D55" s="61"/>
      <c r="E55" s="61"/>
      <c r="F55" s="61"/>
      <c r="G55" s="61"/>
      <c r="H55" s="61"/>
      <c r="I55" s="61"/>
      <c r="J55" s="61"/>
    </row>
    <row r="56" spans="1:10" x14ac:dyDescent="0.2">
      <c r="A56" s="190"/>
      <c r="B56" s="61"/>
      <c r="C56" s="61"/>
      <c r="D56" s="61"/>
      <c r="E56" s="61"/>
      <c r="F56" s="61"/>
      <c r="G56" s="61"/>
      <c r="H56" s="61"/>
      <c r="I56" s="61"/>
      <c r="J56" s="61"/>
    </row>
    <row r="57" spans="1:10" x14ac:dyDescent="0.2">
      <c r="A57" s="190"/>
      <c r="B57" s="61"/>
      <c r="C57" s="61"/>
      <c r="D57" s="61"/>
      <c r="E57" s="61"/>
      <c r="F57" s="61"/>
      <c r="G57" s="61"/>
      <c r="H57" s="61"/>
      <c r="I57" s="61"/>
      <c r="J57" s="61"/>
    </row>
    <row r="58" spans="1:10" x14ac:dyDescent="0.2">
      <c r="A58" s="190"/>
      <c r="B58" s="61"/>
      <c r="C58" s="61"/>
      <c r="D58" s="61"/>
      <c r="E58" s="61"/>
      <c r="F58" s="61"/>
      <c r="G58" s="61"/>
      <c r="H58" s="61"/>
      <c r="I58" s="61"/>
      <c r="J58" s="61"/>
    </row>
    <row r="59" spans="1:10" x14ac:dyDescent="0.2">
      <c r="A59" s="190"/>
      <c r="B59" s="61"/>
      <c r="C59" s="61"/>
      <c r="D59" s="61"/>
      <c r="E59" s="61"/>
      <c r="F59" s="61"/>
      <c r="G59" s="61"/>
      <c r="H59" s="61"/>
      <c r="I59" s="61"/>
      <c r="J59" s="61"/>
    </row>
    <row r="60" spans="1:10" x14ac:dyDescent="0.2">
      <c r="A60" s="96" t="s">
        <v>246</v>
      </c>
      <c r="B60" s="61"/>
      <c r="C60" s="61"/>
      <c r="D60" s="61"/>
      <c r="E60" s="61"/>
      <c r="F60" s="61"/>
      <c r="G60" s="61"/>
      <c r="H60" s="61"/>
      <c r="I60" s="61"/>
      <c r="J60" s="61"/>
    </row>
    <row r="61" spans="1:10" x14ac:dyDescent="0.2">
      <c r="A61" s="87"/>
      <c r="B61" s="61"/>
      <c r="C61" s="61"/>
      <c r="D61" s="61"/>
      <c r="E61" s="61"/>
      <c r="F61" s="61"/>
      <c r="G61" s="61"/>
      <c r="H61" s="61"/>
      <c r="I61" s="61"/>
      <c r="J61" s="61"/>
    </row>
    <row r="62" spans="1:10" x14ac:dyDescent="0.2">
      <c r="A62" s="72" t="str">
        <f>+Info!B37</f>
        <v>Claudy Lejeune</v>
      </c>
      <c r="B62" s="61"/>
      <c r="C62" s="61"/>
      <c r="D62" s="61"/>
      <c r="E62" s="61"/>
      <c r="F62" s="61"/>
      <c r="G62" s="61"/>
      <c r="H62" s="61"/>
      <c r="I62" s="61"/>
      <c r="J62" s="61"/>
    </row>
    <row r="63" spans="1:10" x14ac:dyDescent="0.2">
      <c r="A63" s="87"/>
      <c r="B63" s="61"/>
      <c r="C63" s="61"/>
      <c r="D63" s="61"/>
      <c r="E63" s="61"/>
      <c r="F63" s="61"/>
      <c r="G63" s="61"/>
      <c r="H63" s="61"/>
      <c r="I63" s="61"/>
      <c r="J63" s="61"/>
    </row>
    <row r="64" spans="1:10" x14ac:dyDescent="0.2">
      <c r="A64" s="87"/>
      <c r="B64" s="61"/>
      <c r="C64" s="61"/>
      <c r="D64" s="61"/>
      <c r="E64" s="61"/>
      <c r="F64" s="61"/>
      <c r="G64" s="61"/>
      <c r="H64" s="61"/>
      <c r="I64" s="61"/>
      <c r="J64" s="61"/>
    </row>
    <row r="65" spans="1:10" x14ac:dyDescent="0.2">
      <c r="A65" s="96" t="s">
        <v>247</v>
      </c>
      <c r="B65" s="61"/>
      <c r="C65" s="61"/>
      <c r="D65" s="61"/>
      <c r="E65" s="61"/>
      <c r="F65" s="61"/>
      <c r="G65" s="61"/>
      <c r="H65" s="61"/>
      <c r="I65" s="61"/>
      <c r="J65" s="61"/>
    </row>
    <row r="66" spans="1:10" x14ac:dyDescent="0.2">
      <c r="A66" s="87"/>
      <c r="B66" s="61"/>
      <c r="C66" s="61"/>
      <c r="D66" s="61"/>
      <c r="E66" s="61"/>
      <c r="F66" s="61"/>
      <c r="G66" s="61"/>
      <c r="H66" s="61"/>
      <c r="I66" s="61"/>
      <c r="J66" s="61"/>
    </row>
    <row r="67" spans="1:10" x14ac:dyDescent="0.2">
      <c r="A67" s="72" t="str">
        <f>+Info!B38</f>
        <v>Paul Van Oosterbos</v>
      </c>
      <c r="B67" s="61"/>
      <c r="C67" s="61"/>
      <c r="D67" s="61"/>
      <c r="E67" s="61"/>
      <c r="F67" s="61"/>
      <c r="G67" s="61"/>
      <c r="H67" s="61"/>
      <c r="I67" s="61"/>
      <c r="J67" s="61"/>
    </row>
    <row r="68" spans="1:10" x14ac:dyDescent="0.2">
      <c r="A68" s="87"/>
      <c r="B68" s="61"/>
      <c r="C68" s="61"/>
      <c r="D68" s="61"/>
      <c r="E68" s="61"/>
      <c r="F68" s="61"/>
      <c r="G68" s="61"/>
      <c r="H68" s="61"/>
      <c r="I68" s="61"/>
      <c r="J68" s="61"/>
    </row>
    <row r="69" spans="1:10" x14ac:dyDescent="0.2">
      <c r="A69" s="87"/>
      <c r="B69" s="61"/>
      <c r="C69" s="61"/>
      <c r="D69" s="61"/>
      <c r="E69" s="61"/>
      <c r="F69" s="61"/>
      <c r="G69" s="61"/>
      <c r="H69" s="61"/>
      <c r="I69" s="61"/>
      <c r="J69" s="61"/>
    </row>
    <row r="70" spans="1:10" x14ac:dyDescent="0.2">
      <c r="A70" s="96" t="s">
        <v>248</v>
      </c>
      <c r="B70" s="61"/>
      <c r="C70" s="61"/>
      <c r="D70" s="61"/>
      <c r="E70" s="61"/>
      <c r="F70" s="61"/>
      <c r="G70" s="61"/>
      <c r="H70" s="61"/>
      <c r="I70" s="61"/>
      <c r="J70" s="61"/>
    </row>
    <row r="71" spans="1:10" x14ac:dyDescent="0.2">
      <c r="A71" s="87"/>
      <c r="B71" s="61"/>
      <c r="C71" s="61"/>
      <c r="D71" s="61"/>
      <c r="E71" s="61"/>
      <c r="F71" s="61"/>
      <c r="G71" s="61"/>
      <c r="H71" s="61"/>
      <c r="I71" s="61"/>
      <c r="J71" s="61"/>
    </row>
    <row r="72" spans="1:10" ht="15.75" x14ac:dyDescent="0.25">
      <c r="A72" s="72" t="str">
        <f>+Info!B39</f>
        <v>Paul Van Oosterbos</v>
      </c>
      <c r="B72" s="79"/>
      <c r="C72" s="79"/>
      <c r="D72" s="79"/>
      <c r="E72" s="79"/>
      <c r="F72" s="79"/>
      <c r="G72" s="79"/>
      <c r="H72" s="79"/>
      <c r="I72" s="79"/>
      <c r="J72" s="79"/>
    </row>
    <row r="73" spans="1:10" x14ac:dyDescent="0.2">
      <c r="A73" s="87"/>
      <c r="B73" s="61"/>
      <c r="C73" s="61"/>
      <c r="D73" s="61"/>
      <c r="E73" s="61"/>
      <c r="F73" s="61"/>
      <c r="G73" s="61"/>
      <c r="H73" s="61"/>
      <c r="I73" s="61"/>
      <c r="J73" s="61"/>
    </row>
    <row r="74" spans="1:10" x14ac:dyDescent="0.2">
      <c r="A74" s="87"/>
      <c r="B74" s="61"/>
      <c r="C74" s="61"/>
      <c r="D74" s="61"/>
      <c r="E74" s="61"/>
      <c r="F74" s="61"/>
      <c r="G74" s="61"/>
      <c r="H74" s="61"/>
      <c r="I74" s="61"/>
      <c r="J74" s="61"/>
    </row>
    <row r="75" spans="1:10" x14ac:dyDescent="0.2">
      <c r="A75" s="87"/>
      <c r="B75" s="61"/>
      <c r="C75" s="61"/>
      <c r="D75" s="61"/>
      <c r="E75" s="61"/>
      <c r="F75" s="61"/>
      <c r="G75" s="61"/>
      <c r="H75" s="61"/>
      <c r="I75" s="61"/>
      <c r="J75" s="61"/>
    </row>
    <row r="76" spans="1:10" x14ac:dyDescent="0.2">
      <c r="A76" s="87"/>
      <c r="B76" s="61"/>
      <c r="C76" s="61"/>
      <c r="D76" s="61"/>
      <c r="E76" s="61"/>
      <c r="F76" s="61"/>
      <c r="G76" s="61"/>
      <c r="H76" s="61"/>
      <c r="I76" s="61"/>
      <c r="J76" s="61"/>
    </row>
    <row r="77" spans="1:10" x14ac:dyDescent="0.2">
      <c r="A77" s="87"/>
      <c r="B77" s="61"/>
      <c r="C77" s="61"/>
      <c r="D77" s="61"/>
      <c r="E77" s="61"/>
      <c r="F77" s="61"/>
      <c r="G77" s="61"/>
      <c r="H77" s="61"/>
      <c r="I77" s="61"/>
      <c r="J77" s="61"/>
    </row>
    <row r="78" spans="1:10" x14ac:dyDescent="0.2">
      <c r="A78" s="87"/>
      <c r="B78" s="61"/>
      <c r="C78" s="61"/>
      <c r="D78" s="61"/>
      <c r="E78" s="61"/>
      <c r="F78" s="61"/>
      <c r="G78" s="61"/>
      <c r="H78" s="61"/>
      <c r="I78" s="61"/>
      <c r="J78" s="61"/>
    </row>
    <row r="79" spans="1:10" x14ac:dyDescent="0.2">
      <c r="A79" s="87"/>
      <c r="B79" s="61"/>
      <c r="C79" s="61"/>
      <c r="D79" s="61"/>
      <c r="E79" s="61"/>
      <c r="F79" s="61"/>
      <c r="G79" s="61"/>
      <c r="H79" s="61"/>
      <c r="I79" s="61"/>
      <c r="J79" s="61"/>
    </row>
    <row r="80" spans="1:10" ht="15.75" x14ac:dyDescent="0.25">
      <c r="A80" s="87"/>
      <c r="B80" s="79"/>
      <c r="C80" s="79"/>
      <c r="D80" s="79"/>
      <c r="E80" s="79"/>
      <c r="F80" s="79"/>
      <c r="G80" s="79"/>
      <c r="H80" s="79"/>
      <c r="I80" s="79"/>
      <c r="J80" s="79"/>
    </row>
    <row r="81" spans="1:10" x14ac:dyDescent="0.2">
      <c r="A81" s="87"/>
      <c r="B81" s="61"/>
      <c r="C81" s="61"/>
      <c r="D81" s="61"/>
      <c r="E81" s="61"/>
      <c r="F81" s="61"/>
      <c r="G81" s="61"/>
      <c r="H81" s="61"/>
      <c r="I81" s="61"/>
      <c r="J81" s="61"/>
    </row>
    <row r="82" spans="1:10" x14ac:dyDescent="0.2">
      <c r="A82" s="87"/>
      <c r="B82" s="80"/>
      <c r="C82" s="80"/>
      <c r="D82" s="80"/>
      <c r="E82" s="80"/>
      <c r="F82" s="80"/>
      <c r="G82" s="80"/>
      <c r="H82" s="80"/>
      <c r="I82" s="80"/>
      <c r="J82" s="80"/>
    </row>
    <row r="83" spans="1:10" x14ac:dyDescent="0.2">
      <c r="A83" s="87"/>
      <c r="B83" s="61"/>
      <c r="C83" s="61"/>
      <c r="D83" s="61"/>
      <c r="E83" s="61"/>
      <c r="F83" s="61"/>
      <c r="G83" s="61"/>
      <c r="H83" s="61"/>
      <c r="I83" s="61"/>
      <c r="J83" s="61"/>
    </row>
    <row r="84" spans="1:10" x14ac:dyDescent="0.2">
      <c r="A84" s="87"/>
      <c r="B84" s="81"/>
      <c r="C84" s="81"/>
      <c r="D84" s="81"/>
      <c r="E84" s="81"/>
      <c r="F84" s="81"/>
      <c r="G84" s="81"/>
      <c r="H84" s="81"/>
      <c r="I84" s="81"/>
      <c r="J84" s="81"/>
    </row>
    <row r="85" spans="1:10" x14ac:dyDescent="0.2">
      <c r="A85" s="87"/>
      <c r="B85" s="81"/>
      <c r="C85" s="81"/>
      <c r="D85" s="81"/>
      <c r="E85" s="81"/>
      <c r="F85" s="81"/>
      <c r="G85" s="81"/>
      <c r="H85" s="81"/>
      <c r="I85" s="81"/>
      <c r="J85" s="81"/>
    </row>
    <row r="86" spans="1:10" x14ac:dyDescent="0.2">
      <c r="A86" s="87"/>
      <c r="B86" s="61"/>
      <c r="C86" s="61"/>
      <c r="D86" s="61"/>
      <c r="E86" s="61"/>
      <c r="F86" s="61"/>
      <c r="G86" s="61"/>
      <c r="H86" s="61"/>
      <c r="I86" s="61"/>
      <c r="J86" s="61"/>
    </row>
    <row r="87" spans="1:10" x14ac:dyDescent="0.2">
      <c r="A87" s="87"/>
      <c r="B87" s="61"/>
      <c r="C87" s="61"/>
      <c r="D87" s="61"/>
      <c r="E87" s="61"/>
      <c r="F87" s="61"/>
      <c r="G87" s="61"/>
      <c r="H87" s="61"/>
      <c r="I87" s="61"/>
      <c r="J87" s="61"/>
    </row>
    <row r="88" spans="1:10" x14ac:dyDescent="0.2">
      <c r="A88" s="87"/>
      <c r="B88" s="61"/>
      <c r="C88" s="61"/>
      <c r="D88" s="61"/>
      <c r="E88" s="61"/>
      <c r="F88" s="61"/>
      <c r="G88" s="61"/>
      <c r="H88" s="61"/>
      <c r="I88" s="61"/>
      <c r="J88" s="61"/>
    </row>
    <row r="89" spans="1:10" x14ac:dyDescent="0.2">
      <c r="A89" s="87"/>
      <c r="B89" s="61"/>
      <c r="C89" s="61"/>
      <c r="D89" s="61"/>
      <c r="E89" s="61"/>
      <c r="F89" s="61"/>
      <c r="G89" s="61"/>
      <c r="H89" s="61"/>
      <c r="I89" s="61"/>
      <c r="J89" s="61"/>
    </row>
    <row r="90" spans="1:10" x14ac:dyDescent="0.2">
      <c r="A90" s="87"/>
      <c r="B90" s="80"/>
      <c r="C90" s="80"/>
      <c r="D90" s="80"/>
      <c r="E90" s="80"/>
      <c r="F90" s="80"/>
      <c r="G90" s="80"/>
      <c r="H90" s="80"/>
      <c r="I90" s="80"/>
      <c r="J90" s="80"/>
    </row>
    <row r="91" spans="1:10" x14ac:dyDescent="0.2">
      <c r="A91" s="87"/>
      <c r="B91" s="61"/>
      <c r="C91" s="61"/>
      <c r="D91" s="61"/>
      <c r="E91" s="61"/>
      <c r="F91" s="61"/>
      <c r="G91" s="61"/>
      <c r="H91" s="61"/>
      <c r="I91" s="61"/>
      <c r="J91" s="61"/>
    </row>
    <row r="92" spans="1:10" x14ac:dyDescent="0.2">
      <c r="A92" s="87"/>
      <c r="B92" s="61"/>
      <c r="C92" s="61"/>
      <c r="D92" s="61"/>
      <c r="E92" s="61"/>
      <c r="F92" s="61"/>
      <c r="G92" s="61"/>
      <c r="H92" s="61"/>
      <c r="I92" s="61"/>
      <c r="J92" s="61"/>
    </row>
    <row r="93" spans="1:10" x14ac:dyDescent="0.2">
      <c r="A93" s="87"/>
      <c r="B93" s="61"/>
      <c r="C93" s="61"/>
      <c r="D93" s="61"/>
      <c r="E93" s="61"/>
      <c r="F93" s="61"/>
      <c r="G93" s="61"/>
      <c r="H93" s="61"/>
      <c r="I93" s="61"/>
      <c r="J93" s="61"/>
    </row>
    <row r="94" spans="1:10" x14ac:dyDescent="0.2">
      <c r="A94" s="87"/>
      <c r="B94" s="61"/>
      <c r="C94" s="61"/>
      <c r="D94" s="61"/>
      <c r="E94" s="61"/>
      <c r="F94" s="61"/>
      <c r="G94" s="61"/>
      <c r="H94" s="61"/>
      <c r="I94" s="61"/>
      <c r="J94" s="61"/>
    </row>
    <row r="95" spans="1:10" x14ac:dyDescent="0.2">
      <c r="A95" s="87"/>
      <c r="B95" s="61"/>
      <c r="C95" s="61"/>
      <c r="D95" s="61"/>
      <c r="E95" s="61"/>
      <c r="F95" s="61"/>
      <c r="G95" s="61"/>
      <c r="H95" s="61"/>
      <c r="I95" s="61"/>
      <c r="J95" s="61"/>
    </row>
    <row r="96" spans="1:10" x14ac:dyDescent="0.2">
      <c r="A96" s="87"/>
      <c r="B96" s="61"/>
      <c r="C96" s="61"/>
      <c r="D96" s="61"/>
      <c r="E96" s="61"/>
      <c r="F96" s="61"/>
      <c r="G96" s="61"/>
      <c r="H96" s="61"/>
      <c r="I96" s="61"/>
      <c r="J96" s="61"/>
    </row>
    <row r="97" spans="1:10" x14ac:dyDescent="0.2">
      <c r="A97" s="87"/>
      <c r="B97" s="61"/>
      <c r="C97" s="61"/>
      <c r="D97" s="61"/>
      <c r="E97" s="61"/>
      <c r="F97" s="61"/>
      <c r="G97" s="61"/>
      <c r="H97" s="61"/>
      <c r="I97" s="61"/>
      <c r="J97" s="61"/>
    </row>
    <row r="98" spans="1:10" x14ac:dyDescent="0.2">
      <c r="A98" s="87"/>
      <c r="B98" s="61"/>
      <c r="C98" s="61"/>
      <c r="D98" s="61"/>
      <c r="E98" s="61"/>
      <c r="F98" s="61"/>
      <c r="G98" s="61"/>
      <c r="H98" s="61"/>
      <c r="I98" s="61"/>
      <c r="J98" s="61"/>
    </row>
    <row r="99" spans="1:10" x14ac:dyDescent="0.2">
      <c r="A99" s="87"/>
      <c r="B99" s="61"/>
      <c r="C99" s="61"/>
      <c r="D99" s="61"/>
      <c r="E99" s="61"/>
      <c r="F99" s="61"/>
      <c r="G99" s="61"/>
      <c r="H99" s="61"/>
      <c r="I99" s="61"/>
      <c r="J99" s="61"/>
    </row>
    <row r="100" spans="1:10" x14ac:dyDescent="0.2">
      <c r="A100" s="87"/>
      <c r="B100" s="61"/>
      <c r="C100" s="61"/>
      <c r="D100" s="61"/>
      <c r="E100" s="61"/>
      <c r="F100" s="61"/>
      <c r="G100" s="61"/>
      <c r="H100" s="61"/>
      <c r="I100" s="61"/>
      <c r="J100" s="61"/>
    </row>
    <row r="101" spans="1:10" x14ac:dyDescent="0.2">
      <c r="A101" s="87"/>
      <c r="B101" s="61"/>
      <c r="C101" s="61"/>
      <c r="D101" s="61"/>
      <c r="E101" s="61"/>
      <c r="F101" s="61"/>
      <c r="G101" s="61"/>
      <c r="H101" s="61"/>
      <c r="I101" s="61"/>
      <c r="J101" s="61"/>
    </row>
    <row r="102" spans="1:10" x14ac:dyDescent="0.2">
      <c r="A102" s="87"/>
      <c r="B102" s="61"/>
      <c r="C102" s="61"/>
      <c r="D102" s="61"/>
      <c r="E102" s="61"/>
      <c r="F102" s="61"/>
      <c r="G102" s="61"/>
      <c r="H102" s="61"/>
      <c r="I102" s="61"/>
      <c r="J102" s="61"/>
    </row>
    <row r="103" spans="1:10" x14ac:dyDescent="0.2">
      <c r="A103" s="87"/>
      <c r="B103" s="61"/>
      <c r="C103" s="61"/>
      <c r="D103" s="61"/>
      <c r="E103" s="61"/>
      <c r="F103" s="61"/>
      <c r="G103" s="61"/>
      <c r="H103" s="61"/>
      <c r="I103" s="61"/>
      <c r="J103" s="61"/>
    </row>
    <row r="104" spans="1:10" x14ac:dyDescent="0.2">
      <c r="A104" s="87"/>
      <c r="B104" s="61"/>
      <c r="C104" s="61"/>
      <c r="D104" s="61"/>
      <c r="E104" s="61"/>
      <c r="F104" s="61"/>
      <c r="G104" s="61"/>
      <c r="H104" s="61"/>
      <c r="I104" s="61"/>
      <c r="J104" s="61"/>
    </row>
    <row r="105" spans="1:10" x14ac:dyDescent="0.2">
      <c r="A105" s="87"/>
      <c r="B105" s="61"/>
      <c r="C105" s="61"/>
      <c r="D105" s="61"/>
      <c r="E105" s="61"/>
      <c r="F105" s="61"/>
      <c r="G105" s="61"/>
      <c r="H105" s="61"/>
      <c r="I105" s="61"/>
      <c r="J105" s="61"/>
    </row>
    <row r="106" spans="1:10" x14ac:dyDescent="0.2">
      <c r="A106" s="87"/>
      <c r="B106" s="61"/>
      <c r="C106" s="61"/>
      <c r="D106" s="61"/>
      <c r="E106" s="61"/>
      <c r="F106" s="61"/>
      <c r="G106" s="61"/>
      <c r="H106" s="61"/>
      <c r="I106" s="61"/>
      <c r="J106" s="61"/>
    </row>
    <row r="107" spans="1:10" x14ac:dyDescent="0.2">
      <c r="A107" s="87"/>
      <c r="B107" s="61"/>
      <c r="C107" s="61"/>
      <c r="D107" s="61"/>
      <c r="E107" s="61"/>
      <c r="F107" s="61"/>
      <c r="G107" s="61"/>
      <c r="H107" s="61"/>
      <c r="I107" s="61"/>
      <c r="J107" s="61"/>
    </row>
    <row r="108" spans="1:10" x14ac:dyDescent="0.2">
      <c r="A108" s="87"/>
      <c r="B108" s="61"/>
      <c r="C108" s="61"/>
      <c r="D108" s="61"/>
      <c r="E108" s="61"/>
      <c r="F108" s="61"/>
      <c r="G108" s="61"/>
      <c r="H108" s="61"/>
      <c r="I108" s="61"/>
      <c r="J108" s="61"/>
    </row>
    <row r="109" spans="1:10" x14ac:dyDescent="0.2">
      <c r="A109" s="87"/>
      <c r="B109" s="61"/>
      <c r="C109" s="61"/>
      <c r="D109" s="61"/>
      <c r="E109" s="61"/>
      <c r="F109" s="61"/>
      <c r="G109" s="61"/>
      <c r="H109" s="61"/>
      <c r="I109" s="61"/>
      <c r="J109" s="61"/>
    </row>
    <row r="110" spans="1:10" x14ac:dyDescent="0.2">
      <c r="A110" s="87"/>
      <c r="B110" s="61"/>
      <c r="C110" s="61"/>
      <c r="D110" s="61"/>
      <c r="E110" s="61"/>
      <c r="F110" s="61"/>
      <c r="G110" s="61"/>
      <c r="H110" s="61"/>
      <c r="I110" s="61"/>
      <c r="J110" s="61"/>
    </row>
    <row r="111" spans="1:10" x14ac:dyDescent="0.2">
      <c r="A111" s="87"/>
      <c r="B111" s="61"/>
      <c r="C111" s="61"/>
      <c r="D111" s="61"/>
      <c r="E111" s="61"/>
      <c r="F111" s="61"/>
      <c r="G111" s="61"/>
      <c r="H111" s="61"/>
      <c r="I111" s="61"/>
      <c r="J111" s="61"/>
    </row>
    <row r="112" spans="1:10" x14ac:dyDescent="0.2">
      <c r="A112" s="87"/>
      <c r="B112" s="61"/>
      <c r="C112" s="61"/>
      <c r="D112" s="61"/>
      <c r="E112" s="61"/>
      <c r="F112" s="61"/>
      <c r="G112" s="61"/>
      <c r="H112" s="61"/>
      <c r="I112" s="61"/>
      <c r="J112" s="61"/>
    </row>
    <row r="113" spans="1:10" x14ac:dyDescent="0.2">
      <c r="A113" s="87"/>
      <c r="B113" s="61"/>
      <c r="C113" s="61"/>
      <c r="D113" s="61"/>
      <c r="E113" s="61"/>
      <c r="F113" s="61"/>
      <c r="G113" s="61"/>
      <c r="H113" s="61"/>
      <c r="I113" s="61"/>
      <c r="J113" s="61"/>
    </row>
    <row r="114" spans="1:10" x14ac:dyDescent="0.2">
      <c r="A114" s="87"/>
      <c r="B114" s="61"/>
      <c r="C114" s="61"/>
      <c r="D114" s="61"/>
      <c r="E114" s="61"/>
      <c r="F114" s="61"/>
      <c r="G114" s="61"/>
      <c r="H114" s="61"/>
      <c r="I114" s="61"/>
      <c r="J114" s="61"/>
    </row>
    <row r="115" spans="1:10" x14ac:dyDescent="0.2">
      <c r="A115" s="87"/>
      <c r="B115" s="61"/>
      <c r="C115" s="61"/>
      <c r="D115" s="61"/>
      <c r="E115" s="61"/>
      <c r="F115" s="61"/>
      <c r="G115" s="61"/>
      <c r="H115" s="61"/>
      <c r="I115" s="61"/>
      <c r="J115" s="61"/>
    </row>
    <row r="116" spans="1:10" x14ac:dyDescent="0.2">
      <c r="A116" s="87"/>
      <c r="B116" s="61"/>
      <c r="C116" s="61"/>
      <c r="D116" s="61"/>
      <c r="E116" s="61"/>
      <c r="F116" s="61"/>
      <c r="G116" s="61"/>
      <c r="H116" s="61"/>
      <c r="I116" s="61"/>
      <c r="J116" s="61"/>
    </row>
    <row r="117" spans="1:10" x14ac:dyDescent="0.2">
      <c r="A117" s="87"/>
      <c r="B117" s="61"/>
      <c r="C117" s="61"/>
      <c r="D117" s="61"/>
      <c r="E117" s="61"/>
      <c r="F117" s="61"/>
      <c r="G117" s="61"/>
      <c r="H117" s="61"/>
      <c r="I117" s="61"/>
      <c r="J117" s="61"/>
    </row>
    <row r="118" spans="1:10" x14ac:dyDescent="0.2">
      <c r="A118" s="87"/>
      <c r="B118" s="61"/>
      <c r="C118" s="61"/>
      <c r="D118" s="61"/>
      <c r="E118" s="61"/>
      <c r="F118" s="61"/>
      <c r="G118" s="61"/>
      <c r="H118" s="61"/>
      <c r="I118" s="61"/>
      <c r="J118" s="61"/>
    </row>
    <row r="119" spans="1:10" x14ac:dyDescent="0.2">
      <c r="A119" s="87"/>
      <c r="B119" s="61"/>
      <c r="C119" s="61"/>
      <c r="D119" s="61"/>
      <c r="E119" s="61"/>
      <c r="F119" s="61"/>
      <c r="G119" s="61"/>
      <c r="H119" s="61"/>
      <c r="I119" s="61"/>
      <c r="J119" s="61"/>
    </row>
    <row r="120" spans="1:10" x14ac:dyDescent="0.2">
      <c r="A120" s="87"/>
      <c r="B120" s="61"/>
      <c r="C120" s="61"/>
      <c r="D120" s="61"/>
      <c r="E120" s="61"/>
      <c r="F120" s="61"/>
      <c r="G120" s="61"/>
      <c r="H120" s="61"/>
      <c r="I120" s="61"/>
      <c r="J120" s="61"/>
    </row>
    <row r="121" spans="1:10" x14ac:dyDescent="0.2">
      <c r="A121" s="87"/>
      <c r="B121" s="61"/>
      <c r="C121" s="61"/>
      <c r="D121" s="61"/>
      <c r="E121" s="61"/>
      <c r="F121" s="61"/>
      <c r="G121" s="61"/>
      <c r="H121" s="61"/>
      <c r="I121" s="61"/>
      <c r="J121" s="61"/>
    </row>
    <row r="122" spans="1:10" x14ac:dyDescent="0.2">
      <c r="A122" s="87"/>
      <c r="B122" s="61"/>
      <c r="C122" s="61"/>
      <c r="D122" s="61"/>
      <c r="E122" s="61"/>
      <c r="F122" s="61"/>
      <c r="G122" s="61"/>
      <c r="H122" s="61"/>
      <c r="I122" s="61"/>
      <c r="J122" s="61"/>
    </row>
    <row r="123" spans="1:10" x14ac:dyDescent="0.2">
      <c r="A123" s="87"/>
      <c r="B123" s="61"/>
      <c r="C123" s="61"/>
      <c r="D123" s="61"/>
      <c r="E123" s="61"/>
      <c r="F123" s="61"/>
      <c r="G123" s="61"/>
      <c r="H123" s="61"/>
      <c r="I123" s="61"/>
      <c r="J123" s="61"/>
    </row>
    <row r="124" spans="1:10" x14ac:dyDescent="0.2">
      <c r="A124" s="87"/>
      <c r="B124" s="61"/>
      <c r="C124" s="61"/>
      <c r="D124" s="61"/>
      <c r="E124" s="61"/>
      <c r="F124" s="61"/>
      <c r="G124" s="61"/>
      <c r="H124" s="61"/>
      <c r="I124" s="61"/>
      <c r="J124" s="61"/>
    </row>
    <row r="125" spans="1:10" x14ac:dyDescent="0.2">
      <c r="A125" s="87"/>
      <c r="B125" s="61"/>
      <c r="C125" s="61"/>
      <c r="D125" s="61"/>
      <c r="E125" s="61"/>
      <c r="F125" s="61"/>
      <c r="G125" s="61"/>
      <c r="H125" s="61"/>
      <c r="I125" s="61"/>
      <c r="J125" s="61"/>
    </row>
    <row r="126" spans="1:10" x14ac:dyDescent="0.2">
      <c r="A126" s="87"/>
      <c r="B126" s="61"/>
      <c r="C126" s="61"/>
      <c r="D126" s="61"/>
      <c r="E126" s="61"/>
      <c r="F126" s="61"/>
      <c r="G126" s="61"/>
      <c r="H126" s="61"/>
      <c r="I126" s="61"/>
      <c r="J126" s="61"/>
    </row>
    <row r="127" spans="1:10" x14ac:dyDescent="0.2">
      <c r="A127" s="87"/>
      <c r="B127" s="61"/>
      <c r="C127" s="61"/>
      <c r="D127" s="61"/>
      <c r="E127" s="61"/>
      <c r="F127" s="61"/>
      <c r="G127" s="61"/>
      <c r="H127" s="61"/>
      <c r="I127" s="61"/>
      <c r="J127" s="61"/>
    </row>
    <row r="128" spans="1:10" x14ac:dyDescent="0.2">
      <c r="A128" s="87"/>
      <c r="B128" s="61"/>
      <c r="C128" s="61"/>
      <c r="D128" s="61"/>
      <c r="E128" s="61"/>
      <c r="F128" s="61"/>
      <c r="G128" s="61"/>
      <c r="H128" s="61"/>
      <c r="I128" s="61"/>
      <c r="J128" s="61"/>
    </row>
    <row r="129" spans="1:10" x14ac:dyDescent="0.2">
      <c r="A129" s="87"/>
      <c r="B129" s="61"/>
      <c r="C129" s="61"/>
      <c r="D129" s="61"/>
      <c r="E129" s="61"/>
      <c r="F129" s="61"/>
      <c r="G129" s="61"/>
      <c r="H129" s="61"/>
      <c r="I129" s="61"/>
      <c r="J129" s="61"/>
    </row>
    <row r="130" spans="1:10" x14ac:dyDescent="0.2">
      <c r="A130" s="87"/>
      <c r="B130" s="61"/>
      <c r="C130" s="61"/>
      <c r="D130" s="61"/>
      <c r="E130" s="61"/>
      <c r="F130" s="61"/>
      <c r="G130" s="61"/>
      <c r="H130" s="61"/>
      <c r="I130" s="61"/>
      <c r="J130" s="61"/>
    </row>
    <row r="131" spans="1:10" x14ac:dyDescent="0.2">
      <c r="A131" s="87"/>
      <c r="B131" s="61"/>
      <c r="C131" s="61"/>
      <c r="D131" s="61"/>
      <c r="E131" s="61"/>
      <c r="F131" s="61"/>
      <c r="G131" s="61"/>
      <c r="H131" s="61"/>
      <c r="I131" s="61"/>
      <c r="J131" s="61"/>
    </row>
    <row r="132" spans="1:10" x14ac:dyDescent="0.2">
      <c r="A132" s="87"/>
      <c r="B132" s="61"/>
      <c r="C132" s="61"/>
      <c r="D132" s="61"/>
      <c r="E132" s="61"/>
      <c r="F132" s="61"/>
      <c r="G132" s="61"/>
      <c r="H132" s="61"/>
      <c r="I132" s="61"/>
      <c r="J132" s="61"/>
    </row>
    <row r="133" spans="1:10" x14ac:dyDescent="0.2">
      <c r="A133" s="87"/>
      <c r="B133" s="61"/>
      <c r="C133" s="61"/>
      <c r="D133" s="61"/>
      <c r="E133" s="61"/>
      <c r="F133" s="61"/>
      <c r="G133" s="61"/>
      <c r="H133" s="61"/>
      <c r="I133" s="61"/>
      <c r="J133" s="61"/>
    </row>
    <row r="134" spans="1:10" x14ac:dyDescent="0.2">
      <c r="A134" s="87"/>
      <c r="B134" s="61"/>
      <c r="C134" s="61"/>
      <c r="D134" s="61"/>
      <c r="E134" s="61"/>
      <c r="F134" s="61"/>
      <c r="G134" s="61"/>
      <c r="H134" s="61"/>
      <c r="I134" s="61"/>
      <c r="J134" s="61"/>
    </row>
    <row r="135" spans="1:10" x14ac:dyDescent="0.2">
      <c r="A135" s="87"/>
      <c r="B135" s="61"/>
      <c r="C135" s="61"/>
      <c r="D135" s="61"/>
      <c r="E135" s="61"/>
      <c r="F135" s="61"/>
      <c r="G135" s="61"/>
      <c r="H135" s="61"/>
      <c r="I135" s="61"/>
      <c r="J135" s="61"/>
    </row>
    <row r="136" spans="1:10" x14ac:dyDescent="0.2">
      <c r="A136" s="87"/>
      <c r="B136" s="61"/>
      <c r="C136" s="61"/>
      <c r="D136" s="61"/>
      <c r="E136" s="61"/>
      <c r="F136" s="61"/>
      <c r="G136" s="61"/>
      <c r="H136" s="61"/>
      <c r="I136" s="61"/>
      <c r="J136" s="61"/>
    </row>
    <row r="137" spans="1:10" x14ac:dyDescent="0.2">
      <c r="A137" s="81"/>
      <c r="B137" s="61"/>
      <c r="C137" s="61"/>
      <c r="D137" s="61"/>
      <c r="E137" s="61"/>
      <c r="F137" s="61"/>
      <c r="G137" s="61"/>
      <c r="H137" s="61"/>
      <c r="I137" s="61"/>
      <c r="J137" s="61"/>
    </row>
    <row r="138" spans="1:10" x14ac:dyDescent="0.2">
      <c r="A138" s="81"/>
      <c r="B138" s="61"/>
      <c r="C138" s="61"/>
      <c r="D138" s="61"/>
      <c r="E138" s="61"/>
      <c r="F138" s="61"/>
      <c r="G138" s="61"/>
      <c r="H138" s="61"/>
      <c r="I138" s="61"/>
      <c r="J138" s="61"/>
    </row>
    <row r="139" spans="1:10" x14ac:dyDescent="0.2">
      <c r="A139" s="81"/>
      <c r="B139" s="61"/>
      <c r="C139" s="61"/>
      <c r="D139" s="61"/>
      <c r="E139" s="61"/>
      <c r="F139" s="61"/>
      <c r="G139" s="61"/>
      <c r="H139" s="61"/>
      <c r="I139" s="61"/>
      <c r="J139" s="61"/>
    </row>
    <row r="140" spans="1:10" x14ac:dyDescent="0.2">
      <c r="A140" s="81"/>
      <c r="B140" s="61"/>
      <c r="C140" s="61"/>
      <c r="D140" s="61"/>
      <c r="E140" s="61"/>
      <c r="F140" s="61"/>
      <c r="G140" s="61"/>
      <c r="H140" s="61"/>
      <c r="I140" s="61"/>
      <c r="J140" s="61"/>
    </row>
    <row r="141" spans="1:10" x14ac:dyDescent="0.2">
      <c r="A141" s="81"/>
      <c r="B141" s="61"/>
      <c r="C141" s="61"/>
      <c r="D141" s="61"/>
      <c r="E141" s="61"/>
      <c r="F141" s="61"/>
      <c r="G141" s="61"/>
      <c r="H141" s="61"/>
      <c r="I141" s="61"/>
      <c r="J141" s="61"/>
    </row>
    <row r="142" spans="1:10" x14ac:dyDescent="0.2">
      <c r="A142" s="81"/>
      <c r="B142" s="61"/>
      <c r="C142" s="61"/>
      <c r="D142" s="61"/>
      <c r="E142" s="61"/>
      <c r="F142" s="61"/>
      <c r="G142" s="61"/>
      <c r="H142" s="61"/>
      <c r="I142" s="61"/>
      <c r="J142" s="61"/>
    </row>
    <row r="143" spans="1:10" x14ac:dyDescent="0.2">
      <c r="A143" s="81"/>
      <c r="B143" s="61"/>
      <c r="C143" s="61"/>
      <c r="D143" s="61"/>
      <c r="E143" s="61"/>
      <c r="F143" s="61"/>
      <c r="G143" s="61"/>
      <c r="H143" s="61"/>
      <c r="I143" s="61"/>
      <c r="J143" s="61"/>
    </row>
    <row r="144" spans="1:10" x14ac:dyDescent="0.2">
      <c r="A144" s="81"/>
      <c r="B144" s="61"/>
      <c r="C144" s="61"/>
      <c r="D144" s="61"/>
      <c r="E144" s="61"/>
      <c r="F144" s="61"/>
      <c r="G144" s="61"/>
      <c r="H144" s="61"/>
      <c r="I144" s="61"/>
      <c r="J144" s="61"/>
    </row>
    <row r="145" spans="1:10" x14ac:dyDescent="0.2">
      <c r="A145" s="81"/>
      <c r="B145" s="61"/>
      <c r="C145" s="61"/>
      <c r="D145" s="61"/>
      <c r="E145" s="61"/>
      <c r="F145" s="61"/>
      <c r="G145" s="61"/>
      <c r="H145" s="61"/>
      <c r="I145" s="61"/>
      <c r="J145" s="61"/>
    </row>
    <row r="146" spans="1:10" x14ac:dyDescent="0.2">
      <c r="A146" s="81"/>
      <c r="B146" s="61"/>
      <c r="C146" s="61"/>
      <c r="D146" s="61"/>
      <c r="E146" s="61"/>
      <c r="F146" s="61"/>
      <c r="G146" s="61"/>
      <c r="H146" s="61"/>
      <c r="I146" s="61"/>
      <c r="J146" s="61"/>
    </row>
    <row r="147" spans="1:10" x14ac:dyDescent="0.2">
      <c r="A147" s="81"/>
      <c r="B147" s="61"/>
      <c r="C147" s="61"/>
      <c r="D147" s="61"/>
      <c r="E147" s="61"/>
      <c r="F147" s="61"/>
      <c r="G147" s="61"/>
      <c r="H147" s="61"/>
      <c r="I147" s="61"/>
      <c r="J147" s="61"/>
    </row>
    <row r="148" spans="1:10" x14ac:dyDescent="0.2">
      <c r="A148" s="81"/>
      <c r="B148" s="61"/>
      <c r="C148" s="61"/>
      <c r="D148" s="61"/>
      <c r="E148" s="61"/>
      <c r="F148" s="61"/>
      <c r="G148" s="61"/>
      <c r="H148" s="61"/>
      <c r="I148" s="61"/>
      <c r="J148" s="61"/>
    </row>
    <row r="149" spans="1:10" x14ac:dyDescent="0.2">
      <c r="A149" s="81"/>
      <c r="B149" s="61"/>
      <c r="C149" s="61"/>
      <c r="D149" s="61"/>
      <c r="E149" s="61"/>
      <c r="F149" s="61"/>
      <c r="G149" s="61"/>
      <c r="H149" s="61"/>
      <c r="I149" s="61"/>
      <c r="J149" s="61"/>
    </row>
    <row r="150" spans="1:10" x14ac:dyDescent="0.2">
      <c r="A150" s="81"/>
      <c r="B150" s="61"/>
      <c r="C150" s="61"/>
      <c r="D150" s="61"/>
      <c r="E150" s="61"/>
      <c r="F150" s="61"/>
      <c r="G150" s="61"/>
      <c r="H150" s="61"/>
      <c r="I150" s="61"/>
      <c r="J150" s="61"/>
    </row>
    <row r="151" spans="1:10" x14ac:dyDescent="0.2">
      <c r="A151" s="81"/>
      <c r="B151" s="61"/>
      <c r="C151" s="61"/>
      <c r="D151" s="61"/>
      <c r="E151" s="61"/>
      <c r="F151" s="61"/>
      <c r="G151" s="61"/>
      <c r="H151" s="61"/>
      <c r="I151" s="61"/>
      <c r="J151" s="61"/>
    </row>
    <row r="152" spans="1:10" x14ac:dyDescent="0.2">
      <c r="A152" s="81"/>
      <c r="B152" s="61"/>
      <c r="C152" s="61"/>
      <c r="D152" s="61"/>
      <c r="E152" s="61"/>
      <c r="F152" s="61"/>
      <c r="G152" s="61"/>
      <c r="H152" s="61"/>
      <c r="I152" s="61"/>
      <c r="J152" s="61"/>
    </row>
    <row r="153" spans="1:10" x14ac:dyDescent="0.2">
      <c r="A153" s="81"/>
      <c r="B153" s="61"/>
      <c r="C153" s="61"/>
      <c r="D153" s="61"/>
      <c r="E153" s="61"/>
      <c r="F153" s="61"/>
      <c r="G153" s="61"/>
      <c r="H153" s="61"/>
      <c r="I153" s="61"/>
      <c r="J153" s="61"/>
    </row>
    <row r="154" spans="1:10" x14ac:dyDescent="0.2">
      <c r="A154" s="81"/>
      <c r="B154" s="61"/>
      <c r="C154" s="61"/>
      <c r="D154" s="61"/>
      <c r="E154" s="61"/>
      <c r="F154" s="61"/>
      <c r="G154" s="61"/>
      <c r="H154" s="61"/>
      <c r="I154" s="61"/>
      <c r="J154" s="61"/>
    </row>
    <row r="155" spans="1:10" x14ac:dyDescent="0.2">
      <c r="A155" s="81"/>
      <c r="B155" s="61"/>
      <c r="C155" s="61"/>
      <c r="D155" s="61"/>
      <c r="E155" s="61"/>
      <c r="F155" s="61"/>
      <c r="G155" s="61"/>
      <c r="H155" s="61"/>
      <c r="I155" s="61"/>
      <c r="J155" s="61"/>
    </row>
    <row r="156" spans="1:10" x14ac:dyDescent="0.2">
      <c r="A156" s="81"/>
      <c r="B156" s="61"/>
      <c r="C156" s="61"/>
      <c r="D156" s="61"/>
      <c r="E156" s="61"/>
      <c r="F156" s="61"/>
      <c r="G156" s="61"/>
      <c r="H156" s="61"/>
      <c r="I156" s="61"/>
      <c r="J156" s="61"/>
    </row>
    <row r="157" spans="1:10" x14ac:dyDescent="0.2">
      <c r="A157" s="81"/>
      <c r="B157" s="61"/>
      <c r="C157" s="61"/>
      <c r="D157" s="61"/>
      <c r="E157" s="61"/>
      <c r="F157" s="61"/>
      <c r="G157" s="61"/>
      <c r="H157" s="61"/>
      <c r="I157" s="61"/>
      <c r="J157" s="61"/>
    </row>
    <row r="158" spans="1:10" x14ac:dyDescent="0.2">
      <c r="A158" s="81"/>
      <c r="B158" s="61"/>
      <c r="C158" s="61"/>
      <c r="D158" s="61"/>
      <c r="E158" s="61"/>
      <c r="F158" s="61"/>
      <c r="G158" s="61"/>
      <c r="H158" s="61"/>
      <c r="I158" s="61"/>
      <c r="J158" s="61"/>
    </row>
    <row r="159" spans="1:10" x14ac:dyDescent="0.2">
      <c r="A159" s="81"/>
      <c r="B159" s="61"/>
      <c r="C159" s="61"/>
      <c r="D159" s="61"/>
      <c r="E159" s="61"/>
      <c r="F159" s="61"/>
      <c r="G159" s="61"/>
      <c r="H159" s="61"/>
      <c r="I159" s="61"/>
      <c r="J159" s="61"/>
    </row>
    <row r="160" spans="1:10" x14ac:dyDescent="0.2">
      <c r="A160" s="81"/>
      <c r="B160" s="61"/>
      <c r="C160" s="61"/>
      <c r="D160" s="61"/>
      <c r="E160" s="61"/>
      <c r="F160" s="61"/>
      <c r="G160" s="61"/>
      <c r="H160" s="61"/>
      <c r="I160" s="61"/>
      <c r="J160" s="61"/>
    </row>
    <row r="161" spans="1:10" x14ac:dyDescent="0.2">
      <c r="A161" s="81"/>
      <c r="B161" s="61"/>
      <c r="C161" s="61"/>
      <c r="D161" s="61"/>
      <c r="E161" s="61"/>
      <c r="F161" s="61"/>
      <c r="G161" s="61"/>
      <c r="H161" s="61"/>
      <c r="I161" s="61"/>
      <c r="J161" s="61"/>
    </row>
    <row r="162" spans="1:10" x14ac:dyDescent="0.2">
      <c r="A162" s="81"/>
      <c r="B162" s="61"/>
      <c r="C162" s="61"/>
      <c r="D162" s="61"/>
      <c r="E162" s="61"/>
      <c r="F162" s="61"/>
      <c r="G162" s="61"/>
      <c r="H162" s="61"/>
      <c r="I162" s="61"/>
      <c r="J162" s="61"/>
    </row>
    <row r="163" spans="1:10" x14ac:dyDescent="0.2">
      <c r="A163" s="81"/>
      <c r="B163" s="61"/>
      <c r="C163" s="61"/>
      <c r="D163" s="61"/>
      <c r="E163" s="61"/>
      <c r="F163" s="61"/>
      <c r="G163" s="61"/>
      <c r="H163" s="61"/>
      <c r="I163" s="61"/>
      <c r="J163" s="61"/>
    </row>
    <row r="164" spans="1:10" x14ac:dyDescent="0.2">
      <c r="A164" s="81"/>
      <c r="B164" s="61"/>
      <c r="C164" s="61"/>
      <c r="D164" s="61"/>
      <c r="E164" s="61"/>
      <c r="F164" s="61"/>
      <c r="G164" s="61"/>
      <c r="H164" s="61"/>
      <c r="I164" s="61"/>
      <c r="J164" s="61"/>
    </row>
    <row r="165" spans="1:10" x14ac:dyDescent="0.2">
      <c r="A165" s="81"/>
      <c r="B165" s="61"/>
      <c r="C165" s="61"/>
      <c r="D165" s="61"/>
      <c r="E165" s="61"/>
      <c r="F165" s="61"/>
      <c r="G165" s="61"/>
      <c r="H165" s="61"/>
      <c r="I165" s="61"/>
      <c r="J165" s="61"/>
    </row>
    <row r="166" spans="1:10" x14ac:dyDescent="0.2">
      <c r="A166" s="61"/>
      <c r="B166" s="61"/>
      <c r="C166" s="61"/>
      <c r="D166" s="61"/>
      <c r="E166" s="61"/>
      <c r="F166" s="61"/>
      <c r="G166" s="61"/>
      <c r="H166" s="61"/>
      <c r="I166" s="61"/>
      <c r="J166" s="61"/>
    </row>
    <row r="167" spans="1:10" x14ac:dyDescent="0.2">
      <c r="A167" s="61"/>
      <c r="B167" s="61"/>
      <c r="C167" s="61"/>
      <c r="D167" s="61"/>
      <c r="E167" s="61"/>
      <c r="F167" s="61"/>
      <c r="G167" s="61"/>
      <c r="H167" s="61"/>
      <c r="I167" s="61"/>
      <c r="J167" s="61"/>
    </row>
    <row r="168" spans="1:10" x14ac:dyDescent="0.2">
      <c r="A168" s="61"/>
      <c r="B168" s="61"/>
      <c r="C168" s="61"/>
      <c r="D168" s="61"/>
      <c r="E168" s="61"/>
      <c r="F168" s="61"/>
      <c r="G168" s="61"/>
      <c r="H168" s="61"/>
      <c r="I168" s="61"/>
      <c r="J168" s="61"/>
    </row>
    <row r="169" spans="1:10" x14ac:dyDescent="0.2">
      <c r="A169" s="61"/>
      <c r="B169" s="61"/>
      <c r="C169" s="61"/>
      <c r="D169" s="61"/>
      <c r="E169" s="61"/>
      <c r="F169" s="61"/>
      <c r="G169" s="61"/>
      <c r="H169" s="61"/>
      <c r="I169" s="61"/>
      <c r="J169" s="61"/>
    </row>
    <row r="170" spans="1:10" x14ac:dyDescent="0.2">
      <c r="A170" s="61"/>
      <c r="B170" s="61"/>
      <c r="C170" s="61"/>
      <c r="D170" s="61"/>
      <c r="E170" s="61"/>
      <c r="F170" s="61"/>
      <c r="G170" s="61"/>
      <c r="H170" s="61"/>
      <c r="I170" s="61"/>
      <c r="J170" s="61"/>
    </row>
    <row r="171" spans="1:10" x14ac:dyDescent="0.2">
      <c r="A171" s="61"/>
      <c r="B171" s="61"/>
      <c r="C171" s="61"/>
      <c r="D171" s="61"/>
      <c r="E171" s="61"/>
      <c r="F171" s="61"/>
      <c r="G171" s="61"/>
      <c r="H171" s="61"/>
      <c r="I171" s="61"/>
      <c r="J171" s="61"/>
    </row>
    <row r="172" spans="1:10" x14ac:dyDescent="0.2">
      <c r="A172" s="61"/>
      <c r="B172" s="61"/>
      <c r="C172" s="61"/>
      <c r="D172" s="61"/>
      <c r="E172" s="61"/>
      <c r="F172" s="61"/>
      <c r="G172" s="61"/>
      <c r="H172" s="61"/>
      <c r="I172" s="61"/>
      <c r="J172" s="61"/>
    </row>
    <row r="173" spans="1:10" x14ac:dyDescent="0.2">
      <c r="A173" s="61"/>
      <c r="B173" s="61"/>
      <c r="C173" s="61"/>
      <c r="D173" s="61"/>
      <c r="E173" s="61"/>
      <c r="F173" s="61"/>
      <c r="G173" s="61"/>
      <c r="H173" s="61"/>
      <c r="I173" s="61"/>
      <c r="J173" s="61"/>
    </row>
    <row r="174" spans="1:10" x14ac:dyDescent="0.2">
      <c r="A174" s="61"/>
      <c r="B174" s="61"/>
      <c r="C174" s="61"/>
      <c r="D174" s="61"/>
      <c r="E174" s="61"/>
      <c r="F174" s="61"/>
      <c r="G174" s="61"/>
      <c r="H174" s="61"/>
      <c r="I174" s="61"/>
      <c r="J174" s="61"/>
    </row>
    <row r="175" spans="1:10" x14ac:dyDescent="0.2">
      <c r="A175" s="61"/>
      <c r="B175" s="61"/>
      <c r="C175" s="61"/>
      <c r="D175" s="61"/>
      <c r="E175" s="61"/>
      <c r="F175" s="61"/>
      <c r="G175" s="61"/>
      <c r="H175" s="61"/>
      <c r="I175" s="61"/>
      <c r="J175" s="61"/>
    </row>
    <row r="176" spans="1:10" x14ac:dyDescent="0.2">
      <c r="A176" s="61"/>
      <c r="B176" s="61"/>
      <c r="C176" s="61"/>
      <c r="D176" s="61"/>
      <c r="E176" s="61"/>
      <c r="F176" s="61"/>
      <c r="G176" s="61"/>
      <c r="H176" s="61"/>
      <c r="I176" s="61"/>
      <c r="J176" s="61"/>
    </row>
    <row r="177" spans="1:10" x14ac:dyDescent="0.2">
      <c r="A177" s="61"/>
      <c r="B177" s="61"/>
      <c r="C177" s="61"/>
      <c r="D177" s="61"/>
      <c r="E177" s="61"/>
      <c r="F177" s="61"/>
      <c r="G177" s="61"/>
      <c r="H177" s="61"/>
      <c r="I177" s="61"/>
      <c r="J177" s="61"/>
    </row>
    <row r="178" spans="1:10" x14ac:dyDescent="0.2">
      <c r="A178" s="61"/>
      <c r="B178" s="61"/>
      <c r="C178" s="61"/>
      <c r="D178" s="61"/>
      <c r="E178" s="61"/>
      <c r="F178" s="61"/>
      <c r="G178" s="61"/>
      <c r="H178" s="61"/>
      <c r="I178" s="61"/>
      <c r="J178" s="61"/>
    </row>
    <row r="179" spans="1:10" x14ac:dyDescent="0.2">
      <c r="A179" s="61"/>
      <c r="B179" s="61"/>
      <c r="C179" s="61"/>
      <c r="D179" s="61"/>
      <c r="E179" s="61"/>
      <c r="F179" s="61"/>
      <c r="G179" s="61"/>
      <c r="H179" s="61"/>
      <c r="I179" s="61"/>
      <c r="J179" s="61"/>
    </row>
    <row r="180" spans="1:10" x14ac:dyDescent="0.2">
      <c r="A180" s="61"/>
      <c r="B180" s="61"/>
      <c r="C180" s="61"/>
      <c r="D180" s="61"/>
      <c r="E180" s="61"/>
      <c r="F180" s="61"/>
      <c r="G180" s="61"/>
      <c r="H180" s="61"/>
      <c r="I180" s="61"/>
      <c r="J180" s="61"/>
    </row>
    <row r="181" spans="1:10" x14ac:dyDescent="0.2">
      <c r="A181" s="61"/>
      <c r="B181" s="61"/>
      <c r="C181" s="61"/>
      <c r="D181" s="61"/>
      <c r="E181" s="61"/>
      <c r="F181" s="61"/>
      <c r="G181" s="61"/>
      <c r="H181" s="61"/>
      <c r="I181" s="61"/>
      <c r="J181" s="61"/>
    </row>
    <row r="182" spans="1:10" x14ac:dyDescent="0.2">
      <c r="A182" s="61"/>
      <c r="B182" s="61"/>
      <c r="C182" s="61"/>
      <c r="D182" s="61"/>
      <c r="E182" s="61"/>
      <c r="F182" s="61"/>
      <c r="G182" s="61"/>
      <c r="H182" s="61"/>
      <c r="I182" s="61"/>
      <c r="J182" s="61"/>
    </row>
    <row r="183" spans="1:10" x14ac:dyDescent="0.2">
      <c r="A183" s="61"/>
      <c r="B183" s="61"/>
      <c r="C183" s="61"/>
      <c r="D183" s="61"/>
      <c r="E183" s="61"/>
      <c r="F183" s="61"/>
      <c r="G183" s="61"/>
      <c r="H183" s="61"/>
      <c r="I183" s="61"/>
      <c r="J183" s="61"/>
    </row>
    <row r="184" spans="1:10" x14ac:dyDescent="0.2">
      <c r="A184" s="61"/>
      <c r="B184" s="61"/>
      <c r="C184" s="61"/>
      <c r="D184" s="61"/>
      <c r="E184" s="61"/>
      <c r="F184" s="61"/>
      <c r="G184" s="61"/>
      <c r="H184" s="61"/>
      <c r="I184" s="61"/>
      <c r="J184" s="61"/>
    </row>
    <row r="185" spans="1:10" x14ac:dyDescent="0.2">
      <c r="A185" s="61"/>
      <c r="B185" s="61"/>
      <c r="C185" s="61"/>
      <c r="D185" s="61"/>
      <c r="E185" s="61"/>
      <c r="F185" s="61"/>
      <c r="G185" s="61"/>
      <c r="H185" s="61"/>
      <c r="I185" s="61"/>
      <c r="J185" s="61"/>
    </row>
    <row r="186" spans="1:10" x14ac:dyDescent="0.2">
      <c r="A186" s="61"/>
      <c r="B186" s="61"/>
      <c r="C186" s="61"/>
      <c r="D186" s="61"/>
      <c r="E186" s="61"/>
      <c r="F186" s="61"/>
      <c r="G186" s="61"/>
      <c r="H186" s="61"/>
      <c r="I186" s="61"/>
      <c r="J186" s="61"/>
    </row>
    <row r="187" spans="1:10" x14ac:dyDescent="0.2">
      <c r="A187" s="61"/>
      <c r="B187" s="61"/>
      <c r="C187" s="61"/>
      <c r="D187" s="61"/>
      <c r="E187" s="61"/>
      <c r="F187" s="61"/>
      <c r="G187" s="61"/>
      <c r="H187" s="61"/>
      <c r="I187" s="61"/>
      <c r="J187" s="61"/>
    </row>
    <row r="188" spans="1:10" x14ac:dyDescent="0.2">
      <c r="A188" s="61"/>
      <c r="B188" s="61"/>
      <c r="C188" s="61"/>
      <c r="D188" s="61"/>
      <c r="E188" s="61"/>
      <c r="F188" s="61"/>
      <c r="G188" s="61"/>
      <c r="H188" s="61"/>
      <c r="I188" s="61"/>
      <c r="J188" s="61"/>
    </row>
    <row r="189" spans="1:10" x14ac:dyDescent="0.2">
      <c r="A189" s="61"/>
      <c r="B189" s="61"/>
      <c r="C189" s="61"/>
      <c r="D189" s="61"/>
      <c r="E189" s="61"/>
      <c r="F189" s="61"/>
      <c r="G189" s="61"/>
      <c r="H189" s="61"/>
      <c r="I189" s="61"/>
      <c r="J189" s="61"/>
    </row>
    <row r="190" spans="1:10" x14ac:dyDescent="0.2">
      <c r="A190" s="61"/>
      <c r="B190" s="61"/>
      <c r="C190" s="61"/>
      <c r="D190" s="61"/>
      <c r="E190" s="61"/>
      <c r="F190" s="61"/>
      <c r="G190" s="61"/>
      <c r="H190" s="61"/>
      <c r="I190" s="61"/>
      <c r="J190" s="61"/>
    </row>
    <row r="191" spans="1:10" x14ac:dyDescent="0.2">
      <c r="A191" s="61"/>
      <c r="B191" s="61"/>
      <c r="C191" s="61"/>
      <c r="D191" s="61"/>
      <c r="E191" s="61"/>
      <c r="F191" s="61"/>
      <c r="G191" s="61"/>
      <c r="H191" s="61"/>
      <c r="I191" s="61"/>
      <c r="J191" s="61"/>
    </row>
    <row r="192" spans="1:10" x14ac:dyDescent="0.2">
      <c r="A192" s="61"/>
      <c r="B192" s="61"/>
      <c r="C192" s="61"/>
      <c r="D192" s="61"/>
      <c r="E192" s="61"/>
      <c r="F192" s="61"/>
      <c r="G192" s="61"/>
      <c r="H192" s="61"/>
      <c r="I192" s="61"/>
      <c r="J192" s="61"/>
    </row>
    <row r="193" spans="1:10" x14ac:dyDescent="0.2">
      <c r="A193" s="61"/>
      <c r="B193" s="61"/>
      <c r="C193" s="61"/>
      <c r="D193" s="61"/>
      <c r="E193" s="61"/>
      <c r="F193" s="61"/>
      <c r="G193" s="61"/>
      <c r="H193" s="61"/>
      <c r="I193" s="61"/>
      <c r="J193" s="61"/>
    </row>
    <row r="194" spans="1:10" x14ac:dyDescent="0.2">
      <c r="A194" s="61"/>
      <c r="B194" s="61"/>
      <c r="C194" s="61"/>
      <c r="D194" s="61"/>
      <c r="E194" s="61"/>
      <c r="F194" s="61"/>
      <c r="G194" s="61"/>
      <c r="H194" s="61"/>
      <c r="I194" s="61"/>
      <c r="J194" s="61"/>
    </row>
    <row r="195" spans="1:10" x14ac:dyDescent="0.2">
      <c r="A195" s="61"/>
      <c r="B195" s="61"/>
      <c r="C195" s="61"/>
      <c r="D195" s="61"/>
      <c r="E195" s="61"/>
      <c r="F195" s="61"/>
      <c r="G195" s="61"/>
      <c r="H195" s="61"/>
      <c r="I195" s="61"/>
      <c r="J195" s="61"/>
    </row>
    <row r="196" spans="1:10" x14ac:dyDescent="0.2">
      <c r="A196" s="61"/>
      <c r="B196" s="61"/>
      <c r="C196" s="61"/>
      <c r="D196" s="61"/>
      <c r="E196" s="61"/>
      <c r="F196" s="61"/>
      <c r="G196" s="61"/>
      <c r="H196" s="61"/>
      <c r="I196" s="61"/>
      <c r="J196" s="61"/>
    </row>
    <row r="197" spans="1:10" x14ac:dyDescent="0.2">
      <c r="A197" s="61"/>
      <c r="B197" s="61"/>
      <c r="C197" s="61"/>
      <c r="D197" s="61"/>
      <c r="E197" s="61"/>
      <c r="F197" s="61"/>
      <c r="G197" s="61"/>
      <c r="H197" s="61"/>
      <c r="I197" s="61"/>
      <c r="J197" s="61"/>
    </row>
    <row r="198" spans="1:10" x14ac:dyDescent="0.2">
      <c r="A198" s="61"/>
      <c r="B198" s="61"/>
      <c r="C198" s="61"/>
      <c r="D198" s="61"/>
      <c r="E198" s="61"/>
      <c r="F198" s="61"/>
      <c r="G198" s="61"/>
      <c r="H198" s="61"/>
      <c r="I198" s="61"/>
      <c r="J198" s="61"/>
    </row>
    <row r="199" spans="1:10" x14ac:dyDescent="0.2">
      <c r="A199" s="61"/>
      <c r="B199" s="61"/>
      <c r="C199" s="61"/>
      <c r="D199" s="61"/>
      <c r="E199" s="61"/>
      <c r="F199" s="61"/>
      <c r="G199" s="61"/>
      <c r="H199" s="61"/>
      <c r="I199" s="61"/>
      <c r="J199" s="61"/>
    </row>
    <row r="200" spans="1:10" x14ac:dyDescent="0.2">
      <c r="A200" s="61"/>
      <c r="B200" s="61"/>
      <c r="C200" s="61"/>
      <c r="D200" s="61"/>
      <c r="E200" s="61"/>
      <c r="F200" s="61"/>
      <c r="G200" s="61"/>
      <c r="H200" s="61"/>
      <c r="I200" s="61"/>
      <c r="J200" s="61"/>
    </row>
    <row r="201" spans="1:10" x14ac:dyDescent="0.2">
      <c r="A201" s="61"/>
      <c r="B201" s="61"/>
      <c r="C201" s="61"/>
      <c r="D201" s="61"/>
      <c r="E201" s="61"/>
      <c r="F201" s="61"/>
      <c r="G201" s="61"/>
      <c r="H201" s="61"/>
      <c r="I201" s="61"/>
      <c r="J201" s="61"/>
    </row>
    <row r="202" spans="1:10" x14ac:dyDescent="0.2">
      <c r="A202" s="61"/>
      <c r="B202" s="61"/>
      <c r="C202" s="61"/>
      <c r="D202" s="61"/>
      <c r="E202" s="61"/>
      <c r="F202" s="61"/>
      <c r="G202" s="61"/>
      <c r="H202" s="61"/>
      <c r="I202" s="61"/>
      <c r="J202" s="61"/>
    </row>
    <row r="203" spans="1:10" x14ac:dyDescent="0.2">
      <c r="A203" s="61"/>
      <c r="B203" s="61"/>
      <c r="C203" s="61"/>
      <c r="D203" s="61"/>
      <c r="E203" s="61"/>
      <c r="F203" s="61"/>
      <c r="G203" s="61"/>
      <c r="H203" s="61"/>
      <c r="I203" s="61"/>
      <c r="J203" s="61"/>
    </row>
    <row r="204" spans="1:10" x14ac:dyDescent="0.2">
      <c r="A204" s="61"/>
      <c r="B204" s="61"/>
      <c r="C204" s="61"/>
      <c r="D204" s="61"/>
      <c r="E204" s="61"/>
      <c r="F204" s="61"/>
      <c r="G204" s="61"/>
      <c r="H204" s="61"/>
      <c r="I204" s="61"/>
      <c r="J204" s="61"/>
    </row>
    <row r="205" spans="1:10" x14ac:dyDescent="0.2">
      <c r="A205" s="61"/>
      <c r="B205" s="61"/>
      <c r="C205" s="61"/>
      <c r="D205" s="61"/>
      <c r="E205" s="61"/>
      <c r="F205" s="61"/>
      <c r="G205" s="61"/>
      <c r="H205" s="61"/>
      <c r="I205" s="61"/>
      <c r="J205" s="61"/>
    </row>
    <row r="206" spans="1:10" x14ac:dyDescent="0.2">
      <c r="A206" s="61"/>
      <c r="B206" s="61"/>
      <c r="C206" s="61"/>
      <c r="D206" s="61"/>
      <c r="E206" s="61"/>
      <c r="F206" s="61"/>
      <c r="G206" s="61"/>
      <c r="H206" s="61"/>
      <c r="I206" s="61"/>
      <c r="J206" s="61"/>
    </row>
    <row r="207" spans="1:10" x14ac:dyDescent="0.2">
      <c r="A207" s="61"/>
      <c r="B207" s="61"/>
      <c r="C207" s="61"/>
      <c r="D207" s="61"/>
      <c r="E207" s="61"/>
      <c r="F207" s="61"/>
      <c r="G207" s="61"/>
      <c r="H207" s="61"/>
      <c r="I207" s="61"/>
      <c r="J207" s="61"/>
    </row>
    <row r="208" spans="1:10" x14ac:dyDescent="0.2">
      <c r="A208" s="61"/>
      <c r="B208" s="61"/>
      <c r="C208" s="61"/>
      <c r="D208" s="61"/>
      <c r="E208" s="61"/>
      <c r="F208" s="61"/>
      <c r="G208" s="61"/>
      <c r="H208" s="61"/>
      <c r="I208" s="61"/>
      <c r="J208" s="61"/>
    </row>
    <row r="209" spans="1:10" x14ac:dyDescent="0.2">
      <c r="A209" s="61"/>
      <c r="B209" s="61"/>
      <c r="C209" s="61"/>
      <c r="D209" s="61"/>
      <c r="E209" s="61"/>
      <c r="F209" s="61"/>
      <c r="G209" s="61"/>
      <c r="H209" s="61"/>
      <c r="I209" s="61"/>
      <c r="J209" s="61"/>
    </row>
    <row r="210" spans="1:10" x14ac:dyDescent="0.2">
      <c r="A210" s="61"/>
      <c r="B210" s="61"/>
      <c r="C210" s="61"/>
      <c r="D210" s="61"/>
      <c r="E210" s="61"/>
      <c r="F210" s="61"/>
      <c r="G210" s="61"/>
      <c r="H210" s="61"/>
      <c r="I210" s="61"/>
      <c r="J210" s="61"/>
    </row>
    <row r="211" spans="1:10" x14ac:dyDescent="0.2">
      <c r="A211" s="61"/>
      <c r="B211" s="61"/>
      <c r="C211" s="61"/>
      <c r="D211" s="61"/>
      <c r="E211" s="61"/>
      <c r="F211" s="61"/>
      <c r="G211" s="61"/>
      <c r="H211" s="61"/>
      <c r="I211" s="61"/>
      <c r="J211" s="61"/>
    </row>
    <row r="212" spans="1:10" x14ac:dyDescent="0.2">
      <c r="A212" s="61"/>
      <c r="B212" s="61"/>
      <c r="C212" s="61"/>
      <c r="D212" s="61"/>
      <c r="E212" s="61"/>
      <c r="F212" s="61"/>
      <c r="G212" s="61"/>
      <c r="H212" s="61"/>
      <c r="I212" s="61"/>
      <c r="J212" s="61"/>
    </row>
    <row r="213" spans="1:10" x14ac:dyDescent="0.2">
      <c r="A213" s="61"/>
      <c r="B213" s="61"/>
      <c r="C213" s="61"/>
      <c r="D213" s="61"/>
      <c r="E213" s="61"/>
      <c r="F213" s="61"/>
      <c r="G213" s="61"/>
      <c r="H213" s="61"/>
      <c r="I213" s="61"/>
      <c r="J213" s="61"/>
    </row>
    <row r="214" spans="1:10" x14ac:dyDescent="0.2">
      <c r="A214" s="61"/>
      <c r="B214" s="61"/>
      <c r="C214" s="61"/>
      <c r="D214" s="61"/>
      <c r="E214" s="61"/>
      <c r="F214" s="61"/>
      <c r="G214" s="61"/>
      <c r="H214" s="61"/>
      <c r="I214" s="61"/>
      <c r="J214" s="61"/>
    </row>
    <row r="215" spans="1:10" x14ac:dyDescent="0.2">
      <c r="A215" s="61"/>
      <c r="B215" s="61"/>
      <c r="C215" s="61"/>
      <c r="D215" s="61"/>
      <c r="E215" s="61"/>
      <c r="F215" s="61"/>
      <c r="G215" s="61"/>
      <c r="H215" s="61"/>
      <c r="I215" s="61"/>
      <c r="J215" s="61"/>
    </row>
    <row r="216" spans="1:10" x14ac:dyDescent="0.2">
      <c r="A216" s="61"/>
      <c r="B216" s="61"/>
      <c r="C216" s="61"/>
      <c r="D216" s="61"/>
      <c r="E216" s="61"/>
      <c r="F216" s="61"/>
      <c r="G216" s="61"/>
      <c r="H216" s="61"/>
      <c r="I216" s="61"/>
      <c r="J216" s="61"/>
    </row>
    <row r="217" spans="1:10" x14ac:dyDescent="0.2">
      <c r="A217" s="61"/>
      <c r="B217" s="61"/>
      <c r="C217" s="61"/>
      <c r="D217" s="61"/>
      <c r="E217" s="61"/>
      <c r="F217" s="61"/>
      <c r="G217" s="61"/>
      <c r="H217" s="61"/>
      <c r="I217" s="61"/>
      <c r="J217" s="61"/>
    </row>
    <row r="218" spans="1:10" x14ac:dyDescent="0.2">
      <c r="A218" s="61"/>
      <c r="B218" s="61"/>
      <c r="C218" s="61"/>
      <c r="D218" s="61"/>
      <c r="E218" s="61"/>
      <c r="F218" s="61"/>
      <c r="G218" s="61"/>
      <c r="H218" s="61"/>
      <c r="I218" s="61"/>
      <c r="J218" s="61"/>
    </row>
    <row r="219" spans="1:10" x14ac:dyDescent="0.2">
      <c r="A219" s="61"/>
      <c r="B219" s="61"/>
      <c r="C219" s="61"/>
      <c r="D219" s="61"/>
      <c r="E219" s="61"/>
      <c r="F219" s="61"/>
      <c r="G219" s="61"/>
      <c r="H219" s="61"/>
      <c r="I219" s="61"/>
      <c r="J219" s="61"/>
    </row>
    <row r="220" spans="1:10" x14ac:dyDescent="0.2">
      <c r="A220" s="61"/>
      <c r="B220" s="61"/>
      <c r="C220" s="61"/>
      <c r="D220" s="61"/>
      <c r="E220" s="61"/>
      <c r="F220" s="61"/>
      <c r="G220" s="61"/>
      <c r="H220" s="61"/>
      <c r="I220" s="61"/>
      <c r="J220" s="61"/>
    </row>
    <row r="221" spans="1:10" x14ac:dyDescent="0.2">
      <c r="A221" s="61"/>
      <c r="B221" s="61"/>
      <c r="C221" s="61"/>
      <c r="D221" s="61"/>
      <c r="E221" s="61"/>
      <c r="F221" s="61"/>
      <c r="G221" s="61"/>
      <c r="H221" s="61"/>
      <c r="I221" s="61"/>
      <c r="J221" s="61"/>
    </row>
    <row r="222" spans="1:10" x14ac:dyDescent="0.2">
      <c r="A222" s="61"/>
      <c r="B222" s="61"/>
      <c r="C222" s="61"/>
      <c r="D222" s="61"/>
      <c r="E222" s="61"/>
      <c r="F222" s="61"/>
      <c r="G222" s="61"/>
      <c r="H222" s="61"/>
      <c r="I222" s="61"/>
      <c r="J222" s="61"/>
    </row>
    <row r="223" spans="1:10" x14ac:dyDescent="0.2">
      <c r="A223" s="61"/>
      <c r="B223" s="61"/>
      <c r="C223" s="61"/>
      <c r="D223" s="61"/>
      <c r="E223" s="61"/>
      <c r="F223" s="61"/>
      <c r="G223" s="61"/>
      <c r="H223" s="61"/>
      <c r="I223" s="61"/>
      <c r="J223" s="61"/>
    </row>
    <row r="224" spans="1:10" x14ac:dyDescent="0.2">
      <c r="A224" s="61"/>
      <c r="B224" s="61"/>
      <c r="C224" s="61"/>
      <c r="D224" s="61"/>
      <c r="E224" s="61"/>
      <c r="F224" s="61"/>
      <c r="G224" s="61"/>
      <c r="H224" s="61"/>
      <c r="I224" s="61"/>
      <c r="J224" s="61"/>
    </row>
    <row r="225" spans="1:10" x14ac:dyDescent="0.2">
      <c r="A225" s="61"/>
      <c r="B225" s="61"/>
      <c r="C225" s="61"/>
      <c r="D225" s="61"/>
      <c r="E225" s="61"/>
      <c r="F225" s="61"/>
      <c r="G225" s="61"/>
      <c r="H225" s="61"/>
      <c r="I225" s="61"/>
      <c r="J225" s="61"/>
    </row>
    <row r="226" spans="1:10" x14ac:dyDescent="0.2">
      <c r="A226" s="61"/>
      <c r="B226" s="61"/>
      <c r="C226" s="61"/>
      <c r="D226" s="61"/>
      <c r="E226" s="61"/>
      <c r="F226" s="61"/>
      <c r="G226" s="61"/>
      <c r="H226" s="61"/>
      <c r="I226" s="61"/>
      <c r="J226" s="61"/>
    </row>
    <row r="227" spans="1:10" x14ac:dyDescent="0.2">
      <c r="A227" s="61"/>
      <c r="B227" s="61"/>
      <c r="C227" s="61"/>
      <c r="D227" s="61"/>
      <c r="E227" s="61"/>
      <c r="F227" s="61"/>
      <c r="G227" s="61"/>
      <c r="H227" s="61"/>
      <c r="I227" s="61"/>
      <c r="J227" s="61"/>
    </row>
    <row r="228" spans="1:10" x14ac:dyDescent="0.2">
      <c r="A228" s="61"/>
      <c r="B228" s="61"/>
      <c r="C228" s="61"/>
      <c r="D228" s="61"/>
      <c r="E228" s="61"/>
      <c r="F228" s="61"/>
      <c r="G228" s="61"/>
      <c r="H228" s="61"/>
      <c r="I228" s="61"/>
      <c r="J228" s="61"/>
    </row>
    <row r="229" spans="1:10" x14ac:dyDescent="0.2">
      <c r="A229" s="61"/>
      <c r="B229" s="61"/>
      <c r="C229" s="61"/>
      <c r="D229" s="61"/>
      <c r="E229" s="61"/>
      <c r="F229" s="61"/>
      <c r="G229" s="61"/>
      <c r="H229" s="61"/>
      <c r="I229" s="61"/>
      <c r="J229" s="61"/>
    </row>
    <row r="230" spans="1:10" x14ac:dyDescent="0.2">
      <c r="A230" s="61"/>
      <c r="B230" s="61"/>
      <c r="C230" s="61"/>
      <c r="D230" s="61"/>
      <c r="E230" s="61"/>
      <c r="F230" s="61"/>
      <c r="G230" s="61"/>
      <c r="H230" s="61"/>
      <c r="I230" s="61"/>
      <c r="J230" s="61"/>
    </row>
    <row r="231" spans="1:10" x14ac:dyDescent="0.2">
      <c r="A231" s="61"/>
      <c r="B231" s="61"/>
      <c r="C231" s="61"/>
      <c r="D231" s="61"/>
      <c r="E231" s="61"/>
      <c r="F231" s="61"/>
      <c r="G231" s="61"/>
      <c r="H231" s="61"/>
      <c r="I231" s="61"/>
      <c r="J231" s="61"/>
    </row>
    <row r="232" spans="1:10" x14ac:dyDescent="0.2">
      <c r="A232" s="61"/>
      <c r="B232" s="61"/>
      <c r="C232" s="61"/>
      <c r="D232" s="61"/>
      <c r="E232" s="61"/>
      <c r="F232" s="61"/>
      <c r="G232" s="61"/>
      <c r="H232" s="61"/>
      <c r="I232" s="61"/>
      <c r="J232" s="61"/>
    </row>
    <row r="233" spans="1:10" x14ac:dyDescent="0.2">
      <c r="A233" s="61"/>
      <c r="B233" s="61"/>
      <c r="C233" s="61"/>
      <c r="D233" s="61"/>
      <c r="E233" s="61"/>
      <c r="F233" s="61"/>
      <c r="G233" s="61"/>
      <c r="H233" s="61"/>
      <c r="I233" s="61"/>
      <c r="J233" s="61"/>
    </row>
    <row r="234" spans="1:10" x14ac:dyDescent="0.2">
      <c r="A234" s="61"/>
      <c r="B234" s="61"/>
      <c r="C234" s="61"/>
      <c r="D234" s="61"/>
      <c r="E234" s="61"/>
      <c r="F234" s="61"/>
      <c r="G234" s="61"/>
      <c r="H234" s="61"/>
      <c r="I234" s="61"/>
      <c r="J234" s="61"/>
    </row>
    <row r="235" spans="1:10" x14ac:dyDescent="0.2">
      <c r="A235" s="61"/>
      <c r="B235" s="61"/>
      <c r="C235" s="61"/>
      <c r="D235" s="61"/>
      <c r="E235" s="61"/>
      <c r="F235" s="61"/>
      <c r="G235" s="61"/>
      <c r="H235" s="61"/>
      <c r="I235" s="61"/>
      <c r="J235" s="61"/>
    </row>
    <row r="236" spans="1:10" x14ac:dyDescent="0.2">
      <c r="A236" s="61"/>
      <c r="B236" s="61"/>
      <c r="C236" s="61"/>
      <c r="D236" s="61"/>
      <c r="E236" s="61"/>
      <c r="F236" s="61"/>
      <c r="G236" s="61"/>
      <c r="H236" s="61"/>
      <c r="I236" s="61"/>
      <c r="J236" s="61"/>
    </row>
    <row r="237" spans="1:10" x14ac:dyDescent="0.2">
      <c r="A237" s="61"/>
      <c r="B237" s="61"/>
      <c r="C237" s="61"/>
      <c r="D237" s="61"/>
      <c r="E237" s="61"/>
      <c r="F237" s="61"/>
      <c r="G237" s="61"/>
      <c r="H237" s="61"/>
      <c r="I237" s="61"/>
      <c r="J237" s="61"/>
    </row>
    <row r="238" spans="1:10" x14ac:dyDescent="0.2">
      <c r="A238" s="61"/>
      <c r="B238" s="61"/>
      <c r="C238" s="61"/>
      <c r="D238" s="61"/>
      <c r="E238" s="61"/>
      <c r="F238" s="61"/>
      <c r="G238" s="61"/>
      <c r="H238" s="61"/>
      <c r="I238" s="61"/>
      <c r="J238" s="61"/>
    </row>
    <row r="239" spans="1:10" x14ac:dyDescent="0.2">
      <c r="A239" s="61"/>
      <c r="B239" s="61"/>
      <c r="C239" s="61"/>
      <c r="D239" s="61"/>
      <c r="E239" s="61"/>
      <c r="F239" s="61"/>
      <c r="G239" s="61"/>
      <c r="H239" s="61"/>
      <c r="I239" s="61"/>
      <c r="J239" s="61"/>
    </row>
    <row r="240" spans="1:10" x14ac:dyDescent="0.2">
      <c r="A240" s="61"/>
      <c r="B240" s="61"/>
      <c r="C240" s="61"/>
      <c r="D240" s="61"/>
      <c r="E240" s="61"/>
      <c r="F240" s="61"/>
      <c r="G240" s="61"/>
      <c r="H240" s="61"/>
      <c r="I240" s="61"/>
      <c r="J240" s="61"/>
    </row>
    <row r="241" spans="1:10" x14ac:dyDescent="0.2">
      <c r="A241" s="61"/>
      <c r="B241" s="61"/>
      <c r="C241" s="61"/>
      <c r="D241" s="61"/>
      <c r="E241" s="61"/>
      <c r="F241" s="61"/>
      <c r="G241" s="61"/>
      <c r="H241" s="61"/>
      <c r="I241" s="61"/>
      <c r="J241" s="61"/>
    </row>
    <row r="242" spans="1:10" x14ac:dyDescent="0.2">
      <c r="A242" s="61"/>
      <c r="B242" s="61"/>
      <c r="C242" s="61"/>
      <c r="D242" s="61"/>
      <c r="E242" s="61"/>
      <c r="F242" s="61"/>
      <c r="G242" s="61"/>
      <c r="H242" s="61"/>
      <c r="I242" s="61"/>
      <c r="J242" s="61"/>
    </row>
    <row r="243" spans="1:10" x14ac:dyDescent="0.2">
      <c r="A243" s="61"/>
      <c r="B243" s="61"/>
      <c r="C243" s="61"/>
      <c r="D243" s="61"/>
      <c r="E243" s="61"/>
      <c r="F243" s="61"/>
      <c r="G243" s="61"/>
      <c r="H243" s="61"/>
      <c r="I243" s="61"/>
      <c r="J243" s="61"/>
    </row>
    <row r="244" spans="1:10" x14ac:dyDescent="0.2">
      <c r="A244" s="61"/>
      <c r="B244" s="61"/>
      <c r="C244" s="61"/>
      <c r="D244" s="61"/>
      <c r="E244" s="61"/>
      <c r="F244" s="61"/>
      <c r="G244" s="61"/>
      <c r="H244" s="61"/>
      <c r="I244" s="61"/>
      <c r="J244" s="61"/>
    </row>
    <row r="245" spans="1:10" x14ac:dyDescent="0.2">
      <c r="A245" s="61"/>
      <c r="B245" s="61"/>
      <c r="C245" s="61"/>
      <c r="D245" s="61"/>
      <c r="E245" s="61"/>
      <c r="F245" s="61"/>
      <c r="G245" s="61"/>
      <c r="H245" s="61"/>
      <c r="I245" s="61"/>
      <c r="J245" s="61"/>
    </row>
    <row r="246" spans="1:10" x14ac:dyDescent="0.2">
      <c r="A246" s="61"/>
      <c r="B246" s="61"/>
      <c r="C246" s="61"/>
      <c r="D246" s="61"/>
      <c r="E246" s="61"/>
      <c r="F246" s="61"/>
      <c r="G246" s="61"/>
      <c r="H246" s="61"/>
      <c r="I246" s="61"/>
      <c r="J246" s="61"/>
    </row>
    <row r="247" spans="1:10" x14ac:dyDescent="0.2">
      <c r="A247" s="61"/>
      <c r="B247" s="61"/>
      <c r="C247" s="61"/>
      <c r="D247" s="61"/>
      <c r="E247" s="61"/>
      <c r="F247" s="61"/>
      <c r="G247" s="61"/>
      <c r="H247" s="61"/>
      <c r="I247" s="61"/>
      <c r="J247" s="61"/>
    </row>
    <row r="248" spans="1:10" x14ac:dyDescent="0.2">
      <c r="A248" s="61"/>
      <c r="B248" s="61"/>
      <c r="C248" s="61"/>
      <c r="D248" s="61"/>
      <c r="E248" s="61"/>
      <c r="F248" s="61"/>
      <c r="G248" s="61"/>
      <c r="H248" s="61"/>
      <c r="I248" s="61"/>
      <c r="J248" s="61"/>
    </row>
    <row r="249" spans="1:10" x14ac:dyDescent="0.2">
      <c r="A249" s="61"/>
      <c r="B249" s="61"/>
      <c r="C249" s="61"/>
      <c r="D249" s="61"/>
      <c r="E249" s="61"/>
      <c r="F249" s="61"/>
      <c r="G249" s="61"/>
      <c r="H249" s="61"/>
      <c r="I249" s="61"/>
      <c r="J249" s="61"/>
    </row>
    <row r="250" spans="1:10" x14ac:dyDescent="0.2">
      <c r="A250" s="61"/>
      <c r="B250" s="61"/>
      <c r="C250" s="61"/>
      <c r="D250" s="61"/>
      <c r="E250" s="61"/>
      <c r="F250" s="61"/>
      <c r="G250" s="61"/>
      <c r="H250" s="61"/>
      <c r="I250" s="61"/>
      <c r="J250" s="61"/>
    </row>
    <row r="251" spans="1:10" x14ac:dyDescent="0.2">
      <c r="A251" s="61"/>
      <c r="B251" s="61"/>
      <c r="C251" s="61"/>
      <c r="D251" s="61"/>
      <c r="E251" s="61"/>
      <c r="F251" s="61"/>
      <c r="G251" s="61"/>
      <c r="H251" s="61"/>
      <c r="I251" s="61"/>
      <c r="J251" s="61"/>
    </row>
    <row r="252" spans="1:10" x14ac:dyDescent="0.2">
      <c r="A252" s="61"/>
      <c r="B252" s="61"/>
      <c r="C252" s="61"/>
      <c r="D252" s="61"/>
      <c r="E252" s="61"/>
      <c r="F252" s="61"/>
      <c r="G252" s="61"/>
      <c r="H252" s="61"/>
      <c r="I252" s="61"/>
      <c r="J252" s="61"/>
    </row>
    <row r="253" spans="1:10" x14ac:dyDescent="0.2">
      <c r="A253" s="61"/>
      <c r="B253" s="61"/>
      <c r="C253" s="61"/>
      <c r="D253" s="61"/>
      <c r="E253" s="61"/>
      <c r="F253" s="61"/>
      <c r="G253" s="61"/>
      <c r="H253" s="61"/>
      <c r="I253" s="61"/>
      <c r="J253" s="61"/>
    </row>
    <row r="254" spans="1:10" x14ac:dyDescent="0.2">
      <c r="A254" s="61"/>
      <c r="B254" s="61"/>
      <c r="C254" s="61"/>
      <c r="D254" s="61"/>
      <c r="E254" s="61"/>
      <c r="F254" s="61"/>
      <c r="G254" s="61"/>
      <c r="H254" s="61"/>
      <c r="I254" s="61"/>
      <c r="J254" s="61"/>
    </row>
    <row r="255" spans="1:10" x14ac:dyDescent="0.2">
      <c r="A255" s="61"/>
      <c r="B255" s="61"/>
      <c r="C255" s="61"/>
      <c r="D255" s="61"/>
      <c r="E255" s="61"/>
      <c r="F255" s="61"/>
      <c r="G255" s="61"/>
      <c r="H255" s="61"/>
      <c r="I255" s="61"/>
      <c r="J255" s="61"/>
    </row>
    <row r="256" spans="1:10" x14ac:dyDescent="0.2">
      <c r="A256" s="61"/>
      <c r="B256" s="61"/>
      <c r="C256" s="61"/>
      <c r="D256" s="61"/>
      <c r="E256" s="61"/>
      <c r="F256" s="61"/>
      <c r="G256" s="61"/>
      <c r="H256" s="61"/>
      <c r="I256" s="61"/>
      <c r="J256" s="61"/>
    </row>
    <row r="257" spans="1:10" x14ac:dyDescent="0.2">
      <c r="A257" s="61"/>
      <c r="B257" s="61"/>
      <c r="C257" s="61"/>
      <c r="D257" s="61"/>
      <c r="E257" s="61"/>
      <c r="F257" s="61"/>
      <c r="G257" s="61"/>
      <c r="H257" s="61"/>
      <c r="I257" s="61"/>
      <c r="J257" s="61"/>
    </row>
    <row r="258" spans="1:10" x14ac:dyDescent="0.2">
      <c r="A258" s="61"/>
      <c r="B258" s="61"/>
      <c r="C258" s="61"/>
      <c r="D258" s="61"/>
      <c r="E258" s="61"/>
      <c r="F258" s="61"/>
      <c r="G258" s="61"/>
      <c r="H258" s="61"/>
      <c r="I258" s="61"/>
      <c r="J258" s="61"/>
    </row>
    <row r="259" spans="1:10" x14ac:dyDescent="0.2">
      <c r="A259" s="61"/>
      <c r="B259" s="61"/>
      <c r="C259" s="61"/>
      <c r="D259" s="61"/>
      <c r="E259" s="61"/>
      <c r="F259" s="61"/>
      <c r="G259" s="61"/>
      <c r="H259" s="61"/>
      <c r="I259" s="61"/>
      <c r="J259" s="61"/>
    </row>
    <row r="260" spans="1:10" x14ac:dyDescent="0.2">
      <c r="A260" s="61"/>
      <c r="B260" s="61"/>
      <c r="C260" s="61"/>
      <c r="D260" s="61"/>
      <c r="E260" s="61"/>
      <c r="F260" s="61"/>
      <c r="G260" s="61"/>
      <c r="H260" s="61"/>
      <c r="I260" s="61"/>
      <c r="J260" s="61"/>
    </row>
    <row r="261" spans="1:10" x14ac:dyDescent="0.2">
      <c r="A261" s="61"/>
      <c r="B261" s="61"/>
      <c r="C261" s="61"/>
      <c r="D261" s="61"/>
      <c r="E261" s="61"/>
      <c r="F261" s="61"/>
      <c r="G261" s="61"/>
      <c r="H261" s="61"/>
      <c r="I261" s="61"/>
      <c r="J261" s="61"/>
    </row>
    <row r="262" spans="1:10" x14ac:dyDescent="0.2">
      <c r="A262" s="61"/>
      <c r="B262" s="61"/>
      <c r="C262" s="61"/>
      <c r="D262" s="61"/>
      <c r="E262" s="61"/>
      <c r="F262" s="61"/>
      <c r="G262" s="61"/>
      <c r="H262" s="61"/>
      <c r="I262" s="61"/>
      <c r="J262" s="61"/>
    </row>
    <row r="263" spans="1:10" x14ac:dyDescent="0.2">
      <c r="A263" s="61"/>
      <c r="B263" s="61"/>
      <c r="C263" s="61"/>
      <c r="D263" s="61"/>
      <c r="E263" s="61"/>
      <c r="F263" s="61"/>
      <c r="G263" s="61"/>
      <c r="H263" s="61"/>
      <c r="I263" s="61"/>
      <c r="J263" s="61"/>
    </row>
    <row r="264" spans="1:10" x14ac:dyDescent="0.2">
      <c r="A264" s="61"/>
      <c r="B264" s="61"/>
      <c r="C264" s="61"/>
      <c r="D264" s="61"/>
      <c r="E264" s="61"/>
      <c r="F264" s="61"/>
      <c r="G264" s="61"/>
      <c r="H264" s="61"/>
      <c r="I264" s="61"/>
      <c r="J264" s="61"/>
    </row>
    <row r="265" spans="1:10" x14ac:dyDescent="0.2">
      <c r="A265" s="61"/>
      <c r="B265" s="61"/>
      <c r="C265" s="61"/>
      <c r="D265" s="61"/>
      <c r="E265" s="61"/>
      <c r="F265" s="61"/>
      <c r="G265" s="61"/>
      <c r="H265" s="61"/>
      <c r="I265" s="61"/>
      <c r="J265" s="61"/>
    </row>
    <row r="266" spans="1:10" x14ac:dyDescent="0.2">
      <c r="A266" s="8"/>
      <c r="B266" s="8"/>
      <c r="C266" s="8"/>
      <c r="D266" s="8"/>
      <c r="E266" s="8"/>
      <c r="F266" s="8"/>
      <c r="G266" s="8"/>
      <c r="H266" s="8"/>
      <c r="I266" s="8"/>
      <c r="J266" s="8"/>
    </row>
    <row r="267" spans="1:10" x14ac:dyDescent="0.2">
      <c r="A267" s="8"/>
      <c r="B267" s="8"/>
      <c r="C267" s="8"/>
      <c r="D267" s="8"/>
      <c r="E267" s="8"/>
      <c r="F267" s="8"/>
      <c r="G267" s="8"/>
      <c r="H267" s="8"/>
      <c r="I267" s="8"/>
      <c r="J267" s="8"/>
    </row>
    <row r="268" spans="1:10" x14ac:dyDescent="0.2">
      <c r="A268" s="8"/>
      <c r="B268" s="8"/>
      <c r="C268" s="8"/>
      <c r="D268" s="8"/>
      <c r="E268" s="8"/>
      <c r="F268" s="8"/>
      <c r="G268" s="8"/>
      <c r="H268" s="8"/>
      <c r="I268" s="8"/>
      <c r="J268" s="8"/>
    </row>
    <row r="269" spans="1:10" x14ac:dyDescent="0.2">
      <c r="A269" s="8"/>
      <c r="B269" s="8"/>
      <c r="C269" s="8"/>
      <c r="D269" s="8"/>
      <c r="E269" s="8"/>
      <c r="F269" s="8"/>
      <c r="G269" s="8"/>
      <c r="H269" s="8"/>
      <c r="I269" s="8"/>
      <c r="J269" s="8"/>
    </row>
    <row r="270" spans="1:10" x14ac:dyDescent="0.2">
      <c r="A270" s="8"/>
      <c r="B270" s="8"/>
      <c r="C270" s="8"/>
      <c r="D270" s="8"/>
      <c r="E270" s="8"/>
      <c r="F270" s="8"/>
      <c r="G270" s="8"/>
      <c r="H270" s="8"/>
      <c r="I270" s="8"/>
      <c r="J270" s="8"/>
    </row>
    <row r="271" spans="1:10" x14ac:dyDescent="0.2">
      <c r="A271" s="8"/>
      <c r="B271" s="8"/>
      <c r="C271" s="8"/>
      <c r="D271" s="8"/>
      <c r="E271" s="8"/>
      <c r="F271" s="8"/>
      <c r="G271" s="8"/>
      <c r="H271" s="8"/>
      <c r="I271" s="8"/>
      <c r="J271" s="8"/>
    </row>
    <row r="272" spans="1:10" x14ac:dyDescent="0.2">
      <c r="A272" s="8"/>
      <c r="B272" s="8"/>
      <c r="C272" s="8"/>
      <c r="D272" s="8"/>
      <c r="E272" s="8"/>
      <c r="F272" s="8"/>
      <c r="G272" s="8"/>
      <c r="H272" s="8"/>
      <c r="I272" s="8"/>
      <c r="J272" s="8"/>
    </row>
    <row r="273" spans="1:10" x14ac:dyDescent="0.2">
      <c r="A273" s="8"/>
      <c r="B273" s="8"/>
      <c r="C273" s="8"/>
      <c r="D273" s="8"/>
      <c r="E273" s="8"/>
      <c r="F273" s="8"/>
      <c r="G273" s="8"/>
      <c r="H273" s="8"/>
      <c r="I273" s="8"/>
      <c r="J273" s="8"/>
    </row>
    <row r="274" spans="1:10" x14ac:dyDescent="0.2">
      <c r="A274" s="8"/>
      <c r="B274" s="8"/>
      <c r="C274" s="8"/>
      <c r="D274" s="8"/>
      <c r="E274" s="8"/>
      <c r="F274" s="8"/>
      <c r="G274" s="8"/>
      <c r="H274" s="8"/>
      <c r="I274" s="8"/>
      <c r="J274" s="8"/>
    </row>
    <row r="275" spans="1:10" x14ac:dyDescent="0.2">
      <c r="A275" s="8"/>
      <c r="B275" s="8"/>
      <c r="C275" s="8"/>
      <c r="D275" s="8"/>
      <c r="E275" s="8"/>
      <c r="F275" s="8"/>
      <c r="G275" s="8"/>
      <c r="H275" s="8"/>
      <c r="I275" s="8"/>
      <c r="J275" s="8"/>
    </row>
    <row r="276" spans="1:10" x14ac:dyDescent="0.2">
      <c r="A276" s="8"/>
      <c r="B276" s="8"/>
      <c r="C276" s="8"/>
      <c r="D276" s="8"/>
      <c r="E276" s="8"/>
      <c r="F276" s="8"/>
      <c r="G276" s="8"/>
      <c r="H276" s="8"/>
      <c r="I276" s="8"/>
      <c r="J276" s="8"/>
    </row>
    <row r="277" spans="1:10" x14ac:dyDescent="0.2">
      <c r="A277" s="8"/>
      <c r="B277" s="8"/>
      <c r="C277" s="8"/>
      <c r="D277" s="8"/>
      <c r="E277" s="8"/>
      <c r="F277" s="8"/>
      <c r="G277" s="8"/>
      <c r="H277" s="8"/>
      <c r="I277" s="8"/>
      <c r="J277" s="8"/>
    </row>
  </sheetData>
  <phoneticPr fontId="0" type="noConversion"/>
  <pageMargins left="0.75" right="0.56000000000000005" top="1" bottom="1" header="0.5" footer="0.5"/>
  <pageSetup paperSize="9" orientation="portrait" horizontalDpi="4294967292"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252"/>
  <sheetViews>
    <sheetView workbookViewId="0">
      <selection activeCell="A90" sqref="A90"/>
    </sheetView>
  </sheetViews>
  <sheetFormatPr defaultRowHeight="12.75" x14ac:dyDescent="0.2"/>
  <cols>
    <col min="1" max="1" width="93.33203125" customWidth="1"/>
    <col min="10" max="10" width="7.33203125" customWidth="1"/>
  </cols>
  <sheetData>
    <row r="1" spans="1:10" ht="20.25" x14ac:dyDescent="0.3">
      <c r="A1" s="82" t="str">
        <f>+Info!B5</f>
        <v>REMONDIS INDUSTRIAL SERVICES</v>
      </c>
      <c r="B1" s="76"/>
      <c r="C1" s="76"/>
      <c r="D1" s="76"/>
      <c r="E1" s="76"/>
      <c r="F1" s="76"/>
      <c r="G1" s="76"/>
      <c r="H1" s="76"/>
      <c r="I1" s="76"/>
      <c r="J1" s="76"/>
    </row>
    <row r="2" spans="1:10" x14ac:dyDescent="0.2">
      <c r="A2" s="8"/>
      <c r="B2" s="75"/>
      <c r="C2" s="75"/>
      <c r="D2" s="75"/>
      <c r="E2" s="75"/>
      <c r="F2" s="75"/>
      <c r="G2" s="75"/>
      <c r="H2" s="75"/>
      <c r="I2" s="75"/>
      <c r="J2" s="75"/>
    </row>
    <row r="3" spans="1:10" ht="15.75" x14ac:dyDescent="0.25">
      <c r="A3" s="83" t="str">
        <f>+Info!B9</f>
        <v>Naamloze Vennootschap</v>
      </c>
      <c r="B3" s="77"/>
      <c r="C3" s="77"/>
      <c r="D3" s="77"/>
      <c r="E3" s="77"/>
      <c r="F3" s="77"/>
      <c r="G3" s="77"/>
      <c r="H3" s="77"/>
      <c r="I3" s="77"/>
      <c r="J3" s="77"/>
    </row>
    <row r="4" spans="1:10" x14ac:dyDescent="0.2">
      <c r="A4" s="8"/>
      <c r="B4" s="75"/>
      <c r="C4" s="75"/>
      <c r="D4" s="75"/>
      <c r="E4" s="75"/>
      <c r="F4" s="75"/>
      <c r="G4" s="75"/>
      <c r="H4" s="75"/>
      <c r="I4" s="75"/>
      <c r="J4" s="75"/>
    </row>
    <row r="5" spans="1:10" x14ac:dyDescent="0.2">
      <c r="A5" s="84" t="str">
        <f>+Info!B6</f>
        <v>Ambachtenstraat 13 bus 4</v>
      </c>
      <c r="B5" s="78"/>
      <c r="C5" s="78"/>
      <c r="D5" s="78"/>
      <c r="E5" s="78"/>
      <c r="F5" s="78"/>
      <c r="G5" s="78"/>
      <c r="H5" s="78"/>
      <c r="I5" s="78"/>
      <c r="J5" s="78"/>
    </row>
    <row r="6" spans="1:10" x14ac:dyDescent="0.2">
      <c r="A6" s="84" t="str">
        <f>+Info!B7</f>
        <v>3210     LUBBEEK</v>
      </c>
      <c r="B6" s="78"/>
      <c r="C6" s="78"/>
      <c r="D6" s="78"/>
      <c r="E6" s="78"/>
      <c r="F6" s="78"/>
      <c r="G6" s="78"/>
      <c r="H6" s="78"/>
      <c r="I6" s="78"/>
      <c r="J6" s="78"/>
    </row>
    <row r="7" spans="1:10" x14ac:dyDescent="0.2">
      <c r="A7" s="8"/>
      <c r="B7" s="75"/>
      <c r="C7" s="75"/>
      <c r="D7" s="75"/>
      <c r="E7" s="75"/>
      <c r="F7" s="75"/>
      <c r="G7" s="75"/>
      <c r="H7" s="75"/>
      <c r="I7" s="75"/>
      <c r="J7" s="75"/>
    </row>
    <row r="8" spans="1:10" x14ac:dyDescent="0.2">
      <c r="A8" s="8"/>
      <c r="B8" s="75"/>
      <c r="C8" s="75"/>
      <c r="D8" s="75"/>
      <c r="E8" s="75"/>
      <c r="F8" s="75"/>
      <c r="G8" s="75"/>
      <c r="H8" s="75"/>
      <c r="I8" s="75"/>
      <c r="J8" s="75"/>
    </row>
    <row r="9" spans="1:10" x14ac:dyDescent="0.2">
      <c r="A9" s="8" t="str">
        <f>"Ondernemingsnummer : "&amp;Info!B11</f>
        <v>Ondernemingsnummer : BE 0446.692.126</v>
      </c>
      <c r="B9" s="75"/>
      <c r="C9" s="75"/>
      <c r="D9" s="75"/>
      <c r="E9" s="75"/>
      <c r="F9" s="75"/>
      <c r="G9" s="75"/>
      <c r="H9" s="75"/>
      <c r="I9" s="75"/>
      <c r="J9" s="75"/>
    </row>
    <row r="10" spans="1:10" x14ac:dyDescent="0.2">
      <c r="A10" s="8"/>
      <c r="B10" s="75"/>
      <c r="C10" s="75"/>
      <c r="D10" s="75"/>
      <c r="E10" s="75"/>
      <c r="F10" s="75"/>
      <c r="G10" s="75"/>
      <c r="H10" s="75"/>
      <c r="I10" s="75"/>
      <c r="J10" s="75"/>
    </row>
    <row r="11" spans="1:10" x14ac:dyDescent="0.2">
      <c r="A11" s="85"/>
      <c r="B11" s="93"/>
      <c r="C11" s="93"/>
      <c r="D11" s="93"/>
      <c r="E11" s="93"/>
      <c r="F11" s="93"/>
      <c r="G11" s="93"/>
      <c r="H11" s="93"/>
      <c r="I11" s="93"/>
      <c r="J11" s="93"/>
    </row>
    <row r="12" spans="1:10" ht="15.75" x14ac:dyDescent="0.25">
      <c r="A12" s="86" t="s">
        <v>207</v>
      </c>
      <c r="B12" s="77"/>
      <c r="C12" s="77"/>
      <c r="D12" s="77"/>
      <c r="E12" s="77"/>
      <c r="F12" s="77"/>
      <c r="G12" s="77"/>
      <c r="H12" s="77"/>
      <c r="I12" s="77"/>
      <c r="J12" s="77"/>
    </row>
    <row r="13" spans="1:10" x14ac:dyDescent="0.2">
      <c r="A13" s="94"/>
      <c r="B13" s="93"/>
      <c r="C13" s="93"/>
      <c r="D13" s="93"/>
      <c r="E13" s="93"/>
      <c r="F13" s="93"/>
      <c r="G13" s="93"/>
      <c r="H13" s="93"/>
      <c r="I13" s="93"/>
      <c r="J13" s="93"/>
    </row>
    <row r="14" spans="1:10" x14ac:dyDescent="0.2">
      <c r="A14" s="87"/>
      <c r="B14" s="75"/>
      <c r="C14" s="75"/>
      <c r="D14" s="75"/>
      <c r="E14" s="75"/>
      <c r="F14" s="75"/>
      <c r="G14" s="75"/>
      <c r="H14" s="75"/>
      <c r="I14" s="75"/>
      <c r="J14" s="75"/>
    </row>
    <row r="15" spans="1:10" x14ac:dyDescent="0.2">
      <c r="A15" s="87"/>
      <c r="B15" s="75"/>
      <c r="C15" s="75"/>
      <c r="D15" s="75"/>
      <c r="E15" s="75"/>
      <c r="F15" s="75"/>
      <c r="G15" s="75"/>
      <c r="H15" s="75"/>
      <c r="I15" s="75"/>
      <c r="J15" s="75"/>
    </row>
    <row r="16" spans="1:10" ht="25.5" x14ac:dyDescent="0.2">
      <c r="A16" s="87" t="str">
        <f>"Heden "&amp;Info!B34&amp;", om "&amp;Info!B35&amp;" wordt de gewone algemene vergadering van vennoten gehouden op de maatschappelijke zetel van de vennootschap."</f>
        <v>Heden 26 mei 2009, om 11.00 uur wordt de gewone algemene vergadering van vennoten gehouden op de maatschappelijke zetel van de vennootschap.</v>
      </c>
      <c r="B16" s="61"/>
      <c r="C16" s="61"/>
      <c r="D16" s="61"/>
      <c r="E16" s="61"/>
      <c r="F16" s="61"/>
      <c r="G16" s="61"/>
      <c r="H16" s="61"/>
      <c r="I16" s="61"/>
      <c r="J16" s="61"/>
    </row>
    <row r="17" spans="1:10" x14ac:dyDescent="0.2">
      <c r="A17" s="87"/>
      <c r="B17" s="75"/>
      <c r="C17" s="75"/>
      <c r="D17" s="75"/>
      <c r="E17" s="75"/>
      <c r="F17" s="75"/>
      <c r="G17" s="75"/>
      <c r="H17" s="75"/>
      <c r="I17" s="75"/>
      <c r="J17" s="75"/>
    </row>
    <row r="18" spans="1:10" ht="15.75" x14ac:dyDescent="0.25">
      <c r="A18" s="95" t="s">
        <v>208</v>
      </c>
      <c r="B18" s="79"/>
      <c r="C18" s="79"/>
      <c r="D18" s="79"/>
      <c r="E18" s="79"/>
      <c r="F18" s="79"/>
      <c r="G18" s="79"/>
      <c r="H18" s="79"/>
      <c r="I18" s="79"/>
      <c r="J18" s="79"/>
    </row>
    <row r="19" spans="1:10" x14ac:dyDescent="0.2">
      <c r="A19" s="87"/>
      <c r="B19" s="61"/>
      <c r="C19" s="61"/>
      <c r="D19" s="61"/>
      <c r="E19" s="61"/>
      <c r="F19" s="61"/>
      <c r="G19" s="61"/>
      <c r="H19" s="61"/>
      <c r="I19" s="61"/>
      <c r="J19" s="61"/>
    </row>
    <row r="20" spans="1:10" ht="25.5" x14ac:dyDescent="0.2">
      <c r="A20" s="87" t="s">
        <v>220</v>
      </c>
      <c r="B20" s="61"/>
      <c r="C20" s="61"/>
      <c r="D20" s="61"/>
      <c r="E20" s="61"/>
      <c r="F20" s="61"/>
      <c r="G20" s="61"/>
      <c r="H20" s="61"/>
      <c r="I20" s="61"/>
      <c r="J20" s="61"/>
    </row>
    <row r="21" spans="1:10" x14ac:dyDescent="0.2">
      <c r="A21" s="87"/>
      <c r="B21" s="61"/>
      <c r="C21" s="61"/>
      <c r="D21" s="61"/>
      <c r="E21" s="61"/>
      <c r="F21" s="61"/>
      <c r="G21" s="61"/>
      <c r="H21" s="61"/>
      <c r="I21" s="61"/>
      <c r="J21" s="61"/>
    </row>
    <row r="22" spans="1:10" x14ac:dyDescent="0.2">
      <c r="A22" s="87" t="str">
        <f>"- de voorzitter : "&amp;Info!B37</f>
        <v>- de voorzitter : Claudy Lejeune</v>
      </c>
      <c r="B22" s="61"/>
      <c r="C22" s="61"/>
      <c r="D22" s="61"/>
      <c r="E22" s="61"/>
      <c r="F22" s="61"/>
      <c r="G22" s="61"/>
      <c r="H22" s="61"/>
      <c r="I22" s="61"/>
      <c r="J22" s="61"/>
    </row>
    <row r="23" spans="1:10" x14ac:dyDescent="0.2">
      <c r="A23" s="87" t="str">
        <f>"- de secretaris : "&amp;Info!B38</f>
        <v>- de secretaris : Paul Van Oosterbos</v>
      </c>
      <c r="B23" s="61"/>
      <c r="C23" s="61"/>
      <c r="D23" s="61"/>
      <c r="E23" s="61"/>
      <c r="F23" s="61"/>
      <c r="G23" s="61"/>
      <c r="H23" s="61"/>
      <c r="I23" s="61"/>
      <c r="J23" s="61"/>
    </row>
    <row r="24" spans="1:10" x14ac:dyDescent="0.2">
      <c r="A24" s="87" t="str">
        <f>"- de stemopnemer : "&amp;Info!B39</f>
        <v>- de stemopnemer : Paul Van Oosterbos</v>
      </c>
      <c r="B24" s="61"/>
      <c r="C24" s="61"/>
      <c r="D24" s="61"/>
      <c r="E24" s="61"/>
      <c r="F24" s="61"/>
      <c r="G24" s="61"/>
      <c r="H24" s="61"/>
      <c r="I24" s="61"/>
      <c r="J24" s="61"/>
    </row>
    <row r="25" spans="1:10" x14ac:dyDescent="0.2">
      <c r="A25" s="87"/>
      <c r="B25" s="61"/>
      <c r="C25" s="61"/>
      <c r="D25" s="61"/>
      <c r="E25" s="61"/>
      <c r="F25" s="61"/>
      <c r="G25" s="61"/>
      <c r="H25" s="61"/>
      <c r="I25" s="61"/>
      <c r="J25" s="61"/>
    </row>
    <row r="26" spans="1:10" ht="15.75" x14ac:dyDescent="0.25">
      <c r="A26" s="95" t="s">
        <v>209</v>
      </c>
      <c r="B26" s="79"/>
      <c r="C26" s="79"/>
      <c r="D26" s="79"/>
      <c r="E26" s="79"/>
      <c r="F26" s="79"/>
      <c r="G26" s="79"/>
      <c r="H26" s="79"/>
      <c r="I26" s="79"/>
      <c r="J26" s="79"/>
    </row>
    <row r="27" spans="1:10" x14ac:dyDescent="0.2">
      <c r="A27" s="87"/>
      <c r="B27" s="61"/>
      <c r="C27" s="61"/>
      <c r="D27" s="61"/>
      <c r="E27" s="61"/>
      <c r="F27" s="61"/>
      <c r="G27" s="61"/>
      <c r="H27" s="61"/>
      <c r="I27" s="61"/>
      <c r="J27" s="61"/>
    </row>
    <row r="28" spans="1:10" ht="25.5" x14ac:dyDescent="0.2">
      <c r="A28" s="87" t="s">
        <v>249</v>
      </c>
      <c r="B28" s="61"/>
      <c r="C28" s="61"/>
      <c r="D28" s="61"/>
      <c r="E28" s="61"/>
      <c r="F28" s="61"/>
      <c r="G28" s="61"/>
      <c r="H28" s="61"/>
      <c r="I28" s="61"/>
      <c r="J28" s="61"/>
    </row>
    <row r="29" spans="1:10" ht="38.25" x14ac:dyDescent="0.2">
      <c r="A29" s="87" t="s">
        <v>222</v>
      </c>
      <c r="B29" s="61"/>
      <c r="C29" s="61"/>
      <c r="D29" s="61"/>
      <c r="E29" s="61"/>
      <c r="F29" s="61"/>
      <c r="G29" s="61"/>
      <c r="H29" s="61"/>
      <c r="I29" s="61"/>
      <c r="J29" s="61"/>
    </row>
    <row r="30" spans="1:10" x14ac:dyDescent="0.2">
      <c r="A30" s="87"/>
      <c r="B30" s="61"/>
      <c r="C30" s="61"/>
      <c r="D30" s="61"/>
      <c r="E30" s="61"/>
      <c r="F30" s="61"/>
      <c r="G30" s="61"/>
      <c r="H30" s="61"/>
      <c r="I30" s="61"/>
      <c r="J30" s="61"/>
    </row>
    <row r="31" spans="1:10" ht="15.75" x14ac:dyDescent="0.25">
      <c r="A31" s="95" t="s">
        <v>210</v>
      </c>
      <c r="B31" s="79"/>
      <c r="C31" s="79"/>
      <c r="D31" s="79"/>
      <c r="E31" s="79"/>
      <c r="F31" s="79"/>
      <c r="G31" s="79"/>
      <c r="H31" s="79"/>
      <c r="I31" s="79"/>
      <c r="J31" s="79"/>
    </row>
    <row r="32" spans="1:10" x14ac:dyDescent="0.2">
      <c r="A32" s="87"/>
      <c r="B32" s="61"/>
      <c r="C32" s="61"/>
      <c r="D32" s="61"/>
      <c r="E32" s="61"/>
      <c r="F32" s="61"/>
      <c r="G32" s="61"/>
      <c r="H32" s="61"/>
      <c r="I32" s="61"/>
      <c r="J32" s="61"/>
    </row>
    <row r="33" spans="1:10" x14ac:dyDescent="0.2">
      <c r="A33" s="87" t="s">
        <v>211</v>
      </c>
      <c r="B33" s="61"/>
      <c r="C33" s="61"/>
      <c r="D33" s="61"/>
      <c r="E33" s="61"/>
      <c r="F33" s="61"/>
      <c r="G33" s="61"/>
      <c r="H33" s="61"/>
      <c r="I33" s="61"/>
      <c r="J33" s="61"/>
    </row>
    <row r="34" spans="1:10" x14ac:dyDescent="0.2">
      <c r="A34" s="87"/>
      <c r="B34" s="61"/>
      <c r="C34" s="61"/>
      <c r="D34" s="61"/>
      <c r="E34" s="61"/>
      <c r="F34" s="61"/>
      <c r="G34" s="61"/>
      <c r="H34" s="61"/>
      <c r="I34" s="61"/>
      <c r="J34" s="61"/>
    </row>
    <row r="35" spans="1:10" x14ac:dyDescent="0.2">
      <c r="A35" s="87" t="s">
        <v>212</v>
      </c>
      <c r="B35" s="61"/>
      <c r="C35" s="61"/>
      <c r="D35" s="61"/>
      <c r="E35" s="61"/>
      <c r="F35" s="61"/>
      <c r="G35" s="61"/>
      <c r="H35" s="61"/>
      <c r="I35" s="61"/>
      <c r="J35" s="61"/>
    </row>
    <row r="36" spans="1:10" x14ac:dyDescent="0.2">
      <c r="A36" s="87"/>
      <c r="B36" s="61"/>
      <c r="C36" s="61"/>
      <c r="D36" s="61"/>
      <c r="E36" s="61"/>
      <c r="F36" s="61"/>
      <c r="G36" s="61"/>
      <c r="H36" s="61"/>
      <c r="I36" s="61"/>
      <c r="J36" s="61"/>
    </row>
    <row r="37" spans="1:10" x14ac:dyDescent="0.2">
      <c r="A37" s="87" t="s">
        <v>250</v>
      </c>
      <c r="B37" s="61"/>
      <c r="C37" s="61"/>
      <c r="D37" s="61"/>
      <c r="E37" s="61"/>
      <c r="F37" s="61"/>
      <c r="G37" s="61"/>
      <c r="H37" s="61"/>
      <c r="I37" s="61"/>
      <c r="J37" s="61"/>
    </row>
    <row r="38" spans="1:10" x14ac:dyDescent="0.2">
      <c r="A38" s="87" t="str">
        <f>"2. Goedkeuring van de jaarrekening per "&amp;Info!B14</f>
        <v>2. Goedkeuring van de jaarrekening per 31 december 2008</v>
      </c>
      <c r="B38" s="61"/>
      <c r="C38" s="61"/>
      <c r="D38" s="61"/>
      <c r="E38" s="61"/>
      <c r="F38" s="61"/>
      <c r="G38" s="61"/>
      <c r="H38" s="61"/>
      <c r="I38" s="61"/>
      <c r="J38" s="61"/>
    </row>
    <row r="39" spans="1:10" x14ac:dyDescent="0.2">
      <c r="A39" s="87" t="s">
        <v>251</v>
      </c>
      <c r="B39" s="61"/>
      <c r="C39" s="61"/>
      <c r="D39" s="61"/>
      <c r="E39" s="61"/>
      <c r="F39" s="61"/>
      <c r="G39" s="61"/>
      <c r="H39" s="61"/>
      <c r="I39" s="61"/>
      <c r="J39" s="61"/>
    </row>
    <row r="40" spans="1:10" x14ac:dyDescent="0.2">
      <c r="A40" s="87" t="s">
        <v>214</v>
      </c>
      <c r="B40" s="61"/>
      <c r="C40" s="61"/>
      <c r="D40" s="61"/>
      <c r="E40" s="61"/>
      <c r="F40" s="61"/>
      <c r="G40" s="61"/>
      <c r="H40" s="61"/>
      <c r="I40" s="61"/>
      <c r="J40" s="61"/>
    </row>
    <row r="41" spans="1:10" x14ac:dyDescent="0.2">
      <c r="A41" s="87"/>
      <c r="B41" s="61"/>
      <c r="C41" s="61"/>
      <c r="D41" s="61"/>
      <c r="E41" s="61"/>
      <c r="F41" s="61"/>
      <c r="G41" s="61"/>
      <c r="H41" s="61"/>
      <c r="I41" s="61"/>
      <c r="J41" s="61"/>
    </row>
    <row r="42" spans="1:10" ht="25.5" x14ac:dyDescent="0.2">
      <c r="A42" s="87" t="s">
        <v>252</v>
      </c>
      <c r="B42" s="61"/>
      <c r="C42" s="61"/>
      <c r="D42" s="61"/>
      <c r="E42" s="61"/>
      <c r="F42" s="61"/>
      <c r="G42" s="61"/>
      <c r="H42" s="61"/>
      <c r="I42" s="61"/>
      <c r="J42" s="61"/>
    </row>
    <row r="43" spans="1:10" x14ac:dyDescent="0.2">
      <c r="A43" s="87"/>
      <c r="B43" s="61"/>
      <c r="C43" s="61"/>
      <c r="D43" s="61"/>
      <c r="E43" s="61"/>
      <c r="F43" s="61"/>
      <c r="G43" s="61"/>
      <c r="H43" s="61"/>
      <c r="I43" s="61"/>
      <c r="J43" s="61"/>
    </row>
    <row r="44" spans="1:10" ht="38.25" x14ac:dyDescent="0.2">
      <c r="A44" s="87" t="s">
        <v>254</v>
      </c>
      <c r="B44" s="61"/>
      <c r="C44" s="61"/>
      <c r="D44" s="61"/>
      <c r="E44" s="61"/>
      <c r="F44" s="61"/>
      <c r="G44" s="61"/>
      <c r="H44" s="61"/>
      <c r="I44" s="61"/>
      <c r="J44" s="61"/>
    </row>
    <row r="45" spans="1:10" x14ac:dyDescent="0.2">
      <c r="A45" s="87"/>
      <c r="B45" s="61"/>
      <c r="C45" s="61"/>
      <c r="D45" s="61"/>
      <c r="E45" s="61"/>
      <c r="F45" s="61"/>
      <c r="G45" s="61"/>
      <c r="H45" s="61"/>
      <c r="I45" s="61"/>
      <c r="J45" s="61"/>
    </row>
    <row r="46" spans="1:10" x14ac:dyDescent="0.2">
      <c r="A46" s="87"/>
      <c r="B46" s="61"/>
      <c r="C46" s="61"/>
      <c r="D46" s="61"/>
      <c r="E46" s="61"/>
      <c r="F46" s="61"/>
      <c r="G46" s="61"/>
      <c r="H46" s="61"/>
      <c r="I46" s="61"/>
      <c r="J46" s="61"/>
    </row>
    <row r="47" spans="1:10" ht="15.75" x14ac:dyDescent="0.25">
      <c r="A47" s="95" t="s">
        <v>215</v>
      </c>
      <c r="B47" s="79"/>
      <c r="C47" s="79"/>
      <c r="D47" s="79"/>
      <c r="E47" s="79"/>
      <c r="F47" s="79"/>
      <c r="G47" s="79"/>
      <c r="H47" s="79"/>
      <c r="I47" s="79"/>
      <c r="J47" s="79"/>
    </row>
    <row r="48" spans="1:10" x14ac:dyDescent="0.2">
      <c r="A48" s="87"/>
      <c r="B48" s="61"/>
      <c r="C48" s="61"/>
      <c r="D48" s="61"/>
      <c r="E48" s="61"/>
      <c r="F48" s="61"/>
      <c r="G48" s="61"/>
      <c r="H48" s="61"/>
      <c r="I48" s="61"/>
      <c r="J48" s="61"/>
    </row>
    <row r="49" spans="1:10" ht="25.5" x14ac:dyDescent="0.2">
      <c r="A49" s="87" t="s">
        <v>216</v>
      </c>
      <c r="B49" s="61"/>
      <c r="C49" s="61"/>
      <c r="D49" s="61"/>
      <c r="E49" s="61"/>
      <c r="F49" s="61"/>
      <c r="G49" s="61"/>
      <c r="H49" s="61"/>
      <c r="I49" s="61"/>
      <c r="J49" s="61"/>
    </row>
    <row r="50" spans="1:10" x14ac:dyDescent="0.2">
      <c r="A50" s="87"/>
      <c r="B50" s="61"/>
      <c r="C50" s="61"/>
      <c r="D50" s="61"/>
      <c r="E50" s="61"/>
      <c r="F50" s="61"/>
      <c r="G50" s="61"/>
      <c r="H50" s="61"/>
      <c r="I50" s="61"/>
      <c r="J50" s="61"/>
    </row>
    <row r="51" spans="1:10" ht="25.5" x14ac:dyDescent="0.2">
      <c r="A51" s="87" t="s">
        <v>224</v>
      </c>
      <c r="B51" s="61"/>
      <c r="C51" s="61"/>
      <c r="D51" s="61"/>
      <c r="E51" s="61"/>
      <c r="F51" s="61"/>
      <c r="G51" s="61"/>
      <c r="H51" s="61"/>
      <c r="I51" s="61"/>
      <c r="J51" s="61"/>
    </row>
    <row r="52" spans="1:10" x14ac:dyDescent="0.2">
      <c r="A52" s="87"/>
      <c r="B52" s="61"/>
      <c r="C52" s="61"/>
      <c r="D52" s="61"/>
      <c r="E52" s="61"/>
      <c r="F52" s="61"/>
      <c r="G52" s="61"/>
      <c r="H52" s="61"/>
      <c r="I52" s="61"/>
      <c r="J52" s="61"/>
    </row>
    <row r="53" spans="1:10" ht="25.5" x14ac:dyDescent="0.2">
      <c r="A53" s="87" t="s">
        <v>225</v>
      </c>
      <c r="B53" s="61"/>
      <c r="C53" s="61"/>
      <c r="D53" s="61"/>
      <c r="E53" s="61"/>
      <c r="F53" s="61"/>
      <c r="G53" s="61"/>
      <c r="H53" s="61"/>
      <c r="I53" s="61"/>
      <c r="J53" s="61"/>
    </row>
    <row r="54" spans="1:10" x14ac:dyDescent="0.2">
      <c r="A54" s="87"/>
      <c r="B54" s="61"/>
      <c r="C54" s="61"/>
      <c r="D54" s="61"/>
      <c r="E54" s="61"/>
      <c r="F54" s="61"/>
      <c r="G54" s="61"/>
      <c r="H54" s="61"/>
      <c r="I54" s="61"/>
      <c r="J54" s="61"/>
    </row>
    <row r="55" spans="1:10" ht="15.75" x14ac:dyDescent="0.25">
      <c r="A55" s="95" t="s">
        <v>217</v>
      </c>
      <c r="B55" s="79"/>
      <c r="C55" s="79"/>
      <c r="D55" s="79"/>
      <c r="E55" s="79"/>
      <c r="F55" s="79"/>
      <c r="G55" s="79"/>
      <c r="H55" s="79"/>
      <c r="I55" s="79"/>
      <c r="J55" s="79"/>
    </row>
    <row r="56" spans="1:10" x14ac:dyDescent="0.2">
      <c r="A56" s="87"/>
      <c r="B56" s="61"/>
      <c r="C56" s="61"/>
      <c r="D56" s="61"/>
      <c r="E56" s="61"/>
      <c r="F56" s="61"/>
      <c r="G56" s="61"/>
      <c r="H56" s="61"/>
      <c r="I56" s="61"/>
      <c r="J56" s="61"/>
    </row>
    <row r="57" spans="1:10" x14ac:dyDescent="0.2">
      <c r="A57" s="96" t="s">
        <v>250</v>
      </c>
      <c r="B57" s="80"/>
      <c r="C57" s="80"/>
      <c r="D57" s="80"/>
      <c r="E57" s="80"/>
      <c r="F57" s="80"/>
      <c r="G57" s="80"/>
      <c r="H57" s="80"/>
      <c r="I57" s="80"/>
      <c r="J57" s="80"/>
    </row>
    <row r="58" spans="1:10" x14ac:dyDescent="0.2">
      <c r="A58" s="87"/>
      <c r="B58" s="61"/>
      <c r="C58" s="61"/>
      <c r="D58" s="61"/>
      <c r="E58" s="61"/>
      <c r="F58" s="61"/>
      <c r="G58" s="61"/>
      <c r="H58" s="61"/>
      <c r="I58" s="61"/>
      <c r="J58" s="61"/>
    </row>
    <row r="59" spans="1:10" ht="51" x14ac:dyDescent="0.2">
      <c r="A59" s="87" t="s">
        <v>255</v>
      </c>
      <c r="B59" s="81"/>
      <c r="C59" s="81"/>
      <c r="D59" s="81"/>
      <c r="E59" s="81"/>
      <c r="F59" s="81"/>
      <c r="G59" s="81"/>
      <c r="H59" s="81"/>
      <c r="I59" s="81"/>
      <c r="J59" s="81"/>
    </row>
    <row r="60" spans="1:10" x14ac:dyDescent="0.2">
      <c r="A60" s="87"/>
      <c r="B60" s="81"/>
      <c r="C60" s="81"/>
      <c r="D60" s="81"/>
      <c r="E60" s="81"/>
      <c r="F60" s="81"/>
      <c r="G60" s="81"/>
      <c r="H60" s="81"/>
      <c r="I60" s="81"/>
      <c r="J60" s="81"/>
    </row>
    <row r="61" spans="1:10" x14ac:dyDescent="0.2">
      <c r="A61" s="87" t="s">
        <v>256</v>
      </c>
      <c r="B61" s="61"/>
      <c r="C61" s="61"/>
      <c r="D61" s="61"/>
      <c r="E61" s="61"/>
      <c r="F61" s="61"/>
      <c r="G61" s="61"/>
      <c r="H61" s="61"/>
      <c r="I61" s="61"/>
      <c r="J61" s="61"/>
    </row>
    <row r="62" spans="1:10" x14ac:dyDescent="0.2">
      <c r="A62" s="87"/>
      <c r="B62" s="61"/>
      <c r="C62" s="61"/>
      <c r="D62" s="61"/>
      <c r="E62" s="61"/>
      <c r="F62" s="61"/>
      <c r="G62" s="61"/>
      <c r="H62" s="61"/>
      <c r="I62" s="61"/>
      <c r="J62" s="61"/>
    </row>
    <row r="63" spans="1:10" ht="38.25" x14ac:dyDescent="0.2">
      <c r="A63" s="87" t="s">
        <v>257</v>
      </c>
      <c r="B63" s="61"/>
      <c r="C63" s="61"/>
      <c r="D63" s="61"/>
      <c r="E63" s="61"/>
      <c r="F63" s="61"/>
      <c r="G63" s="61"/>
      <c r="H63" s="61"/>
      <c r="I63" s="61"/>
      <c r="J63" s="61"/>
    </row>
    <row r="64" spans="1:10" x14ac:dyDescent="0.2">
      <c r="A64" s="87"/>
      <c r="B64" s="61"/>
      <c r="C64" s="61"/>
      <c r="D64" s="61"/>
      <c r="E64" s="61"/>
      <c r="F64" s="61"/>
      <c r="G64" s="61"/>
      <c r="H64" s="61"/>
      <c r="I64" s="61"/>
      <c r="J64" s="61"/>
    </row>
    <row r="65" spans="1:10" x14ac:dyDescent="0.2">
      <c r="A65" s="96" t="s">
        <v>213</v>
      </c>
      <c r="B65" s="80"/>
      <c r="C65" s="80"/>
      <c r="D65" s="80"/>
      <c r="E65" s="80"/>
      <c r="F65" s="80"/>
      <c r="G65" s="80"/>
      <c r="H65" s="80"/>
      <c r="I65" s="80"/>
      <c r="J65" s="80"/>
    </row>
    <row r="66" spans="1:10" x14ac:dyDescent="0.2">
      <c r="A66" s="87"/>
      <c r="B66" s="61"/>
      <c r="C66" s="61"/>
      <c r="D66" s="61"/>
      <c r="E66" s="61"/>
      <c r="F66" s="61"/>
      <c r="G66" s="61"/>
      <c r="H66" s="61"/>
      <c r="I66" s="61"/>
      <c r="J66" s="61"/>
    </row>
    <row r="67" spans="1:10" ht="25.5" x14ac:dyDescent="0.2">
      <c r="A67" s="87" t="s">
        <v>228</v>
      </c>
      <c r="B67" s="61"/>
      <c r="C67" s="61"/>
      <c r="D67" s="61"/>
      <c r="E67" s="61"/>
      <c r="F67" s="61"/>
      <c r="G67" s="61"/>
      <c r="H67" s="61"/>
      <c r="I67" s="61"/>
      <c r="J67" s="61"/>
    </row>
    <row r="68" spans="1:10" x14ac:dyDescent="0.2">
      <c r="A68" s="87"/>
      <c r="B68" s="61"/>
      <c r="C68" s="61"/>
      <c r="D68" s="61"/>
      <c r="E68" s="61"/>
      <c r="F68" s="61"/>
      <c r="G68" s="61"/>
      <c r="H68" s="61"/>
      <c r="I68" s="61"/>
      <c r="J68" s="61"/>
    </row>
    <row r="69" spans="1:10" ht="25.5" x14ac:dyDescent="0.2">
      <c r="A69" s="87" t="s">
        <v>258</v>
      </c>
      <c r="B69" s="61"/>
      <c r="C69" s="61"/>
      <c r="D69" s="61"/>
      <c r="E69" s="61"/>
      <c r="F69" s="61"/>
      <c r="G69" s="61"/>
      <c r="H69" s="61"/>
      <c r="I69" s="61"/>
      <c r="J69" s="61"/>
    </row>
    <row r="70" spans="1:10" x14ac:dyDescent="0.2">
      <c r="A70" s="87"/>
      <c r="B70" s="61"/>
      <c r="C70" s="61"/>
      <c r="D70" s="61"/>
      <c r="E70" s="61"/>
      <c r="F70" s="61"/>
      <c r="G70" s="61"/>
      <c r="H70" s="61"/>
      <c r="I70" s="61"/>
      <c r="J70" s="61"/>
    </row>
    <row r="71" spans="1:10" ht="25.5" x14ac:dyDescent="0.2">
      <c r="A71" s="87" t="s">
        <v>259</v>
      </c>
      <c r="B71" s="61"/>
      <c r="C71" s="61"/>
      <c r="D71" s="61"/>
      <c r="E71" s="61"/>
      <c r="F71" s="61"/>
      <c r="G71" s="61"/>
      <c r="H71" s="61"/>
      <c r="I71" s="61"/>
      <c r="J71" s="61"/>
    </row>
    <row r="72" spans="1:10" x14ac:dyDescent="0.2">
      <c r="A72" s="87"/>
      <c r="B72" s="61"/>
      <c r="C72" s="61"/>
      <c r="D72" s="61"/>
      <c r="E72" s="61"/>
      <c r="F72" s="61"/>
      <c r="G72" s="61"/>
      <c r="H72" s="61"/>
      <c r="I72" s="61"/>
      <c r="J72" s="61"/>
    </row>
    <row r="73" spans="1:10" ht="25.5" x14ac:dyDescent="0.2">
      <c r="A73" s="87" t="s">
        <v>260</v>
      </c>
      <c r="B73" s="61"/>
      <c r="C73" s="61"/>
      <c r="D73" s="61"/>
      <c r="E73" s="61"/>
      <c r="F73" s="61"/>
      <c r="G73" s="61"/>
      <c r="H73" s="61"/>
      <c r="I73" s="61"/>
      <c r="J73" s="61"/>
    </row>
    <row r="74" spans="1:10" x14ac:dyDescent="0.2">
      <c r="A74" s="87"/>
      <c r="B74" s="61"/>
      <c r="C74" s="61"/>
      <c r="D74" s="61"/>
      <c r="E74" s="61"/>
      <c r="F74" s="61"/>
      <c r="G74" s="61"/>
      <c r="H74" s="61"/>
      <c r="I74" s="61"/>
      <c r="J74" s="61"/>
    </row>
    <row r="75" spans="1:10" x14ac:dyDescent="0.2">
      <c r="A75" s="87" t="s">
        <v>232</v>
      </c>
      <c r="B75" s="61"/>
      <c r="C75" s="61"/>
      <c r="D75" s="61"/>
      <c r="E75" s="61"/>
      <c r="F75" s="61"/>
      <c r="G75" s="61"/>
      <c r="H75" s="61"/>
      <c r="I75" s="61"/>
      <c r="J75" s="61"/>
    </row>
    <row r="76" spans="1:10" x14ac:dyDescent="0.2">
      <c r="A76" s="87"/>
      <c r="B76" s="61"/>
      <c r="C76" s="61"/>
      <c r="D76" s="61"/>
      <c r="E76" s="61"/>
      <c r="F76" s="61"/>
      <c r="G76" s="61"/>
      <c r="H76" s="61"/>
      <c r="I76" s="61"/>
      <c r="J76" s="61"/>
    </row>
    <row r="77" spans="1:10" x14ac:dyDescent="0.2">
      <c r="A77" s="87" t="s">
        <v>230</v>
      </c>
      <c r="B77" s="61"/>
      <c r="C77" s="61"/>
      <c r="D77" s="61"/>
      <c r="E77" s="61"/>
      <c r="F77" s="61"/>
      <c r="G77" s="61"/>
      <c r="H77" s="61"/>
      <c r="I77" s="61"/>
      <c r="J77" s="61"/>
    </row>
    <row r="78" spans="1:10" x14ac:dyDescent="0.2">
      <c r="A78" s="87"/>
      <c r="B78" s="61"/>
      <c r="C78" s="61"/>
      <c r="D78" s="61"/>
      <c r="E78" s="61"/>
      <c r="F78" s="61"/>
      <c r="G78" s="61"/>
      <c r="H78" s="61"/>
      <c r="I78" s="61"/>
      <c r="J78" s="61"/>
    </row>
    <row r="79" spans="1:10" x14ac:dyDescent="0.2">
      <c r="A79" s="96" t="s">
        <v>251</v>
      </c>
      <c r="B79" s="61"/>
      <c r="C79" s="61"/>
      <c r="D79" s="61"/>
      <c r="E79" s="61"/>
      <c r="F79" s="61"/>
      <c r="G79" s="61"/>
      <c r="H79" s="61"/>
      <c r="I79" s="61"/>
      <c r="J79" s="61"/>
    </row>
    <row r="80" spans="1:10" x14ac:dyDescent="0.2">
      <c r="A80" s="87"/>
      <c r="B80" s="61"/>
      <c r="C80" s="61"/>
      <c r="D80" s="61"/>
      <c r="E80" s="61"/>
      <c r="F80" s="61"/>
      <c r="G80" s="61"/>
      <c r="H80" s="61"/>
      <c r="I80" s="61"/>
      <c r="J80" s="61"/>
    </row>
    <row r="81" spans="1:10" ht="25.5" x14ac:dyDescent="0.2">
      <c r="A81" s="81" t="s">
        <v>261</v>
      </c>
      <c r="B81" s="61"/>
      <c r="C81" s="61"/>
      <c r="D81" s="61"/>
      <c r="E81" s="61"/>
      <c r="F81" s="61"/>
      <c r="G81" s="61"/>
      <c r="H81" s="61"/>
      <c r="I81" s="61"/>
      <c r="J81" s="61"/>
    </row>
    <row r="82" spans="1:10" x14ac:dyDescent="0.2">
      <c r="A82" s="81"/>
      <c r="B82" s="61"/>
      <c r="C82" s="61"/>
      <c r="D82" s="61"/>
      <c r="E82" s="61"/>
      <c r="F82" s="61"/>
      <c r="G82" s="61"/>
      <c r="H82" s="61"/>
      <c r="I82" s="61"/>
      <c r="J82" s="61"/>
    </row>
    <row r="83" spans="1:10" x14ac:dyDescent="0.2">
      <c r="A83" s="81" t="s">
        <v>230</v>
      </c>
      <c r="B83" s="61"/>
      <c r="C83" s="61"/>
      <c r="D83" s="61"/>
      <c r="E83" s="61"/>
      <c r="F83" s="61"/>
      <c r="G83" s="61"/>
      <c r="H83" s="61"/>
      <c r="I83" s="61"/>
      <c r="J83" s="61"/>
    </row>
    <row r="84" spans="1:10" x14ac:dyDescent="0.2">
      <c r="A84" s="81"/>
      <c r="B84" s="61"/>
      <c r="C84" s="61"/>
      <c r="D84" s="61"/>
      <c r="E84" s="61"/>
      <c r="F84" s="61"/>
      <c r="G84" s="61"/>
      <c r="H84" s="61"/>
      <c r="I84" s="61"/>
      <c r="J84" s="61"/>
    </row>
    <row r="85" spans="1:10" x14ac:dyDescent="0.2">
      <c r="A85" s="81"/>
      <c r="B85" s="61"/>
      <c r="C85" s="61"/>
      <c r="D85" s="61"/>
      <c r="E85" s="61"/>
      <c r="F85" s="61"/>
      <c r="G85" s="61"/>
      <c r="H85" s="61"/>
      <c r="I85" s="61"/>
      <c r="J85" s="61"/>
    </row>
    <row r="86" spans="1:10" x14ac:dyDescent="0.2">
      <c r="A86" s="81"/>
      <c r="B86" s="61"/>
      <c r="C86" s="61"/>
      <c r="D86" s="61"/>
      <c r="E86" s="61"/>
      <c r="F86" s="61"/>
      <c r="G86" s="61"/>
      <c r="H86" s="61"/>
      <c r="I86" s="61"/>
      <c r="J86" s="61"/>
    </row>
    <row r="87" spans="1:10" x14ac:dyDescent="0.2">
      <c r="A87" s="81"/>
      <c r="B87" s="61"/>
      <c r="C87" s="61"/>
      <c r="D87" s="61"/>
      <c r="E87" s="61"/>
      <c r="F87" s="61"/>
      <c r="G87" s="61"/>
      <c r="H87" s="61"/>
      <c r="I87" s="61"/>
      <c r="J87" s="61"/>
    </row>
    <row r="88" spans="1:10" x14ac:dyDescent="0.2">
      <c r="A88" s="97" t="s">
        <v>233</v>
      </c>
      <c r="B88" s="61"/>
      <c r="C88" s="61"/>
      <c r="D88" s="61"/>
      <c r="E88" s="61"/>
      <c r="F88" s="61"/>
      <c r="G88" s="61"/>
      <c r="H88" s="61"/>
      <c r="I88" s="61"/>
      <c r="J88" s="61"/>
    </row>
    <row r="89" spans="1:10" x14ac:dyDescent="0.2">
      <c r="A89" s="81"/>
      <c r="B89" s="61"/>
      <c r="C89" s="61"/>
      <c r="D89" s="61"/>
      <c r="E89" s="61"/>
      <c r="F89" s="61"/>
      <c r="G89" s="61"/>
      <c r="H89" s="61"/>
      <c r="I89" s="61"/>
      <c r="J89" s="61"/>
    </row>
    <row r="90" spans="1:10" x14ac:dyDescent="0.2">
      <c r="A90" s="81" t="s">
        <v>280</v>
      </c>
      <c r="B90" s="61"/>
      <c r="C90" s="61"/>
      <c r="D90" s="61"/>
      <c r="E90" s="61"/>
      <c r="F90" s="61"/>
      <c r="G90" s="61"/>
      <c r="H90" s="61"/>
      <c r="I90" s="61"/>
      <c r="J90" s="61"/>
    </row>
    <row r="91" spans="1:10" x14ac:dyDescent="0.2">
      <c r="A91" s="81"/>
      <c r="B91" s="61"/>
      <c r="C91" s="61"/>
      <c r="D91" s="61"/>
      <c r="E91" s="61"/>
      <c r="F91" s="61"/>
      <c r="G91" s="61"/>
      <c r="H91" s="61"/>
      <c r="I91" s="61"/>
      <c r="J91" s="61"/>
    </row>
    <row r="92" spans="1:10" ht="15.75" x14ac:dyDescent="0.25">
      <c r="A92" s="98" t="s">
        <v>234</v>
      </c>
      <c r="B92" s="61"/>
      <c r="C92" s="61"/>
      <c r="D92" s="61"/>
      <c r="E92" s="61"/>
      <c r="F92" s="61"/>
      <c r="G92" s="61"/>
      <c r="H92" s="61"/>
      <c r="I92" s="61"/>
      <c r="J92" s="61"/>
    </row>
    <row r="93" spans="1:10" x14ac:dyDescent="0.2">
      <c r="A93" s="81"/>
      <c r="B93" s="61"/>
      <c r="C93" s="61"/>
      <c r="D93" s="61"/>
      <c r="E93" s="61"/>
      <c r="F93" s="61"/>
      <c r="G93" s="61"/>
      <c r="H93" s="61"/>
      <c r="I93" s="61"/>
      <c r="J93" s="61"/>
    </row>
    <row r="94" spans="1:10" x14ac:dyDescent="0.2">
      <c r="A94" s="81" t="s">
        <v>235</v>
      </c>
      <c r="B94" s="61"/>
      <c r="C94" s="61"/>
      <c r="D94" s="61"/>
      <c r="E94" s="61"/>
      <c r="F94" s="61"/>
      <c r="G94" s="61"/>
      <c r="H94" s="61"/>
      <c r="I94" s="61"/>
      <c r="J94" s="61"/>
    </row>
    <row r="95" spans="1:10" x14ac:dyDescent="0.2">
      <c r="A95" s="81"/>
      <c r="B95" s="61"/>
      <c r="C95" s="61"/>
      <c r="D95" s="61"/>
      <c r="E95" s="61"/>
      <c r="F95" s="61"/>
      <c r="G95" s="61"/>
      <c r="H95" s="61"/>
      <c r="I95" s="61"/>
      <c r="J95" s="61"/>
    </row>
    <row r="96" spans="1:10" ht="25.5" x14ac:dyDescent="0.2">
      <c r="A96" s="81" t="s">
        <v>262</v>
      </c>
      <c r="B96" s="61"/>
      <c r="C96" s="61"/>
      <c r="D96" s="61"/>
      <c r="E96" s="61"/>
      <c r="F96" s="61"/>
      <c r="G96" s="61"/>
      <c r="H96" s="61"/>
      <c r="I96" s="61"/>
      <c r="J96" s="61"/>
    </row>
    <row r="97" spans="1:10" x14ac:dyDescent="0.2">
      <c r="A97" s="81"/>
      <c r="B97" s="61"/>
      <c r="C97" s="61"/>
      <c r="D97" s="61"/>
      <c r="E97" s="61"/>
      <c r="F97" s="61"/>
      <c r="G97" s="61"/>
      <c r="H97" s="61"/>
      <c r="I97" s="61"/>
      <c r="J97" s="61"/>
    </row>
    <row r="98" spans="1:10" x14ac:dyDescent="0.2">
      <c r="A98" s="81"/>
      <c r="B98" s="61"/>
      <c r="C98" s="61"/>
      <c r="D98" s="61"/>
      <c r="E98" s="61"/>
      <c r="F98" s="61"/>
      <c r="G98" s="61"/>
      <c r="H98" s="61"/>
      <c r="I98" s="61"/>
      <c r="J98" s="61"/>
    </row>
    <row r="99" spans="1:10" x14ac:dyDescent="0.2">
      <c r="A99" s="81" t="s">
        <v>237</v>
      </c>
      <c r="B99" s="61"/>
      <c r="C99" s="61"/>
      <c r="D99" s="61"/>
      <c r="E99" s="61"/>
      <c r="F99" s="61"/>
      <c r="G99" s="61"/>
      <c r="H99" s="61"/>
      <c r="I99" s="61"/>
      <c r="J99" s="61"/>
    </row>
    <row r="100" spans="1:10" x14ac:dyDescent="0.2">
      <c r="A100" s="99" t="str">
        <f>+Info!B37</f>
        <v>Claudy Lejeune</v>
      </c>
      <c r="B100" s="61"/>
      <c r="C100" s="61"/>
      <c r="D100" s="61"/>
      <c r="E100" s="61"/>
      <c r="F100" s="61"/>
      <c r="G100" s="61"/>
      <c r="H100" s="61"/>
      <c r="I100" s="61"/>
      <c r="J100" s="61"/>
    </row>
    <row r="101" spans="1:10" x14ac:dyDescent="0.2">
      <c r="A101" s="81"/>
      <c r="B101" s="61"/>
      <c r="C101" s="61"/>
      <c r="D101" s="61"/>
      <c r="E101" s="61"/>
      <c r="F101" s="61"/>
      <c r="G101" s="61"/>
      <c r="H101" s="61"/>
      <c r="I101" s="61"/>
      <c r="J101" s="61"/>
    </row>
    <row r="102" spans="1:10" x14ac:dyDescent="0.2">
      <c r="A102" s="81"/>
      <c r="B102" s="61"/>
      <c r="C102" s="61"/>
      <c r="D102" s="61"/>
      <c r="E102" s="61"/>
      <c r="F102" s="61"/>
      <c r="G102" s="61"/>
      <c r="H102" s="61"/>
      <c r="I102" s="61"/>
      <c r="J102" s="61"/>
    </row>
    <row r="103" spans="1:10" x14ac:dyDescent="0.2">
      <c r="A103" s="81" t="s">
        <v>238</v>
      </c>
      <c r="B103" s="61"/>
      <c r="C103" s="61"/>
      <c r="D103" s="61"/>
      <c r="E103" s="61"/>
      <c r="F103" s="61"/>
      <c r="G103" s="61"/>
      <c r="H103" s="61"/>
      <c r="I103" s="61"/>
      <c r="J103" s="61"/>
    </row>
    <row r="104" spans="1:10" x14ac:dyDescent="0.2">
      <c r="A104" s="99" t="str">
        <f>+Info!B38</f>
        <v>Paul Van Oosterbos</v>
      </c>
      <c r="B104" s="61"/>
      <c r="C104" s="61"/>
      <c r="D104" s="61"/>
      <c r="E104" s="61"/>
      <c r="F104" s="61"/>
      <c r="G104" s="61"/>
      <c r="H104" s="61"/>
      <c r="I104" s="61"/>
      <c r="J104" s="61"/>
    </row>
    <row r="105" spans="1:10" x14ac:dyDescent="0.2">
      <c r="A105" s="81"/>
      <c r="B105" s="61"/>
      <c r="C105" s="61"/>
      <c r="D105" s="61"/>
      <c r="E105" s="61"/>
      <c r="F105" s="61"/>
      <c r="G105" s="61"/>
      <c r="H105" s="61"/>
      <c r="I105" s="61"/>
      <c r="J105" s="61"/>
    </row>
    <row r="106" spans="1:10" x14ac:dyDescent="0.2">
      <c r="A106" s="81"/>
      <c r="B106" s="61"/>
      <c r="C106" s="61"/>
      <c r="D106" s="61"/>
      <c r="E106" s="61"/>
      <c r="F106" s="61"/>
      <c r="G106" s="61"/>
      <c r="H106" s="61"/>
      <c r="I106" s="61"/>
      <c r="J106" s="61"/>
    </row>
    <row r="107" spans="1:10" x14ac:dyDescent="0.2">
      <c r="A107" s="81" t="s">
        <v>239</v>
      </c>
      <c r="B107" s="61"/>
      <c r="C107" s="61"/>
      <c r="D107" s="61"/>
      <c r="E107" s="61"/>
      <c r="F107" s="61"/>
      <c r="G107" s="61"/>
      <c r="H107" s="61"/>
      <c r="I107" s="61"/>
      <c r="J107" s="61"/>
    </row>
    <row r="108" spans="1:10" x14ac:dyDescent="0.2">
      <c r="A108" s="99" t="str">
        <f>+Info!B39</f>
        <v>Paul Van Oosterbos</v>
      </c>
      <c r="B108" s="61"/>
      <c r="C108" s="61"/>
      <c r="D108" s="61"/>
      <c r="E108" s="61"/>
      <c r="F108" s="61"/>
      <c r="G108" s="61"/>
      <c r="H108" s="61"/>
      <c r="I108" s="61"/>
      <c r="J108" s="61"/>
    </row>
    <row r="109" spans="1:10" x14ac:dyDescent="0.2">
      <c r="A109" s="81"/>
      <c r="B109" s="61"/>
      <c r="C109" s="61"/>
      <c r="D109" s="61"/>
      <c r="E109" s="61"/>
      <c r="F109" s="61"/>
      <c r="G109" s="61"/>
      <c r="H109" s="61"/>
      <c r="I109" s="61"/>
      <c r="J109" s="61"/>
    </row>
    <row r="110" spans="1:10" x14ac:dyDescent="0.2">
      <c r="A110" s="81"/>
      <c r="B110" s="61"/>
      <c r="C110" s="61"/>
      <c r="D110" s="61"/>
      <c r="E110" s="61"/>
      <c r="F110" s="61"/>
      <c r="G110" s="61"/>
      <c r="H110" s="61"/>
      <c r="I110" s="61"/>
      <c r="J110" s="61"/>
    </row>
    <row r="111" spans="1:10" x14ac:dyDescent="0.2">
      <c r="A111" s="81"/>
      <c r="B111" s="61"/>
      <c r="C111" s="61"/>
      <c r="D111" s="61"/>
      <c r="E111" s="61"/>
      <c r="F111" s="61"/>
      <c r="G111" s="61"/>
      <c r="H111" s="61"/>
      <c r="I111" s="61"/>
      <c r="J111" s="61"/>
    </row>
    <row r="112" spans="1:10" x14ac:dyDescent="0.2">
      <c r="A112" s="81"/>
      <c r="B112" s="61"/>
      <c r="C112" s="61"/>
      <c r="D112" s="61"/>
      <c r="E112" s="61"/>
      <c r="F112" s="61"/>
      <c r="G112" s="61"/>
      <c r="H112" s="61"/>
      <c r="I112" s="61"/>
      <c r="J112" s="61"/>
    </row>
    <row r="113" spans="1:10" x14ac:dyDescent="0.2">
      <c r="A113" s="81"/>
      <c r="B113" s="61"/>
      <c r="C113" s="61"/>
      <c r="D113" s="61"/>
      <c r="E113" s="61"/>
      <c r="F113" s="61"/>
      <c r="G113" s="61"/>
      <c r="H113" s="61"/>
      <c r="I113" s="61"/>
      <c r="J113" s="61"/>
    </row>
    <row r="114" spans="1:10" x14ac:dyDescent="0.2">
      <c r="A114" s="81"/>
      <c r="B114" s="61"/>
      <c r="C114" s="61"/>
      <c r="D114" s="61"/>
      <c r="E114" s="61"/>
      <c r="F114" s="61"/>
      <c r="G114" s="61"/>
      <c r="H114" s="61"/>
      <c r="I114" s="61"/>
      <c r="J114" s="61"/>
    </row>
    <row r="115" spans="1:10" x14ac:dyDescent="0.2">
      <c r="A115" s="81"/>
      <c r="B115" s="61"/>
      <c r="C115" s="61"/>
      <c r="D115" s="61"/>
      <c r="E115" s="61"/>
      <c r="F115" s="61"/>
      <c r="G115" s="61"/>
      <c r="H115" s="61"/>
      <c r="I115" s="61"/>
      <c r="J115" s="61"/>
    </row>
    <row r="116" spans="1:10" x14ac:dyDescent="0.2">
      <c r="A116" s="81"/>
      <c r="B116" s="61"/>
      <c r="C116" s="61"/>
      <c r="D116" s="61"/>
      <c r="E116" s="61"/>
      <c r="F116" s="61"/>
      <c r="G116" s="61"/>
      <c r="H116" s="61"/>
      <c r="I116" s="61"/>
      <c r="J116" s="61"/>
    </row>
    <row r="117" spans="1:10" x14ac:dyDescent="0.2">
      <c r="A117" s="81"/>
      <c r="B117" s="61"/>
      <c r="C117" s="61"/>
      <c r="D117" s="61"/>
      <c r="E117" s="61"/>
      <c r="F117" s="61"/>
      <c r="G117" s="61"/>
      <c r="H117" s="61"/>
      <c r="I117" s="61"/>
      <c r="J117" s="61"/>
    </row>
    <row r="118" spans="1:10" x14ac:dyDescent="0.2">
      <c r="A118" s="81"/>
      <c r="B118" s="61"/>
      <c r="C118" s="61"/>
      <c r="D118" s="61"/>
      <c r="E118" s="61"/>
      <c r="F118" s="61"/>
      <c r="G118" s="61"/>
      <c r="H118" s="61"/>
      <c r="I118" s="61"/>
      <c r="J118" s="61"/>
    </row>
    <row r="119" spans="1:10" x14ac:dyDescent="0.2">
      <c r="A119" s="81"/>
      <c r="B119" s="61"/>
      <c r="C119" s="61"/>
      <c r="D119" s="61"/>
      <c r="E119" s="61"/>
      <c r="F119" s="61"/>
      <c r="G119" s="61"/>
      <c r="H119" s="61"/>
      <c r="I119" s="61"/>
      <c r="J119" s="61"/>
    </row>
    <row r="120" spans="1:10" x14ac:dyDescent="0.2">
      <c r="A120" s="81"/>
      <c r="B120" s="61"/>
      <c r="C120" s="61"/>
      <c r="D120" s="61"/>
      <c r="E120" s="61"/>
      <c r="F120" s="61"/>
      <c r="G120" s="61"/>
      <c r="H120" s="61"/>
      <c r="I120" s="61"/>
      <c r="J120" s="61"/>
    </row>
    <row r="121" spans="1:10" x14ac:dyDescent="0.2">
      <c r="A121" s="81"/>
      <c r="B121" s="61"/>
      <c r="C121" s="61"/>
      <c r="D121" s="61"/>
      <c r="E121" s="61"/>
      <c r="F121" s="61"/>
      <c r="G121" s="61"/>
      <c r="H121" s="61"/>
      <c r="I121" s="61"/>
      <c r="J121" s="61"/>
    </row>
    <row r="122" spans="1:10" x14ac:dyDescent="0.2">
      <c r="A122" s="81"/>
      <c r="B122" s="61"/>
      <c r="C122" s="61"/>
      <c r="D122" s="61"/>
      <c r="E122" s="61"/>
      <c r="F122" s="61"/>
      <c r="G122" s="61"/>
      <c r="H122" s="61"/>
      <c r="I122" s="61"/>
      <c r="J122" s="61"/>
    </row>
    <row r="123" spans="1:10" x14ac:dyDescent="0.2">
      <c r="A123" s="81"/>
      <c r="B123" s="61"/>
      <c r="C123" s="61"/>
      <c r="D123" s="61"/>
      <c r="E123" s="61"/>
      <c r="F123" s="61"/>
      <c r="G123" s="61"/>
      <c r="H123" s="61"/>
      <c r="I123" s="61"/>
      <c r="J123" s="61"/>
    </row>
    <row r="124" spans="1:10" x14ac:dyDescent="0.2">
      <c r="A124" s="81"/>
      <c r="B124" s="61"/>
      <c r="C124" s="61"/>
      <c r="D124" s="61"/>
      <c r="E124" s="61"/>
      <c r="F124" s="61"/>
      <c r="G124" s="61"/>
      <c r="H124" s="61"/>
      <c r="I124" s="61"/>
      <c r="J124" s="61"/>
    </row>
    <row r="125" spans="1:10" x14ac:dyDescent="0.2">
      <c r="A125" s="81"/>
      <c r="B125" s="61"/>
      <c r="C125" s="61"/>
      <c r="D125" s="61"/>
      <c r="E125" s="61"/>
      <c r="F125" s="61"/>
      <c r="G125" s="61"/>
      <c r="H125" s="61"/>
      <c r="I125" s="61"/>
      <c r="J125" s="61"/>
    </row>
    <row r="126" spans="1:10" x14ac:dyDescent="0.2">
      <c r="A126" s="81"/>
      <c r="B126" s="61"/>
      <c r="C126" s="61"/>
      <c r="D126" s="61"/>
      <c r="E126" s="61"/>
      <c r="F126" s="61"/>
      <c r="G126" s="61"/>
      <c r="H126" s="61"/>
      <c r="I126" s="61"/>
      <c r="J126" s="61"/>
    </row>
    <row r="127" spans="1:10" x14ac:dyDescent="0.2">
      <c r="A127" s="81"/>
      <c r="B127" s="61"/>
      <c r="C127" s="61"/>
      <c r="D127" s="61"/>
      <c r="E127" s="61"/>
      <c r="F127" s="61"/>
      <c r="G127" s="61"/>
      <c r="H127" s="61"/>
      <c r="I127" s="61"/>
      <c r="J127" s="61"/>
    </row>
    <row r="128" spans="1:10" x14ac:dyDescent="0.2">
      <c r="A128" s="81"/>
      <c r="B128" s="61"/>
      <c r="C128" s="61"/>
      <c r="D128" s="61"/>
      <c r="E128" s="61"/>
      <c r="F128" s="61"/>
      <c r="G128" s="61"/>
      <c r="H128" s="61"/>
      <c r="I128" s="61"/>
      <c r="J128" s="61"/>
    </row>
    <row r="129" spans="1:10" x14ac:dyDescent="0.2">
      <c r="A129" s="81"/>
      <c r="B129" s="61"/>
      <c r="C129" s="61"/>
      <c r="D129" s="61"/>
      <c r="E129" s="61"/>
      <c r="F129" s="61"/>
      <c r="G129" s="61"/>
      <c r="H129" s="61"/>
      <c r="I129" s="61"/>
      <c r="J129" s="61"/>
    </row>
    <row r="130" spans="1:10" x14ac:dyDescent="0.2">
      <c r="A130" s="81"/>
      <c r="B130" s="61"/>
      <c r="C130" s="61"/>
      <c r="D130" s="61"/>
      <c r="E130" s="61"/>
      <c r="F130" s="61"/>
      <c r="G130" s="61"/>
      <c r="H130" s="61"/>
      <c r="I130" s="61"/>
      <c r="J130" s="61"/>
    </row>
    <row r="131" spans="1:10" x14ac:dyDescent="0.2">
      <c r="A131" s="81"/>
      <c r="B131" s="61"/>
      <c r="C131" s="61"/>
      <c r="D131" s="61"/>
      <c r="E131" s="61"/>
      <c r="F131" s="61"/>
      <c r="G131" s="61"/>
      <c r="H131" s="61"/>
      <c r="I131" s="61"/>
      <c r="J131" s="61"/>
    </row>
    <row r="132" spans="1:10" x14ac:dyDescent="0.2">
      <c r="A132" s="81"/>
      <c r="B132" s="61"/>
      <c r="C132" s="61"/>
      <c r="D132" s="61"/>
      <c r="E132" s="61"/>
      <c r="F132" s="61"/>
      <c r="G132" s="61"/>
      <c r="H132" s="61"/>
      <c r="I132" s="61"/>
      <c r="J132" s="61"/>
    </row>
    <row r="133" spans="1:10" x14ac:dyDescent="0.2">
      <c r="A133" s="81"/>
      <c r="B133" s="61"/>
      <c r="C133" s="61"/>
      <c r="D133" s="61"/>
      <c r="E133" s="61"/>
      <c r="F133" s="61"/>
      <c r="G133" s="61"/>
      <c r="H133" s="61"/>
      <c r="I133" s="61"/>
      <c r="J133" s="61"/>
    </row>
    <row r="134" spans="1:10" x14ac:dyDescent="0.2">
      <c r="A134" s="81"/>
      <c r="B134" s="61"/>
      <c r="C134" s="61"/>
      <c r="D134" s="61"/>
      <c r="E134" s="61"/>
      <c r="F134" s="61"/>
      <c r="G134" s="61"/>
      <c r="H134" s="61"/>
      <c r="I134" s="61"/>
      <c r="J134" s="61"/>
    </row>
    <row r="135" spans="1:10" x14ac:dyDescent="0.2">
      <c r="A135" s="81"/>
      <c r="B135" s="61"/>
      <c r="C135" s="61"/>
      <c r="D135" s="61"/>
      <c r="E135" s="61"/>
      <c r="F135" s="61"/>
      <c r="G135" s="61"/>
      <c r="H135" s="61"/>
      <c r="I135" s="61"/>
      <c r="J135" s="61"/>
    </row>
    <row r="136" spans="1:10" x14ac:dyDescent="0.2">
      <c r="A136" s="81"/>
      <c r="B136" s="61"/>
      <c r="C136" s="61"/>
      <c r="D136" s="61"/>
      <c r="E136" s="61"/>
      <c r="F136" s="61"/>
      <c r="G136" s="61"/>
      <c r="H136" s="61"/>
      <c r="I136" s="61"/>
      <c r="J136" s="61"/>
    </row>
    <row r="137" spans="1:10" x14ac:dyDescent="0.2">
      <c r="A137" s="81"/>
      <c r="B137" s="61"/>
      <c r="C137" s="61"/>
      <c r="D137" s="61"/>
      <c r="E137" s="61"/>
      <c r="F137" s="61"/>
      <c r="G137" s="61"/>
      <c r="H137" s="61"/>
      <c r="I137" s="61"/>
      <c r="J137" s="61"/>
    </row>
    <row r="138" spans="1:10" x14ac:dyDescent="0.2">
      <c r="A138" s="81"/>
      <c r="B138" s="61"/>
      <c r="C138" s="61"/>
      <c r="D138" s="61"/>
      <c r="E138" s="61"/>
      <c r="F138" s="61"/>
      <c r="G138" s="61"/>
      <c r="H138" s="61"/>
      <c r="I138" s="61"/>
      <c r="J138" s="61"/>
    </row>
    <row r="139" spans="1:10" x14ac:dyDescent="0.2">
      <c r="A139" s="81"/>
      <c r="B139" s="61"/>
      <c r="C139" s="61"/>
      <c r="D139" s="61"/>
      <c r="E139" s="61"/>
      <c r="F139" s="61"/>
      <c r="G139" s="61"/>
      <c r="H139" s="61"/>
      <c r="I139" s="61"/>
      <c r="J139" s="61"/>
    </row>
    <row r="140" spans="1:10" x14ac:dyDescent="0.2">
      <c r="A140" s="81"/>
      <c r="B140" s="61"/>
      <c r="C140" s="61"/>
      <c r="D140" s="61"/>
      <c r="E140" s="61"/>
      <c r="F140" s="61"/>
      <c r="G140" s="61"/>
      <c r="H140" s="61"/>
      <c r="I140" s="61"/>
      <c r="J140" s="61"/>
    </row>
    <row r="141" spans="1:10" x14ac:dyDescent="0.2">
      <c r="A141" s="61"/>
      <c r="B141" s="61"/>
      <c r="C141" s="61"/>
      <c r="D141" s="61"/>
      <c r="E141" s="61"/>
      <c r="F141" s="61"/>
      <c r="G141" s="61"/>
      <c r="H141" s="61"/>
      <c r="I141" s="61"/>
      <c r="J141" s="61"/>
    </row>
    <row r="142" spans="1:10" x14ac:dyDescent="0.2">
      <c r="A142" s="61"/>
      <c r="B142" s="61"/>
      <c r="C142" s="61"/>
      <c r="D142" s="61"/>
      <c r="E142" s="61"/>
      <c r="F142" s="61"/>
      <c r="G142" s="61"/>
      <c r="H142" s="61"/>
      <c r="I142" s="61"/>
      <c r="J142" s="61"/>
    </row>
    <row r="143" spans="1:10" x14ac:dyDescent="0.2">
      <c r="A143" s="61"/>
      <c r="B143" s="61"/>
      <c r="C143" s="61"/>
      <c r="D143" s="61"/>
      <c r="E143" s="61"/>
      <c r="F143" s="61"/>
      <c r="G143" s="61"/>
      <c r="H143" s="61"/>
      <c r="I143" s="61"/>
      <c r="J143" s="61"/>
    </row>
    <row r="144" spans="1:10" x14ac:dyDescent="0.2">
      <c r="A144" s="61"/>
      <c r="B144" s="61"/>
      <c r="C144" s="61"/>
      <c r="D144" s="61"/>
      <c r="E144" s="61"/>
      <c r="F144" s="61"/>
      <c r="G144" s="61"/>
      <c r="H144" s="61"/>
      <c r="I144" s="61"/>
      <c r="J144" s="61"/>
    </row>
    <row r="145" spans="1:10" x14ac:dyDescent="0.2">
      <c r="A145" s="61"/>
      <c r="B145" s="61"/>
      <c r="C145" s="61"/>
      <c r="D145" s="61"/>
      <c r="E145" s="61"/>
      <c r="F145" s="61"/>
      <c r="G145" s="61"/>
      <c r="H145" s="61"/>
      <c r="I145" s="61"/>
      <c r="J145" s="61"/>
    </row>
    <row r="146" spans="1:10" x14ac:dyDescent="0.2">
      <c r="A146" s="61"/>
      <c r="B146" s="61"/>
      <c r="C146" s="61"/>
      <c r="D146" s="61"/>
      <c r="E146" s="61"/>
      <c r="F146" s="61"/>
      <c r="G146" s="61"/>
      <c r="H146" s="61"/>
      <c r="I146" s="61"/>
      <c r="J146" s="61"/>
    </row>
    <row r="147" spans="1:10" x14ac:dyDescent="0.2">
      <c r="A147" s="61"/>
      <c r="B147" s="61"/>
      <c r="C147" s="61"/>
      <c r="D147" s="61"/>
      <c r="E147" s="61"/>
      <c r="F147" s="61"/>
      <c r="G147" s="61"/>
      <c r="H147" s="61"/>
      <c r="I147" s="61"/>
      <c r="J147" s="61"/>
    </row>
    <row r="148" spans="1:10" x14ac:dyDescent="0.2">
      <c r="A148" s="61"/>
      <c r="B148" s="61"/>
      <c r="C148" s="61"/>
      <c r="D148" s="61"/>
      <c r="E148" s="61"/>
      <c r="F148" s="61"/>
      <c r="G148" s="61"/>
      <c r="H148" s="61"/>
      <c r="I148" s="61"/>
      <c r="J148" s="61"/>
    </row>
    <row r="149" spans="1:10" x14ac:dyDescent="0.2">
      <c r="A149" s="61"/>
      <c r="B149" s="61"/>
      <c r="C149" s="61"/>
      <c r="D149" s="61"/>
      <c r="E149" s="61"/>
      <c r="F149" s="61"/>
      <c r="G149" s="61"/>
      <c r="H149" s="61"/>
      <c r="I149" s="61"/>
      <c r="J149" s="61"/>
    </row>
    <row r="150" spans="1:10" x14ac:dyDescent="0.2">
      <c r="A150" s="61"/>
      <c r="B150" s="61"/>
      <c r="C150" s="61"/>
      <c r="D150" s="61"/>
      <c r="E150" s="61"/>
      <c r="F150" s="61"/>
      <c r="G150" s="61"/>
      <c r="H150" s="61"/>
      <c r="I150" s="61"/>
      <c r="J150" s="61"/>
    </row>
    <row r="151" spans="1:10" x14ac:dyDescent="0.2">
      <c r="A151" s="61"/>
      <c r="B151" s="61"/>
      <c r="C151" s="61"/>
      <c r="D151" s="61"/>
      <c r="E151" s="61"/>
      <c r="F151" s="61"/>
      <c r="G151" s="61"/>
      <c r="H151" s="61"/>
      <c r="I151" s="61"/>
      <c r="J151" s="61"/>
    </row>
    <row r="152" spans="1:10" x14ac:dyDescent="0.2">
      <c r="A152" s="61"/>
      <c r="B152" s="61"/>
      <c r="C152" s="61"/>
      <c r="D152" s="61"/>
      <c r="E152" s="61"/>
      <c r="F152" s="61"/>
      <c r="G152" s="61"/>
      <c r="H152" s="61"/>
      <c r="I152" s="61"/>
      <c r="J152" s="61"/>
    </row>
    <row r="153" spans="1:10" x14ac:dyDescent="0.2">
      <c r="A153" s="61"/>
      <c r="B153" s="61"/>
      <c r="C153" s="61"/>
      <c r="D153" s="61"/>
      <c r="E153" s="61"/>
      <c r="F153" s="61"/>
      <c r="G153" s="61"/>
      <c r="H153" s="61"/>
      <c r="I153" s="61"/>
      <c r="J153" s="61"/>
    </row>
    <row r="154" spans="1:10" x14ac:dyDescent="0.2">
      <c r="A154" s="61"/>
      <c r="B154" s="61"/>
      <c r="C154" s="61"/>
      <c r="D154" s="61"/>
      <c r="E154" s="61"/>
      <c r="F154" s="61"/>
      <c r="G154" s="61"/>
      <c r="H154" s="61"/>
      <c r="I154" s="61"/>
      <c r="J154" s="61"/>
    </row>
    <row r="155" spans="1:10" x14ac:dyDescent="0.2">
      <c r="A155" s="61"/>
      <c r="B155" s="61"/>
      <c r="C155" s="61"/>
      <c r="D155" s="61"/>
      <c r="E155" s="61"/>
      <c r="F155" s="61"/>
      <c r="G155" s="61"/>
      <c r="H155" s="61"/>
      <c r="I155" s="61"/>
      <c r="J155" s="61"/>
    </row>
    <row r="156" spans="1:10" x14ac:dyDescent="0.2">
      <c r="A156" s="61"/>
      <c r="B156" s="61"/>
      <c r="C156" s="61"/>
      <c r="D156" s="61"/>
      <c r="E156" s="61"/>
      <c r="F156" s="61"/>
      <c r="G156" s="61"/>
      <c r="H156" s="61"/>
      <c r="I156" s="61"/>
      <c r="J156" s="61"/>
    </row>
    <row r="157" spans="1:10" x14ac:dyDescent="0.2">
      <c r="A157" s="61"/>
      <c r="B157" s="61"/>
      <c r="C157" s="61"/>
      <c r="D157" s="61"/>
      <c r="E157" s="61"/>
      <c r="F157" s="61"/>
      <c r="G157" s="61"/>
      <c r="H157" s="61"/>
      <c r="I157" s="61"/>
      <c r="J157" s="61"/>
    </row>
    <row r="158" spans="1:10" x14ac:dyDescent="0.2">
      <c r="A158" s="61"/>
      <c r="B158" s="61"/>
      <c r="C158" s="61"/>
      <c r="D158" s="61"/>
      <c r="E158" s="61"/>
      <c r="F158" s="61"/>
      <c r="G158" s="61"/>
      <c r="H158" s="61"/>
      <c r="I158" s="61"/>
      <c r="J158" s="61"/>
    </row>
    <row r="159" spans="1:10" x14ac:dyDescent="0.2">
      <c r="A159" s="61"/>
      <c r="B159" s="61"/>
      <c r="C159" s="61"/>
      <c r="D159" s="61"/>
      <c r="E159" s="61"/>
      <c r="F159" s="61"/>
      <c r="G159" s="61"/>
      <c r="H159" s="61"/>
      <c r="I159" s="61"/>
      <c r="J159" s="61"/>
    </row>
    <row r="160" spans="1:10" x14ac:dyDescent="0.2">
      <c r="A160" s="61"/>
      <c r="B160" s="61"/>
      <c r="C160" s="61"/>
      <c r="D160" s="61"/>
      <c r="E160" s="61"/>
      <c r="F160" s="61"/>
      <c r="G160" s="61"/>
      <c r="H160" s="61"/>
      <c r="I160" s="61"/>
      <c r="J160" s="61"/>
    </row>
    <row r="161" spans="1:10" x14ac:dyDescent="0.2">
      <c r="A161" s="61"/>
      <c r="B161" s="61"/>
      <c r="C161" s="61"/>
      <c r="D161" s="61"/>
      <c r="E161" s="61"/>
      <c r="F161" s="61"/>
      <c r="G161" s="61"/>
      <c r="H161" s="61"/>
      <c r="I161" s="61"/>
      <c r="J161" s="61"/>
    </row>
    <row r="162" spans="1:10" x14ac:dyDescent="0.2">
      <c r="A162" s="61"/>
      <c r="B162" s="61"/>
      <c r="C162" s="61"/>
      <c r="D162" s="61"/>
      <c r="E162" s="61"/>
      <c r="F162" s="61"/>
      <c r="G162" s="61"/>
      <c r="H162" s="61"/>
      <c r="I162" s="61"/>
      <c r="J162" s="61"/>
    </row>
    <row r="163" spans="1:10" x14ac:dyDescent="0.2">
      <c r="A163" s="61"/>
      <c r="B163" s="61"/>
      <c r="C163" s="61"/>
      <c r="D163" s="61"/>
      <c r="E163" s="61"/>
      <c r="F163" s="61"/>
      <c r="G163" s="61"/>
      <c r="H163" s="61"/>
      <c r="I163" s="61"/>
      <c r="J163" s="61"/>
    </row>
    <row r="164" spans="1:10" x14ac:dyDescent="0.2">
      <c r="A164" s="61"/>
      <c r="B164" s="61"/>
      <c r="C164" s="61"/>
      <c r="D164" s="61"/>
      <c r="E164" s="61"/>
      <c r="F164" s="61"/>
      <c r="G164" s="61"/>
      <c r="H164" s="61"/>
      <c r="I164" s="61"/>
      <c r="J164" s="61"/>
    </row>
    <row r="165" spans="1:10" x14ac:dyDescent="0.2">
      <c r="A165" s="61"/>
      <c r="B165" s="61"/>
      <c r="C165" s="61"/>
      <c r="D165" s="61"/>
      <c r="E165" s="61"/>
      <c r="F165" s="61"/>
      <c r="G165" s="61"/>
      <c r="H165" s="61"/>
      <c r="I165" s="61"/>
      <c r="J165" s="61"/>
    </row>
    <row r="166" spans="1:10" x14ac:dyDescent="0.2">
      <c r="A166" s="61"/>
      <c r="B166" s="61"/>
      <c r="C166" s="61"/>
      <c r="D166" s="61"/>
      <c r="E166" s="61"/>
      <c r="F166" s="61"/>
      <c r="G166" s="61"/>
      <c r="H166" s="61"/>
      <c r="I166" s="61"/>
      <c r="J166" s="61"/>
    </row>
    <row r="167" spans="1:10" x14ac:dyDescent="0.2">
      <c r="A167" s="61"/>
      <c r="B167" s="61"/>
      <c r="C167" s="61"/>
      <c r="D167" s="61"/>
      <c r="E167" s="61"/>
      <c r="F167" s="61"/>
      <c r="G167" s="61"/>
      <c r="H167" s="61"/>
      <c r="I167" s="61"/>
      <c r="J167" s="61"/>
    </row>
    <row r="168" spans="1:10" x14ac:dyDescent="0.2">
      <c r="A168" s="61"/>
      <c r="B168" s="61"/>
      <c r="C168" s="61"/>
      <c r="D168" s="61"/>
      <c r="E168" s="61"/>
      <c r="F168" s="61"/>
      <c r="G168" s="61"/>
      <c r="H168" s="61"/>
      <c r="I168" s="61"/>
      <c r="J168" s="61"/>
    </row>
    <row r="169" spans="1:10" x14ac:dyDescent="0.2">
      <c r="A169" s="61"/>
      <c r="B169" s="61"/>
      <c r="C169" s="61"/>
      <c r="D169" s="61"/>
      <c r="E169" s="61"/>
      <c r="F169" s="61"/>
      <c r="G169" s="61"/>
      <c r="H169" s="61"/>
      <c r="I169" s="61"/>
      <c r="J169" s="61"/>
    </row>
    <row r="170" spans="1:10" x14ac:dyDescent="0.2">
      <c r="A170" s="61"/>
      <c r="B170" s="61"/>
      <c r="C170" s="61"/>
      <c r="D170" s="61"/>
      <c r="E170" s="61"/>
      <c r="F170" s="61"/>
      <c r="G170" s="61"/>
      <c r="H170" s="61"/>
      <c r="I170" s="61"/>
      <c r="J170" s="61"/>
    </row>
    <row r="171" spans="1:10" x14ac:dyDescent="0.2">
      <c r="A171" s="61"/>
      <c r="B171" s="61"/>
      <c r="C171" s="61"/>
      <c r="D171" s="61"/>
      <c r="E171" s="61"/>
      <c r="F171" s="61"/>
      <c r="G171" s="61"/>
      <c r="H171" s="61"/>
      <c r="I171" s="61"/>
      <c r="J171" s="61"/>
    </row>
    <row r="172" spans="1:10" x14ac:dyDescent="0.2">
      <c r="A172" s="61"/>
      <c r="B172" s="61"/>
      <c r="C172" s="61"/>
      <c r="D172" s="61"/>
      <c r="E172" s="61"/>
      <c r="F172" s="61"/>
      <c r="G172" s="61"/>
      <c r="H172" s="61"/>
      <c r="I172" s="61"/>
      <c r="J172" s="61"/>
    </row>
    <row r="173" spans="1:10" x14ac:dyDescent="0.2">
      <c r="A173" s="61"/>
      <c r="B173" s="61"/>
      <c r="C173" s="61"/>
      <c r="D173" s="61"/>
      <c r="E173" s="61"/>
      <c r="F173" s="61"/>
      <c r="G173" s="61"/>
      <c r="H173" s="61"/>
      <c r="I173" s="61"/>
      <c r="J173" s="61"/>
    </row>
    <row r="174" spans="1:10" x14ac:dyDescent="0.2">
      <c r="A174" s="61"/>
      <c r="B174" s="61"/>
      <c r="C174" s="61"/>
      <c r="D174" s="61"/>
      <c r="E174" s="61"/>
      <c r="F174" s="61"/>
      <c r="G174" s="61"/>
      <c r="H174" s="61"/>
      <c r="I174" s="61"/>
      <c r="J174" s="61"/>
    </row>
    <row r="175" spans="1:10" x14ac:dyDescent="0.2">
      <c r="A175" s="61"/>
      <c r="B175" s="61"/>
      <c r="C175" s="61"/>
      <c r="D175" s="61"/>
      <c r="E175" s="61"/>
      <c r="F175" s="61"/>
      <c r="G175" s="61"/>
      <c r="H175" s="61"/>
      <c r="I175" s="61"/>
      <c r="J175" s="61"/>
    </row>
    <row r="176" spans="1:10" x14ac:dyDescent="0.2">
      <c r="A176" s="61"/>
      <c r="B176" s="61"/>
      <c r="C176" s="61"/>
      <c r="D176" s="61"/>
      <c r="E176" s="61"/>
      <c r="F176" s="61"/>
      <c r="G176" s="61"/>
      <c r="H176" s="61"/>
      <c r="I176" s="61"/>
      <c r="J176" s="61"/>
    </row>
    <row r="177" spans="1:10" x14ac:dyDescent="0.2">
      <c r="A177" s="61"/>
      <c r="B177" s="61"/>
      <c r="C177" s="61"/>
      <c r="D177" s="61"/>
      <c r="E177" s="61"/>
      <c r="F177" s="61"/>
      <c r="G177" s="61"/>
      <c r="H177" s="61"/>
      <c r="I177" s="61"/>
      <c r="J177" s="61"/>
    </row>
    <row r="178" spans="1:10" x14ac:dyDescent="0.2">
      <c r="A178" s="61"/>
      <c r="B178" s="61"/>
      <c r="C178" s="61"/>
      <c r="D178" s="61"/>
      <c r="E178" s="61"/>
      <c r="F178" s="61"/>
      <c r="G178" s="61"/>
      <c r="H178" s="61"/>
      <c r="I178" s="61"/>
      <c r="J178" s="61"/>
    </row>
    <row r="179" spans="1:10" x14ac:dyDescent="0.2">
      <c r="A179" s="61"/>
      <c r="B179" s="61"/>
      <c r="C179" s="61"/>
      <c r="D179" s="61"/>
      <c r="E179" s="61"/>
      <c r="F179" s="61"/>
      <c r="G179" s="61"/>
      <c r="H179" s="61"/>
      <c r="I179" s="61"/>
      <c r="J179" s="61"/>
    </row>
    <row r="180" spans="1:10" x14ac:dyDescent="0.2">
      <c r="A180" s="61"/>
      <c r="B180" s="61"/>
      <c r="C180" s="61"/>
      <c r="D180" s="61"/>
      <c r="E180" s="61"/>
      <c r="F180" s="61"/>
      <c r="G180" s="61"/>
      <c r="H180" s="61"/>
      <c r="I180" s="61"/>
      <c r="J180" s="61"/>
    </row>
    <row r="181" spans="1:10" x14ac:dyDescent="0.2">
      <c r="A181" s="61"/>
      <c r="B181" s="61"/>
      <c r="C181" s="61"/>
      <c r="D181" s="61"/>
      <c r="E181" s="61"/>
      <c r="F181" s="61"/>
      <c r="G181" s="61"/>
      <c r="H181" s="61"/>
      <c r="I181" s="61"/>
      <c r="J181" s="61"/>
    </row>
    <row r="182" spans="1:10" x14ac:dyDescent="0.2">
      <c r="A182" s="61"/>
      <c r="B182" s="61"/>
      <c r="C182" s="61"/>
      <c r="D182" s="61"/>
      <c r="E182" s="61"/>
      <c r="F182" s="61"/>
      <c r="G182" s="61"/>
      <c r="H182" s="61"/>
      <c r="I182" s="61"/>
      <c r="J182" s="61"/>
    </row>
    <row r="183" spans="1:10" x14ac:dyDescent="0.2">
      <c r="A183" s="61"/>
      <c r="B183" s="61"/>
      <c r="C183" s="61"/>
      <c r="D183" s="61"/>
      <c r="E183" s="61"/>
      <c r="F183" s="61"/>
      <c r="G183" s="61"/>
      <c r="H183" s="61"/>
      <c r="I183" s="61"/>
      <c r="J183" s="61"/>
    </row>
    <row r="184" spans="1:10" x14ac:dyDescent="0.2">
      <c r="A184" s="61"/>
      <c r="B184" s="61"/>
      <c r="C184" s="61"/>
      <c r="D184" s="61"/>
      <c r="E184" s="61"/>
      <c r="F184" s="61"/>
      <c r="G184" s="61"/>
      <c r="H184" s="61"/>
      <c r="I184" s="61"/>
      <c r="J184" s="61"/>
    </row>
    <row r="185" spans="1:10" x14ac:dyDescent="0.2">
      <c r="A185" s="61"/>
      <c r="B185" s="61"/>
      <c r="C185" s="61"/>
      <c r="D185" s="61"/>
      <c r="E185" s="61"/>
      <c r="F185" s="61"/>
      <c r="G185" s="61"/>
      <c r="H185" s="61"/>
      <c r="I185" s="61"/>
      <c r="J185" s="61"/>
    </row>
    <row r="186" spans="1:10" x14ac:dyDescent="0.2">
      <c r="A186" s="61"/>
      <c r="B186" s="61"/>
      <c r="C186" s="61"/>
      <c r="D186" s="61"/>
      <c r="E186" s="61"/>
      <c r="F186" s="61"/>
      <c r="G186" s="61"/>
      <c r="H186" s="61"/>
      <c r="I186" s="61"/>
      <c r="J186" s="61"/>
    </row>
    <row r="187" spans="1:10" x14ac:dyDescent="0.2">
      <c r="A187" s="61"/>
      <c r="B187" s="61"/>
      <c r="C187" s="61"/>
      <c r="D187" s="61"/>
      <c r="E187" s="61"/>
      <c r="F187" s="61"/>
      <c r="G187" s="61"/>
      <c r="H187" s="61"/>
      <c r="I187" s="61"/>
      <c r="J187" s="61"/>
    </row>
    <row r="188" spans="1:10" x14ac:dyDescent="0.2">
      <c r="A188" s="61"/>
      <c r="B188" s="61"/>
      <c r="C188" s="61"/>
      <c r="D188" s="61"/>
      <c r="E188" s="61"/>
      <c r="F188" s="61"/>
      <c r="G188" s="61"/>
      <c r="H188" s="61"/>
      <c r="I188" s="61"/>
      <c r="J188" s="61"/>
    </row>
    <row r="189" spans="1:10" x14ac:dyDescent="0.2">
      <c r="A189" s="61"/>
      <c r="B189" s="61"/>
      <c r="C189" s="61"/>
      <c r="D189" s="61"/>
      <c r="E189" s="61"/>
      <c r="F189" s="61"/>
      <c r="G189" s="61"/>
      <c r="H189" s="61"/>
      <c r="I189" s="61"/>
      <c r="J189" s="61"/>
    </row>
    <row r="190" spans="1:10" x14ac:dyDescent="0.2">
      <c r="A190" s="61"/>
      <c r="B190" s="61"/>
      <c r="C190" s="61"/>
      <c r="D190" s="61"/>
      <c r="E190" s="61"/>
      <c r="F190" s="61"/>
      <c r="G190" s="61"/>
      <c r="H190" s="61"/>
      <c r="I190" s="61"/>
      <c r="J190" s="61"/>
    </row>
    <row r="191" spans="1:10" x14ac:dyDescent="0.2">
      <c r="A191" s="61"/>
      <c r="B191" s="61"/>
      <c r="C191" s="61"/>
      <c r="D191" s="61"/>
      <c r="E191" s="61"/>
      <c r="F191" s="61"/>
      <c r="G191" s="61"/>
      <c r="H191" s="61"/>
      <c r="I191" s="61"/>
      <c r="J191" s="61"/>
    </row>
    <row r="192" spans="1:10" x14ac:dyDescent="0.2">
      <c r="A192" s="61"/>
      <c r="B192" s="61"/>
      <c r="C192" s="61"/>
      <c r="D192" s="61"/>
      <c r="E192" s="61"/>
      <c r="F192" s="61"/>
      <c r="G192" s="61"/>
      <c r="H192" s="61"/>
      <c r="I192" s="61"/>
      <c r="J192" s="61"/>
    </row>
    <row r="193" spans="1:10" x14ac:dyDescent="0.2">
      <c r="A193" s="61"/>
      <c r="B193" s="61"/>
      <c r="C193" s="61"/>
      <c r="D193" s="61"/>
      <c r="E193" s="61"/>
      <c r="F193" s="61"/>
      <c r="G193" s="61"/>
      <c r="H193" s="61"/>
      <c r="I193" s="61"/>
      <c r="J193" s="61"/>
    </row>
    <row r="194" spans="1:10" x14ac:dyDescent="0.2">
      <c r="A194" s="61"/>
      <c r="B194" s="61"/>
      <c r="C194" s="61"/>
      <c r="D194" s="61"/>
      <c r="E194" s="61"/>
      <c r="F194" s="61"/>
      <c r="G194" s="61"/>
      <c r="H194" s="61"/>
      <c r="I194" s="61"/>
      <c r="J194" s="61"/>
    </row>
    <row r="195" spans="1:10" x14ac:dyDescent="0.2">
      <c r="A195" s="61"/>
      <c r="B195" s="61"/>
      <c r="C195" s="61"/>
      <c r="D195" s="61"/>
      <c r="E195" s="61"/>
      <c r="F195" s="61"/>
      <c r="G195" s="61"/>
      <c r="H195" s="61"/>
      <c r="I195" s="61"/>
      <c r="J195" s="61"/>
    </row>
    <row r="196" spans="1:10" x14ac:dyDescent="0.2">
      <c r="A196" s="61"/>
      <c r="B196" s="61"/>
      <c r="C196" s="61"/>
      <c r="D196" s="61"/>
      <c r="E196" s="61"/>
      <c r="F196" s="61"/>
      <c r="G196" s="61"/>
      <c r="H196" s="61"/>
      <c r="I196" s="61"/>
      <c r="J196" s="61"/>
    </row>
    <row r="197" spans="1:10" x14ac:dyDescent="0.2">
      <c r="A197" s="61"/>
      <c r="B197" s="61"/>
      <c r="C197" s="61"/>
      <c r="D197" s="61"/>
      <c r="E197" s="61"/>
      <c r="F197" s="61"/>
      <c r="G197" s="61"/>
      <c r="H197" s="61"/>
      <c r="I197" s="61"/>
      <c r="J197" s="61"/>
    </row>
    <row r="198" spans="1:10" x14ac:dyDescent="0.2">
      <c r="A198" s="61"/>
      <c r="B198" s="61"/>
      <c r="C198" s="61"/>
      <c r="D198" s="61"/>
      <c r="E198" s="61"/>
      <c r="F198" s="61"/>
      <c r="G198" s="61"/>
      <c r="H198" s="61"/>
      <c r="I198" s="61"/>
      <c r="J198" s="61"/>
    </row>
    <row r="199" spans="1:10" x14ac:dyDescent="0.2">
      <c r="A199" s="61"/>
      <c r="B199" s="61"/>
      <c r="C199" s="61"/>
      <c r="D199" s="61"/>
      <c r="E199" s="61"/>
      <c r="F199" s="61"/>
      <c r="G199" s="61"/>
      <c r="H199" s="61"/>
      <c r="I199" s="61"/>
      <c r="J199" s="61"/>
    </row>
    <row r="200" spans="1:10" x14ac:dyDescent="0.2">
      <c r="A200" s="61"/>
      <c r="B200" s="61"/>
      <c r="C200" s="61"/>
      <c r="D200" s="61"/>
      <c r="E200" s="61"/>
      <c r="F200" s="61"/>
      <c r="G200" s="61"/>
      <c r="H200" s="61"/>
      <c r="I200" s="61"/>
      <c r="J200" s="61"/>
    </row>
    <row r="201" spans="1:10" x14ac:dyDescent="0.2">
      <c r="A201" s="61"/>
      <c r="B201" s="61"/>
      <c r="C201" s="61"/>
      <c r="D201" s="61"/>
      <c r="E201" s="61"/>
      <c r="F201" s="61"/>
      <c r="G201" s="61"/>
      <c r="H201" s="61"/>
      <c r="I201" s="61"/>
      <c r="J201" s="61"/>
    </row>
    <row r="202" spans="1:10" x14ac:dyDescent="0.2">
      <c r="A202" s="61"/>
      <c r="B202" s="61"/>
      <c r="C202" s="61"/>
      <c r="D202" s="61"/>
      <c r="E202" s="61"/>
      <c r="F202" s="61"/>
      <c r="G202" s="61"/>
      <c r="H202" s="61"/>
      <c r="I202" s="61"/>
      <c r="J202" s="61"/>
    </row>
    <row r="203" spans="1:10" x14ac:dyDescent="0.2">
      <c r="A203" s="61"/>
      <c r="B203" s="61"/>
      <c r="C203" s="61"/>
      <c r="D203" s="61"/>
      <c r="E203" s="61"/>
      <c r="F203" s="61"/>
      <c r="G203" s="61"/>
      <c r="H203" s="61"/>
      <c r="I203" s="61"/>
      <c r="J203" s="61"/>
    </row>
    <row r="204" spans="1:10" x14ac:dyDescent="0.2">
      <c r="A204" s="61"/>
      <c r="B204" s="61"/>
      <c r="C204" s="61"/>
      <c r="D204" s="61"/>
      <c r="E204" s="61"/>
      <c r="F204" s="61"/>
      <c r="G204" s="61"/>
      <c r="H204" s="61"/>
      <c r="I204" s="61"/>
      <c r="J204" s="61"/>
    </row>
    <row r="205" spans="1:10" x14ac:dyDescent="0.2">
      <c r="A205" s="61"/>
      <c r="B205" s="61"/>
      <c r="C205" s="61"/>
      <c r="D205" s="61"/>
      <c r="E205" s="61"/>
      <c r="F205" s="61"/>
      <c r="G205" s="61"/>
      <c r="H205" s="61"/>
      <c r="I205" s="61"/>
      <c r="J205" s="61"/>
    </row>
    <row r="206" spans="1:10" x14ac:dyDescent="0.2">
      <c r="A206" s="61"/>
      <c r="B206" s="61"/>
      <c r="C206" s="61"/>
      <c r="D206" s="61"/>
      <c r="E206" s="61"/>
      <c r="F206" s="61"/>
      <c r="G206" s="61"/>
      <c r="H206" s="61"/>
      <c r="I206" s="61"/>
      <c r="J206" s="61"/>
    </row>
    <row r="207" spans="1:10" x14ac:dyDescent="0.2">
      <c r="A207" s="61"/>
      <c r="B207" s="61"/>
      <c r="C207" s="61"/>
      <c r="D207" s="61"/>
      <c r="E207" s="61"/>
      <c r="F207" s="61"/>
      <c r="G207" s="61"/>
      <c r="H207" s="61"/>
      <c r="I207" s="61"/>
      <c r="J207" s="61"/>
    </row>
    <row r="208" spans="1:10" x14ac:dyDescent="0.2">
      <c r="A208" s="61"/>
      <c r="B208" s="61"/>
      <c r="C208" s="61"/>
      <c r="D208" s="61"/>
      <c r="E208" s="61"/>
      <c r="F208" s="61"/>
      <c r="G208" s="61"/>
      <c r="H208" s="61"/>
      <c r="I208" s="61"/>
      <c r="J208" s="61"/>
    </row>
    <row r="209" spans="1:10" x14ac:dyDescent="0.2">
      <c r="A209" s="61"/>
      <c r="B209" s="61"/>
      <c r="C209" s="61"/>
      <c r="D209" s="61"/>
      <c r="E209" s="61"/>
      <c r="F209" s="61"/>
      <c r="G209" s="61"/>
      <c r="H209" s="61"/>
      <c r="I209" s="61"/>
      <c r="J209" s="61"/>
    </row>
    <row r="210" spans="1:10" x14ac:dyDescent="0.2">
      <c r="A210" s="61"/>
      <c r="B210" s="61"/>
      <c r="C210" s="61"/>
      <c r="D210" s="61"/>
      <c r="E210" s="61"/>
      <c r="F210" s="61"/>
      <c r="G210" s="61"/>
      <c r="H210" s="61"/>
      <c r="I210" s="61"/>
      <c r="J210" s="61"/>
    </row>
    <row r="211" spans="1:10" x14ac:dyDescent="0.2">
      <c r="A211" s="61"/>
      <c r="B211" s="61"/>
      <c r="C211" s="61"/>
      <c r="D211" s="61"/>
      <c r="E211" s="61"/>
      <c r="F211" s="61"/>
      <c r="G211" s="61"/>
      <c r="H211" s="61"/>
      <c r="I211" s="61"/>
      <c r="J211" s="61"/>
    </row>
    <row r="212" spans="1:10" x14ac:dyDescent="0.2">
      <c r="A212" s="61"/>
      <c r="B212" s="61"/>
      <c r="C212" s="61"/>
      <c r="D212" s="61"/>
      <c r="E212" s="61"/>
      <c r="F212" s="61"/>
      <c r="G212" s="61"/>
      <c r="H212" s="61"/>
      <c r="I212" s="61"/>
      <c r="J212" s="61"/>
    </row>
    <row r="213" spans="1:10" x14ac:dyDescent="0.2">
      <c r="A213" s="61"/>
      <c r="B213" s="61"/>
      <c r="C213" s="61"/>
      <c r="D213" s="61"/>
      <c r="E213" s="61"/>
      <c r="F213" s="61"/>
      <c r="G213" s="61"/>
      <c r="H213" s="61"/>
      <c r="I213" s="61"/>
      <c r="J213" s="61"/>
    </row>
    <row r="214" spans="1:10" x14ac:dyDescent="0.2">
      <c r="A214" s="61"/>
      <c r="B214" s="61"/>
      <c r="C214" s="61"/>
      <c r="D214" s="61"/>
      <c r="E214" s="61"/>
      <c r="F214" s="61"/>
      <c r="G214" s="61"/>
      <c r="H214" s="61"/>
      <c r="I214" s="61"/>
      <c r="J214" s="61"/>
    </row>
    <row r="215" spans="1:10" x14ac:dyDescent="0.2">
      <c r="A215" s="61"/>
      <c r="B215" s="61"/>
      <c r="C215" s="61"/>
      <c r="D215" s="61"/>
      <c r="E215" s="61"/>
      <c r="F215" s="61"/>
      <c r="G215" s="61"/>
      <c r="H215" s="61"/>
      <c r="I215" s="61"/>
      <c r="J215" s="61"/>
    </row>
    <row r="216" spans="1:10" x14ac:dyDescent="0.2">
      <c r="A216" s="61"/>
      <c r="B216" s="61"/>
      <c r="C216" s="61"/>
      <c r="D216" s="61"/>
      <c r="E216" s="61"/>
      <c r="F216" s="61"/>
      <c r="G216" s="61"/>
      <c r="H216" s="61"/>
      <c r="I216" s="61"/>
      <c r="J216" s="61"/>
    </row>
    <row r="217" spans="1:10" x14ac:dyDescent="0.2">
      <c r="A217" s="61"/>
      <c r="B217" s="61"/>
      <c r="C217" s="61"/>
      <c r="D217" s="61"/>
      <c r="E217" s="61"/>
      <c r="F217" s="61"/>
      <c r="G217" s="61"/>
      <c r="H217" s="61"/>
      <c r="I217" s="61"/>
      <c r="J217" s="61"/>
    </row>
    <row r="218" spans="1:10" x14ac:dyDescent="0.2">
      <c r="A218" s="61"/>
      <c r="B218" s="61"/>
      <c r="C218" s="61"/>
      <c r="D218" s="61"/>
      <c r="E218" s="61"/>
      <c r="F218" s="61"/>
      <c r="G218" s="61"/>
      <c r="H218" s="61"/>
      <c r="I218" s="61"/>
      <c r="J218" s="61"/>
    </row>
    <row r="219" spans="1:10" x14ac:dyDescent="0.2">
      <c r="A219" s="61"/>
      <c r="B219" s="61"/>
      <c r="C219" s="61"/>
      <c r="D219" s="61"/>
      <c r="E219" s="61"/>
      <c r="F219" s="61"/>
      <c r="G219" s="61"/>
      <c r="H219" s="61"/>
      <c r="I219" s="61"/>
      <c r="J219" s="61"/>
    </row>
    <row r="220" spans="1:10" x14ac:dyDescent="0.2">
      <c r="A220" s="61"/>
      <c r="B220" s="61"/>
      <c r="C220" s="61"/>
      <c r="D220" s="61"/>
      <c r="E220" s="61"/>
      <c r="F220" s="61"/>
      <c r="G220" s="61"/>
      <c r="H220" s="61"/>
      <c r="I220" s="61"/>
      <c r="J220" s="61"/>
    </row>
    <row r="221" spans="1:10" x14ac:dyDescent="0.2">
      <c r="A221" s="61"/>
      <c r="B221" s="61"/>
      <c r="C221" s="61"/>
      <c r="D221" s="61"/>
      <c r="E221" s="61"/>
      <c r="F221" s="61"/>
      <c r="G221" s="61"/>
      <c r="H221" s="61"/>
      <c r="I221" s="61"/>
      <c r="J221" s="61"/>
    </row>
    <row r="222" spans="1:10" x14ac:dyDescent="0.2">
      <c r="A222" s="61"/>
      <c r="B222" s="61"/>
      <c r="C222" s="61"/>
      <c r="D222" s="61"/>
      <c r="E222" s="61"/>
      <c r="F222" s="61"/>
      <c r="G222" s="61"/>
      <c r="H222" s="61"/>
      <c r="I222" s="61"/>
      <c r="J222" s="61"/>
    </row>
    <row r="223" spans="1:10" x14ac:dyDescent="0.2">
      <c r="A223" s="61"/>
      <c r="B223" s="61"/>
      <c r="C223" s="61"/>
      <c r="D223" s="61"/>
      <c r="E223" s="61"/>
      <c r="F223" s="61"/>
      <c r="G223" s="61"/>
      <c r="H223" s="61"/>
      <c r="I223" s="61"/>
      <c r="J223" s="61"/>
    </row>
    <row r="224" spans="1:10" x14ac:dyDescent="0.2">
      <c r="A224" s="61"/>
      <c r="B224" s="61"/>
      <c r="C224" s="61"/>
      <c r="D224" s="61"/>
      <c r="E224" s="61"/>
      <c r="F224" s="61"/>
      <c r="G224" s="61"/>
      <c r="H224" s="61"/>
      <c r="I224" s="61"/>
      <c r="J224" s="61"/>
    </row>
    <row r="225" spans="1:10" x14ac:dyDescent="0.2">
      <c r="A225" s="61"/>
      <c r="B225" s="61"/>
      <c r="C225" s="61"/>
      <c r="D225" s="61"/>
      <c r="E225" s="61"/>
      <c r="F225" s="61"/>
      <c r="G225" s="61"/>
      <c r="H225" s="61"/>
      <c r="I225" s="61"/>
      <c r="J225" s="61"/>
    </row>
    <row r="226" spans="1:10" x14ac:dyDescent="0.2">
      <c r="A226" s="61"/>
      <c r="B226" s="61"/>
      <c r="C226" s="61"/>
      <c r="D226" s="61"/>
      <c r="E226" s="61"/>
      <c r="F226" s="61"/>
      <c r="G226" s="61"/>
      <c r="H226" s="61"/>
      <c r="I226" s="61"/>
      <c r="J226" s="61"/>
    </row>
    <row r="227" spans="1:10" x14ac:dyDescent="0.2">
      <c r="A227" s="61"/>
      <c r="B227" s="61"/>
      <c r="C227" s="61"/>
      <c r="D227" s="61"/>
      <c r="E227" s="61"/>
      <c r="F227" s="61"/>
      <c r="G227" s="61"/>
      <c r="H227" s="61"/>
      <c r="I227" s="61"/>
      <c r="J227" s="61"/>
    </row>
    <row r="228" spans="1:10" x14ac:dyDescent="0.2">
      <c r="A228" s="61"/>
      <c r="B228" s="61"/>
      <c r="C228" s="61"/>
      <c r="D228" s="61"/>
      <c r="E228" s="61"/>
      <c r="F228" s="61"/>
      <c r="G228" s="61"/>
      <c r="H228" s="61"/>
      <c r="I228" s="61"/>
      <c r="J228" s="61"/>
    </row>
    <row r="229" spans="1:10" x14ac:dyDescent="0.2">
      <c r="A229" s="61"/>
      <c r="B229" s="61"/>
      <c r="C229" s="61"/>
      <c r="D229" s="61"/>
      <c r="E229" s="61"/>
      <c r="F229" s="61"/>
      <c r="G229" s="61"/>
      <c r="H229" s="61"/>
      <c r="I229" s="61"/>
      <c r="J229" s="61"/>
    </row>
    <row r="230" spans="1:10" x14ac:dyDescent="0.2">
      <c r="A230" s="61"/>
      <c r="B230" s="61"/>
      <c r="C230" s="61"/>
      <c r="D230" s="61"/>
      <c r="E230" s="61"/>
      <c r="F230" s="61"/>
      <c r="G230" s="61"/>
      <c r="H230" s="61"/>
      <c r="I230" s="61"/>
      <c r="J230" s="61"/>
    </row>
    <row r="231" spans="1:10" x14ac:dyDescent="0.2">
      <c r="A231" s="61"/>
      <c r="B231" s="61"/>
      <c r="C231" s="61"/>
      <c r="D231" s="61"/>
      <c r="E231" s="61"/>
      <c r="F231" s="61"/>
      <c r="G231" s="61"/>
      <c r="H231" s="61"/>
      <c r="I231" s="61"/>
      <c r="J231" s="61"/>
    </row>
    <row r="232" spans="1:10" x14ac:dyDescent="0.2">
      <c r="A232" s="61"/>
      <c r="B232" s="61"/>
      <c r="C232" s="61"/>
      <c r="D232" s="61"/>
      <c r="E232" s="61"/>
      <c r="F232" s="61"/>
      <c r="G232" s="61"/>
      <c r="H232" s="61"/>
      <c r="I232" s="61"/>
      <c r="J232" s="61"/>
    </row>
    <row r="233" spans="1:10" x14ac:dyDescent="0.2">
      <c r="A233" s="61"/>
      <c r="B233" s="61"/>
      <c r="C233" s="61"/>
      <c r="D233" s="61"/>
      <c r="E233" s="61"/>
      <c r="F233" s="61"/>
      <c r="G233" s="61"/>
      <c r="H233" s="61"/>
      <c r="I233" s="61"/>
      <c r="J233" s="61"/>
    </row>
    <row r="234" spans="1:10" x14ac:dyDescent="0.2">
      <c r="A234" s="61"/>
      <c r="B234" s="61"/>
      <c r="C234" s="61"/>
      <c r="D234" s="61"/>
      <c r="E234" s="61"/>
      <c r="F234" s="61"/>
      <c r="G234" s="61"/>
      <c r="H234" s="61"/>
      <c r="I234" s="61"/>
      <c r="J234" s="61"/>
    </row>
    <row r="235" spans="1:10" x14ac:dyDescent="0.2">
      <c r="A235" s="61"/>
      <c r="B235" s="61"/>
      <c r="C235" s="61"/>
      <c r="D235" s="61"/>
      <c r="E235" s="61"/>
      <c r="F235" s="61"/>
      <c r="G235" s="61"/>
      <c r="H235" s="61"/>
      <c r="I235" s="61"/>
      <c r="J235" s="61"/>
    </row>
    <row r="236" spans="1:10" x14ac:dyDescent="0.2">
      <c r="A236" s="61"/>
      <c r="B236" s="61"/>
      <c r="C236" s="61"/>
      <c r="D236" s="61"/>
      <c r="E236" s="61"/>
      <c r="F236" s="61"/>
      <c r="G236" s="61"/>
      <c r="H236" s="61"/>
      <c r="I236" s="61"/>
      <c r="J236" s="61"/>
    </row>
    <row r="237" spans="1:10" x14ac:dyDescent="0.2">
      <c r="A237" s="61"/>
      <c r="B237" s="61"/>
      <c r="C237" s="61"/>
      <c r="D237" s="61"/>
      <c r="E237" s="61"/>
      <c r="F237" s="61"/>
      <c r="G237" s="61"/>
      <c r="H237" s="61"/>
      <c r="I237" s="61"/>
      <c r="J237" s="61"/>
    </row>
    <row r="238" spans="1:10" x14ac:dyDescent="0.2">
      <c r="A238" s="61"/>
      <c r="B238" s="61"/>
      <c r="C238" s="61"/>
      <c r="D238" s="61"/>
      <c r="E238" s="61"/>
      <c r="F238" s="61"/>
      <c r="G238" s="61"/>
      <c r="H238" s="61"/>
      <c r="I238" s="61"/>
      <c r="J238" s="61"/>
    </row>
    <row r="239" spans="1:10" x14ac:dyDescent="0.2">
      <c r="A239" s="61"/>
      <c r="B239" s="61"/>
      <c r="C239" s="61"/>
      <c r="D239" s="61"/>
      <c r="E239" s="61"/>
      <c r="F239" s="61"/>
      <c r="G239" s="61"/>
      <c r="H239" s="61"/>
      <c r="I239" s="61"/>
      <c r="J239" s="61"/>
    </row>
    <row r="240" spans="1:10" x14ac:dyDescent="0.2">
      <c r="A240" s="61"/>
      <c r="B240" s="61"/>
      <c r="C240" s="61"/>
      <c r="D240" s="61"/>
      <c r="E240" s="61"/>
      <c r="F240" s="61"/>
      <c r="G240" s="61"/>
      <c r="H240" s="61"/>
      <c r="I240" s="61"/>
      <c r="J240" s="61"/>
    </row>
    <row r="241" spans="1:10" x14ac:dyDescent="0.2">
      <c r="A241" s="8"/>
      <c r="B241" s="8"/>
      <c r="C241" s="8"/>
      <c r="D241" s="8"/>
      <c r="E241" s="8"/>
      <c r="F241" s="8"/>
      <c r="G241" s="8"/>
      <c r="H241" s="8"/>
      <c r="I241" s="8"/>
      <c r="J241" s="8"/>
    </row>
    <row r="242" spans="1:10" x14ac:dyDescent="0.2">
      <c r="A242" s="8"/>
      <c r="B242" s="8"/>
      <c r="C242" s="8"/>
      <c r="D242" s="8"/>
      <c r="E242" s="8"/>
      <c r="F242" s="8"/>
      <c r="G242" s="8"/>
      <c r="H242" s="8"/>
      <c r="I242" s="8"/>
      <c r="J242" s="8"/>
    </row>
    <row r="243" spans="1:10" x14ac:dyDescent="0.2">
      <c r="A243" s="8"/>
      <c r="B243" s="8"/>
      <c r="C243" s="8"/>
      <c r="D243" s="8"/>
      <c r="E243" s="8"/>
      <c r="F243" s="8"/>
      <c r="G243" s="8"/>
      <c r="H243" s="8"/>
      <c r="I243" s="8"/>
      <c r="J243" s="8"/>
    </row>
    <row r="244" spans="1:10" x14ac:dyDescent="0.2">
      <c r="A244" s="8"/>
      <c r="B244" s="8"/>
      <c r="C244" s="8"/>
      <c r="D244" s="8"/>
      <c r="E244" s="8"/>
      <c r="F244" s="8"/>
      <c r="G244" s="8"/>
      <c r="H244" s="8"/>
      <c r="I244" s="8"/>
      <c r="J244" s="8"/>
    </row>
    <row r="245" spans="1:10" x14ac:dyDescent="0.2">
      <c r="A245" s="8"/>
      <c r="B245" s="8"/>
      <c r="C245" s="8"/>
      <c r="D245" s="8"/>
      <c r="E245" s="8"/>
      <c r="F245" s="8"/>
      <c r="G245" s="8"/>
      <c r="H245" s="8"/>
      <c r="I245" s="8"/>
      <c r="J245" s="8"/>
    </row>
    <row r="246" spans="1:10" x14ac:dyDescent="0.2">
      <c r="A246" s="8"/>
      <c r="B246" s="8"/>
      <c r="C246" s="8"/>
      <c r="D246" s="8"/>
      <c r="E246" s="8"/>
      <c r="F246" s="8"/>
      <c r="G246" s="8"/>
      <c r="H246" s="8"/>
      <c r="I246" s="8"/>
      <c r="J246" s="8"/>
    </row>
    <row r="247" spans="1:10" x14ac:dyDescent="0.2">
      <c r="A247" s="8"/>
      <c r="B247" s="8"/>
      <c r="C247" s="8"/>
      <c r="D247" s="8"/>
      <c r="E247" s="8"/>
      <c r="F247" s="8"/>
      <c r="G247" s="8"/>
      <c r="H247" s="8"/>
      <c r="I247" s="8"/>
      <c r="J247" s="8"/>
    </row>
    <row r="248" spans="1:10" x14ac:dyDescent="0.2">
      <c r="A248" s="8"/>
      <c r="B248" s="8"/>
      <c r="C248" s="8"/>
      <c r="D248" s="8"/>
      <c r="E248" s="8"/>
      <c r="F248" s="8"/>
      <c r="G248" s="8"/>
      <c r="H248" s="8"/>
      <c r="I248" s="8"/>
      <c r="J248" s="8"/>
    </row>
    <row r="249" spans="1:10" x14ac:dyDescent="0.2">
      <c r="A249" s="8"/>
      <c r="B249" s="8"/>
      <c r="C249" s="8"/>
      <c r="D249" s="8"/>
      <c r="E249" s="8"/>
      <c r="F249" s="8"/>
      <c r="G249" s="8"/>
      <c r="H249" s="8"/>
      <c r="I249" s="8"/>
      <c r="J249" s="8"/>
    </row>
    <row r="250" spans="1:10" x14ac:dyDescent="0.2">
      <c r="A250" s="8"/>
      <c r="B250" s="8"/>
      <c r="C250" s="8"/>
      <c r="D250" s="8"/>
      <c r="E250" s="8"/>
      <c r="F250" s="8"/>
      <c r="G250" s="8"/>
      <c r="H250" s="8"/>
      <c r="I250" s="8"/>
      <c r="J250" s="8"/>
    </row>
    <row r="251" spans="1:10" x14ac:dyDescent="0.2">
      <c r="A251" s="8"/>
      <c r="B251" s="8"/>
      <c r="C251" s="8"/>
      <c r="D251" s="8"/>
      <c r="E251" s="8"/>
      <c r="F251" s="8"/>
      <c r="G251" s="8"/>
      <c r="H251" s="8"/>
      <c r="I251" s="8"/>
      <c r="J251" s="8"/>
    </row>
    <row r="252" spans="1:10" x14ac:dyDescent="0.2">
      <c r="A252" s="8"/>
      <c r="B252" s="8"/>
      <c r="C252" s="8"/>
      <c r="D252" s="8"/>
      <c r="E252" s="8"/>
      <c r="F252" s="8"/>
      <c r="G252" s="8"/>
      <c r="H252" s="8"/>
      <c r="I252" s="8"/>
      <c r="J252" s="8"/>
    </row>
  </sheetData>
  <phoneticPr fontId="0" type="noConversion"/>
  <pageMargins left="0.75" right="0.56000000000000005" top="1" bottom="1" header="0.5" footer="0.5"/>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205"/>
  <sheetViews>
    <sheetView topLeftCell="A19" zoomScaleNormal="100" workbookViewId="0">
      <selection activeCell="A30" sqref="A30"/>
    </sheetView>
  </sheetViews>
  <sheetFormatPr defaultRowHeight="12.75" x14ac:dyDescent="0.2"/>
  <cols>
    <col min="1" max="1" width="96.1640625" customWidth="1"/>
    <col min="2" max="5" width="9.33203125" customWidth="1"/>
    <col min="10" max="10" width="7.33203125" customWidth="1"/>
  </cols>
  <sheetData>
    <row r="1" spans="1:10" ht="20.25" x14ac:dyDescent="0.3">
      <c r="A1" s="82" t="str">
        <f>+Info!B5</f>
        <v>REMONDIS INDUSTRIAL SERVICES</v>
      </c>
      <c r="B1" s="76"/>
      <c r="C1" s="76"/>
      <c r="D1" s="76"/>
      <c r="E1" s="76"/>
      <c r="F1" s="76"/>
      <c r="G1" s="76"/>
      <c r="H1" s="76"/>
      <c r="I1" s="76"/>
      <c r="J1" s="76"/>
    </row>
    <row r="2" spans="1:10" x14ac:dyDescent="0.2">
      <c r="A2" s="8"/>
      <c r="B2" s="75"/>
      <c r="C2" s="75"/>
      <c r="D2" s="75"/>
      <c r="E2" s="75"/>
      <c r="F2" s="75"/>
      <c r="G2" s="75"/>
      <c r="H2" s="75"/>
      <c r="I2" s="75"/>
      <c r="J2" s="75"/>
    </row>
    <row r="3" spans="1:10" ht="15.75" x14ac:dyDescent="0.25">
      <c r="A3" s="83" t="str">
        <f>+Info!B9</f>
        <v>Naamloze Vennootschap</v>
      </c>
      <c r="B3" s="77"/>
      <c r="C3" s="77"/>
      <c r="D3" s="77"/>
      <c r="E3" s="77"/>
      <c r="F3" s="77"/>
      <c r="G3" s="77"/>
      <c r="H3" s="77"/>
      <c r="I3" s="77"/>
      <c r="J3" s="77"/>
    </row>
    <row r="4" spans="1:10" x14ac:dyDescent="0.2">
      <c r="A4" s="8"/>
      <c r="B4" s="75"/>
      <c r="C4" s="75"/>
      <c r="D4" s="75"/>
      <c r="E4" s="75"/>
      <c r="F4" s="75"/>
      <c r="G4" s="75"/>
      <c r="H4" s="75"/>
      <c r="I4" s="75"/>
      <c r="J4" s="75"/>
    </row>
    <row r="5" spans="1:10" x14ac:dyDescent="0.2">
      <c r="A5" s="84" t="str">
        <f>+Info!B6</f>
        <v>Ambachtenstraat 13 bus 4</v>
      </c>
      <c r="B5" s="78"/>
      <c r="C5" s="78"/>
      <c r="D5" s="78"/>
      <c r="E5" s="78"/>
      <c r="F5" s="78"/>
      <c r="G5" s="78"/>
      <c r="H5" s="78"/>
      <c r="I5" s="78"/>
      <c r="J5" s="78"/>
    </row>
    <row r="6" spans="1:10" x14ac:dyDescent="0.2">
      <c r="A6" s="84" t="str">
        <f>+Info!B7</f>
        <v>3210     LUBBEEK</v>
      </c>
      <c r="B6" s="78"/>
      <c r="C6" s="78"/>
      <c r="D6" s="78"/>
      <c r="E6" s="78"/>
      <c r="F6" s="78"/>
      <c r="G6" s="78"/>
      <c r="H6" s="78"/>
      <c r="I6" s="78"/>
      <c r="J6" s="78"/>
    </row>
    <row r="7" spans="1:10" x14ac:dyDescent="0.2">
      <c r="A7" s="8"/>
      <c r="B7" s="75"/>
      <c r="C7" s="75"/>
      <c r="D7" s="75"/>
      <c r="E7" s="75"/>
      <c r="F7" s="75"/>
      <c r="G7" s="75"/>
      <c r="H7" s="75"/>
      <c r="I7" s="75"/>
      <c r="J7" s="75"/>
    </row>
    <row r="8" spans="1:10" x14ac:dyDescent="0.2">
      <c r="A8" s="8"/>
      <c r="B8" s="75"/>
      <c r="C8" s="75"/>
      <c r="D8" s="75"/>
      <c r="E8" s="75"/>
      <c r="F8" s="75"/>
      <c r="G8" s="75"/>
      <c r="H8" s="75"/>
      <c r="I8" s="75"/>
      <c r="J8" s="75"/>
    </row>
    <row r="9" spans="1:10" x14ac:dyDescent="0.2">
      <c r="A9" s="8" t="str">
        <f>"Ondernemingsnummer : "&amp;Info!B11</f>
        <v>Ondernemingsnummer : BE 0446.692.126</v>
      </c>
      <c r="B9" s="75"/>
      <c r="C9" s="75"/>
      <c r="D9" s="75"/>
      <c r="E9" s="75"/>
      <c r="F9" s="75"/>
      <c r="G9" s="75"/>
      <c r="H9" s="75"/>
      <c r="I9" s="75"/>
      <c r="J9" s="75"/>
    </row>
    <row r="10" spans="1:10" x14ac:dyDescent="0.2">
      <c r="A10" s="8"/>
      <c r="B10" s="75"/>
      <c r="C10" s="75"/>
      <c r="D10" s="75"/>
      <c r="E10" s="75"/>
      <c r="F10" s="75"/>
      <c r="G10" s="75"/>
      <c r="H10" s="75"/>
      <c r="I10" s="75"/>
      <c r="J10" s="75"/>
    </row>
    <row r="11" spans="1:10" x14ac:dyDescent="0.2">
      <c r="A11" s="85"/>
      <c r="B11" s="93"/>
      <c r="C11" s="93"/>
      <c r="D11" s="93"/>
      <c r="E11" s="93"/>
      <c r="F11" s="93"/>
      <c r="G11" s="93"/>
      <c r="H11" s="93"/>
      <c r="I11" s="93"/>
      <c r="J11" s="93"/>
    </row>
    <row r="12" spans="1:10" ht="15.75" x14ac:dyDescent="0.25">
      <c r="A12" s="86" t="s">
        <v>815</v>
      </c>
      <c r="B12" s="77"/>
      <c r="C12" s="77"/>
      <c r="D12" s="77"/>
      <c r="E12" s="77"/>
      <c r="F12" s="77"/>
      <c r="G12" s="77"/>
      <c r="H12" s="77"/>
      <c r="I12" s="77"/>
      <c r="J12" s="77"/>
    </row>
    <row r="13" spans="1:10" x14ac:dyDescent="0.2">
      <c r="A13" s="94"/>
      <c r="B13" s="93"/>
      <c r="C13" s="93"/>
      <c r="D13" s="93"/>
      <c r="E13" s="93"/>
      <c r="F13" s="93"/>
      <c r="G13" s="93"/>
      <c r="H13" s="93"/>
      <c r="I13" s="93"/>
      <c r="J13" s="93"/>
    </row>
    <row r="14" spans="1:10" x14ac:dyDescent="0.2">
      <c r="A14" s="191"/>
      <c r="B14" s="93"/>
      <c r="C14" s="93"/>
      <c r="D14" s="93"/>
      <c r="E14" s="93"/>
      <c r="F14" s="93"/>
      <c r="G14" s="93"/>
      <c r="H14" s="93"/>
      <c r="I14" s="93"/>
      <c r="J14" s="93"/>
    </row>
    <row r="15" spans="1:10" x14ac:dyDescent="0.2">
      <c r="A15" s="191"/>
      <c r="B15" s="93"/>
      <c r="C15" s="93"/>
      <c r="D15" s="93"/>
      <c r="E15" s="93"/>
      <c r="F15" s="93"/>
      <c r="G15" s="93"/>
      <c r="H15" s="93"/>
      <c r="I15" s="93"/>
      <c r="J15" s="93"/>
    </row>
    <row r="16" spans="1:10" ht="12" customHeight="1" x14ac:dyDescent="0.2">
      <c r="A16" s="87"/>
      <c r="B16" s="75"/>
      <c r="C16" s="75"/>
      <c r="D16" s="75"/>
      <c r="E16" s="75"/>
      <c r="F16" s="75"/>
      <c r="G16" s="75"/>
      <c r="H16" s="75"/>
      <c r="I16" s="75"/>
      <c r="J16" s="75"/>
    </row>
    <row r="17" spans="1:10" x14ac:dyDescent="0.2">
      <c r="A17" s="88" t="s">
        <v>816</v>
      </c>
      <c r="B17" s="75"/>
      <c r="C17" s="75"/>
      <c r="D17" s="75"/>
      <c r="E17" s="75"/>
      <c r="F17" s="75"/>
      <c r="G17" s="75"/>
      <c r="H17" s="75"/>
      <c r="I17" s="75"/>
      <c r="J17" s="75"/>
    </row>
    <row r="18" spans="1:10" x14ac:dyDescent="0.2">
      <c r="A18" s="87"/>
      <c r="B18" s="61"/>
      <c r="C18" s="61"/>
      <c r="D18" s="61"/>
      <c r="E18" s="61"/>
      <c r="F18" s="61"/>
      <c r="G18" s="61"/>
      <c r="H18" s="61"/>
      <c r="I18" s="61"/>
      <c r="J18" s="61"/>
    </row>
    <row r="19" spans="1:10" x14ac:dyDescent="0.2">
      <c r="A19" s="88" t="s">
        <v>939</v>
      </c>
      <c r="B19" s="61"/>
      <c r="C19" s="61"/>
      <c r="D19" s="61"/>
      <c r="E19" s="61"/>
      <c r="F19" s="61"/>
      <c r="G19" s="61"/>
      <c r="H19" s="61"/>
      <c r="I19" s="61"/>
      <c r="J19" s="61"/>
    </row>
    <row r="20" spans="1:10" x14ac:dyDescent="0.2">
      <c r="A20" s="88" t="s">
        <v>818</v>
      </c>
      <c r="B20" s="61"/>
      <c r="C20" s="61"/>
      <c r="D20" s="61"/>
      <c r="E20" s="61"/>
      <c r="F20" s="61"/>
      <c r="G20" s="61"/>
      <c r="H20" s="61"/>
      <c r="I20" s="61"/>
      <c r="J20" s="61"/>
    </row>
    <row r="21" spans="1:10" x14ac:dyDescent="0.2">
      <c r="A21" s="87"/>
      <c r="B21" s="61"/>
      <c r="C21" s="61"/>
      <c r="D21" s="61"/>
      <c r="E21" s="61"/>
      <c r="F21" s="61"/>
      <c r="G21" s="61"/>
      <c r="H21" s="61"/>
      <c r="I21" s="61"/>
      <c r="J21" s="61"/>
    </row>
    <row r="22" spans="1:10" x14ac:dyDescent="0.2">
      <c r="A22" s="88" t="s">
        <v>819</v>
      </c>
      <c r="B22" s="61"/>
      <c r="C22" s="61"/>
      <c r="D22" s="61"/>
      <c r="E22" s="61"/>
      <c r="F22" s="61"/>
      <c r="G22" s="61"/>
      <c r="H22" s="61"/>
      <c r="I22" s="61"/>
      <c r="J22" s="61"/>
    </row>
    <row r="23" spans="1:10" x14ac:dyDescent="0.2">
      <c r="A23" s="87"/>
      <c r="B23" s="61"/>
      <c r="C23" s="61"/>
      <c r="D23" s="61"/>
      <c r="E23" s="61"/>
      <c r="F23" s="61"/>
      <c r="G23" s="61"/>
      <c r="H23" s="61"/>
      <c r="I23" s="61"/>
      <c r="J23" s="61"/>
    </row>
    <row r="24" spans="1:10" x14ac:dyDescent="0.2">
      <c r="A24" s="88" t="s">
        <v>820</v>
      </c>
      <c r="B24" s="61"/>
      <c r="C24" s="61"/>
      <c r="D24" s="61"/>
      <c r="E24" s="61"/>
      <c r="F24" s="61"/>
      <c r="G24" s="61"/>
      <c r="H24" s="61"/>
      <c r="I24" s="61"/>
      <c r="J24" s="61"/>
    </row>
    <row r="25" spans="1:10" x14ac:dyDescent="0.2">
      <c r="A25" s="88" t="s">
        <v>821</v>
      </c>
      <c r="B25" s="61"/>
      <c r="C25" s="61"/>
      <c r="D25" s="61"/>
      <c r="E25" s="61"/>
      <c r="F25" s="61"/>
      <c r="G25" s="61"/>
      <c r="H25" s="61"/>
      <c r="I25" s="61"/>
      <c r="J25" s="61"/>
    </row>
    <row r="26" spans="1:10" x14ac:dyDescent="0.2">
      <c r="A26" s="88" t="s">
        <v>827</v>
      </c>
      <c r="B26" s="61"/>
      <c r="C26" s="61"/>
      <c r="D26" s="61"/>
      <c r="E26" s="61"/>
      <c r="F26" s="61"/>
      <c r="G26" s="61"/>
      <c r="H26" s="61"/>
      <c r="I26" s="61"/>
      <c r="J26" s="61"/>
    </row>
    <row r="27" spans="1:10" x14ac:dyDescent="0.2">
      <c r="A27" s="88" t="s">
        <v>830</v>
      </c>
      <c r="B27" s="61"/>
      <c r="C27" s="61"/>
      <c r="D27" s="61"/>
      <c r="E27" s="61"/>
      <c r="F27" s="61"/>
      <c r="G27" s="61"/>
      <c r="H27" s="61"/>
      <c r="I27" s="61"/>
      <c r="J27" s="61"/>
    </row>
    <row r="28" spans="1:10" x14ac:dyDescent="0.2">
      <c r="A28" s="88"/>
      <c r="B28" s="61"/>
      <c r="C28" s="61"/>
      <c r="D28" s="61"/>
      <c r="E28" s="61"/>
      <c r="F28" s="61"/>
      <c r="G28" s="61"/>
      <c r="H28" s="61"/>
      <c r="I28" s="61"/>
      <c r="J28" s="61"/>
    </row>
    <row r="29" spans="1:10" x14ac:dyDescent="0.2">
      <c r="A29" s="88" t="s">
        <v>822</v>
      </c>
      <c r="B29" s="61"/>
      <c r="C29" s="61"/>
      <c r="D29" s="61"/>
      <c r="E29" s="61"/>
      <c r="F29" s="61"/>
      <c r="G29" s="61"/>
      <c r="H29" s="61"/>
      <c r="I29" s="61"/>
      <c r="J29" s="61"/>
    </row>
    <row r="30" spans="1:10" x14ac:dyDescent="0.2">
      <c r="A30" s="88" t="s">
        <v>823</v>
      </c>
      <c r="B30" s="61"/>
      <c r="C30" s="61"/>
      <c r="D30" s="61"/>
      <c r="E30" s="61"/>
      <c r="F30" s="61"/>
      <c r="G30" s="61"/>
      <c r="H30" s="61"/>
      <c r="I30" s="61"/>
      <c r="J30" s="61"/>
    </row>
    <row r="31" spans="1:10" x14ac:dyDescent="0.2">
      <c r="A31" s="87"/>
      <c r="B31" s="61"/>
      <c r="C31" s="61"/>
      <c r="D31" s="61"/>
      <c r="E31" s="61"/>
      <c r="F31" s="61"/>
      <c r="G31" s="61"/>
      <c r="H31" s="61"/>
      <c r="I31" s="61"/>
      <c r="J31" s="61"/>
    </row>
    <row r="32" spans="1:10" x14ac:dyDescent="0.2">
      <c r="A32" s="88" t="s">
        <v>824</v>
      </c>
      <c r="B32" s="61"/>
      <c r="C32" s="61"/>
      <c r="D32" s="61"/>
      <c r="E32" s="61"/>
      <c r="F32" s="61"/>
      <c r="G32" s="61"/>
      <c r="H32" s="61"/>
      <c r="I32" s="61"/>
      <c r="J32" s="61"/>
    </row>
    <row r="33" spans="1:10" x14ac:dyDescent="0.2">
      <c r="A33" s="88" t="s">
        <v>828</v>
      </c>
      <c r="B33" s="61"/>
      <c r="C33" s="61"/>
      <c r="D33" s="61"/>
      <c r="E33" s="61"/>
      <c r="F33" s="61"/>
      <c r="G33" s="61"/>
      <c r="H33" s="61"/>
      <c r="I33" s="61"/>
      <c r="J33" s="61"/>
    </row>
    <row r="34" spans="1:10" x14ac:dyDescent="0.2">
      <c r="A34" s="88" t="s">
        <v>829</v>
      </c>
      <c r="B34" s="61"/>
      <c r="C34" s="61"/>
      <c r="D34" s="61"/>
      <c r="E34" s="61"/>
      <c r="F34" s="61"/>
      <c r="G34" s="61"/>
      <c r="H34" s="61"/>
      <c r="I34" s="61"/>
      <c r="J34" s="61"/>
    </row>
    <row r="35" spans="1:10" x14ac:dyDescent="0.2">
      <c r="A35" s="87"/>
      <c r="B35" s="61"/>
      <c r="C35" s="61"/>
      <c r="D35" s="61"/>
      <c r="E35" s="61"/>
      <c r="F35" s="61"/>
      <c r="G35" s="61"/>
      <c r="H35" s="61"/>
      <c r="I35" s="61"/>
      <c r="J35" s="61"/>
    </row>
    <row r="36" spans="1:10" x14ac:dyDescent="0.2">
      <c r="A36" s="88" t="s">
        <v>825</v>
      </c>
      <c r="B36" s="61"/>
      <c r="C36" s="61"/>
      <c r="D36" s="61"/>
      <c r="E36" s="61"/>
      <c r="F36" s="61"/>
      <c r="G36" s="61"/>
      <c r="H36" s="61"/>
      <c r="I36" s="61"/>
      <c r="J36" s="61"/>
    </row>
    <row r="37" spans="1:10" x14ac:dyDescent="0.2">
      <c r="A37" s="87"/>
      <c r="B37" s="61"/>
      <c r="C37" s="61"/>
      <c r="D37" s="61"/>
      <c r="E37" s="61"/>
      <c r="F37" s="61"/>
      <c r="G37" s="61"/>
      <c r="H37" s="61"/>
      <c r="I37" s="61"/>
      <c r="J37" s="61"/>
    </row>
    <row r="38" spans="1:10" x14ac:dyDescent="0.2">
      <c r="A38" s="88" t="s">
        <v>859</v>
      </c>
      <c r="B38" s="61"/>
      <c r="C38" s="61"/>
      <c r="D38" s="61"/>
      <c r="E38" s="61"/>
      <c r="F38" s="61"/>
      <c r="G38" s="61"/>
      <c r="H38" s="61"/>
      <c r="I38" s="61"/>
      <c r="J38" s="61"/>
    </row>
    <row r="39" spans="1:10" x14ac:dyDescent="0.2">
      <c r="A39" s="87"/>
      <c r="B39" s="61"/>
      <c r="C39" s="61"/>
      <c r="D39" s="61"/>
      <c r="E39" s="61"/>
      <c r="F39" s="61"/>
      <c r="G39" s="61"/>
      <c r="H39" s="61"/>
      <c r="I39" s="61"/>
      <c r="J39" s="61"/>
    </row>
    <row r="40" spans="1:10" x14ac:dyDescent="0.2">
      <c r="A40" s="87"/>
      <c r="B40" s="61"/>
      <c r="C40" s="61"/>
      <c r="D40" s="61"/>
      <c r="E40" s="61"/>
      <c r="F40" s="61"/>
      <c r="G40" s="61"/>
      <c r="H40" s="61"/>
      <c r="I40" s="61"/>
      <c r="J40" s="61"/>
    </row>
    <row r="41" spans="1:10" x14ac:dyDescent="0.2">
      <c r="A41" s="88" t="s">
        <v>826</v>
      </c>
      <c r="B41" s="61"/>
      <c r="C41" s="61"/>
      <c r="D41" s="61"/>
      <c r="E41" s="61"/>
      <c r="F41" s="61"/>
      <c r="G41" s="61"/>
      <c r="H41" s="61"/>
      <c r="I41" s="61"/>
      <c r="J41" s="61"/>
    </row>
    <row r="42" spans="1:10" x14ac:dyDescent="0.2">
      <c r="A42" s="87"/>
      <c r="B42" s="61"/>
      <c r="C42" s="61"/>
      <c r="D42" s="61"/>
      <c r="E42" s="61"/>
      <c r="F42" s="61"/>
      <c r="G42" s="61"/>
      <c r="H42" s="61"/>
      <c r="I42" s="61"/>
      <c r="J42" s="61"/>
    </row>
    <row r="43" spans="1:10" x14ac:dyDescent="0.2">
      <c r="A43" s="190" t="s">
        <v>831</v>
      </c>
      <c r="B43" s="61"/>
      <c r="C43" s="61"/>
      <c r="D43" s="61"/>
      <c r="E43" s="61"/>
      <c r="F43" s="61"/>
      <c r="G43" s="61"/>
      <c r="H43" s="61"/>
      <c r="I43" s="61"/>
      <c r="J43" s="61"/>
    </row>
    <row r="44" spans="1:10" x14ac:dyDescent="0.2">
      <c r="A44" s="87"/>
      <c r="B44" s="61"/>
      <c r="C44" s="61"/>
      <c r="D44" s="61"/>
      <c r="E44" s="61"/>
      <c r="F44" s="61"/>
      <c r="G44" s="61"/>
      <c r="H44" s="61"/>
      <c r="I44" s="61"/>
      <c r="J44" s="61"/>
    </row>
    <row r="45" spans="1:10" x14ac:dyDescent="0.2">
      <c r="A45" s="88" t="s">
        <v>832</v>
      </c>
      <c r="B45" s="61"/>
      <c r="C45" s="61"/>
      <c r="D45" s="61"/>
      <c r="E45" s="61"/>
      <c r="F45" s="61"/>
      <c r="G45" s="61"/>
      <c r="H45" s="61"/>
      <c r="I45" s="61"/>
      <c r="J45" s="61"/>
    </row>
    <row r="46" spans="1:10" x14ac:dyDescent="0.2">
      <c r="A46" s="88" t="s">
        <v>833</v>
      </c>
      <c r="B46" s="61"/>
      <c r="C46" s="61"/>
      <c r="D46" s="61"/>
      <c r="E46" s="61"/>
      <c r="F46" s="61"/>
      <c r="G46" s="61"/>
      <c r="H46" s="61"/>
      <c r="I46" s="61"/>
      <c r="J46" s="61"/>
    </row>
    <row r="47" spans="1:10" x14ac:dyDescent="0.2">
      <c r="A47" s="88" t="s">
        <v>835</v>
      </c>
      <c r="B47" s="61"/>
      <c r="C47" s="61"/>
      <c r="D47" s="61"/>
      <c r="E47" s="61"/>
      <c r="F47" s="61"/>
      <c r="G47" s="61"/>
      <c r="H47" s="61"/>
      <c r="I47" s="61"/>
      <c r="J47" s="61"/>
    </row>
    <row r="48" spans="1:10" x14ac:dyDescent="0.2">
      <c r="A48" s="88" t="s">
        <v>834</v>
      </c>
      <c r="B48" s="61"/>
      <c r="C48" s="61"/>
      <c r="D48" s="61"/>
      <c r="E48" s="61"/>
      <c r="F48" s="61"/>
      <c r="G48" s="61"/>
      <c r="H48" s="61"/>
      <c r="I48" s="61"/>
      <c r="J48" s="61"/>
    </row>
    <row r="49" spans="1:10" x14ac:dyDescent="0.2">
      <c r="A49" s="87"/>
      <c r="B49" s="61"/>
      <c r="C49" s="61"/>
      <c r="D49" s="61"/>
      <c r="E49" s="61"/>
      <c r="F49" s="61"/>
      <c r="G49" s="61"/>
      <c r="H49" s="61"/>
      <c r="I49" s="61"/>
      <c r="J49" s="61"/>
    </row>
    <row r="50" spans="1:10" x14ac:dyDescent="0.2">
      <c r="A50" s="192"/>
      <c r="B50" s="61"/>
      <c r="C50" s="61"/>
      <c r="D50" s="61"/>
      <c r="E50" s="61"/>
      <c r="F50" s="61"/>
      <c r="G50" s="61"/>
      <c r="H50" s="61"/>
      <c r="I50" s="61"/>
      <c r="J50" s="61"/>
    </row>
    <row r="51" spans="1:10" x14ac:dyDescent="0.2">
      <c r="A51" s="87"/>
      <c r="B51" s="61"/>
      <c r="C51" s="61"/>
      <c r="D51" s="61"/>
      <c r="E51" s="61"/>
      <c r="F51" s="61"/>
      <c r="G51" s="61"/>
      <c r="H51" s="61"/>
      <c r="I51" s="61"/>
      <c r="J51" s="61"/>
    </row>
    <row r="52" spans="1:10" x14ac:dyDescent="0.2">
      <c r="A52" s="87"/>
      <c r="B52" s="61"/>
      <c r="C52" s="61"/>
      <c r="D52" s="61"/>
      <c r="E52" s="61"/>
      <c r="F52" s="61"/>
      <c r="G52" s="61"/>
      <c r="H52" s="61"/>
      <c r="I52" s="61"/>
      <c r="J52" s="61"/>
    </row>
    <row r="53" spans="1:10" x14ac:dyDescent="0.2">
      <c r="A53" s="87"/>
      <c r="B53" s="61"/>
      <c r="C53" s="61"/>
      <c r="D53" s="61"/>
      <c r="E53" s="61"/>
      <c r="F53" s="61"/>
      <c r="G53" s="61"/>
      <c r="H53" s="61"/>
      <c r="I53" s="61"/>
      <c r="J53" s="61"/>
    </row>
    <row r="54" spans="1:10" x14ac:dyDescent="0.2">
      <c r="A54" s="87"/>
      <c r="B54" s="61"/>
      <c r="C54" s="61"/>
      <c r="D54" s="61"/>
      <c r="E54" s="61"/>
      <c r="F54" s="61"/>
      <c r="G54" s="61"/>
      <c r="H54" s="61"/>
      <c r="I54" s="61"/>
      <c r="J54" s="61"/>
    </row>
    <row r="55" spans="1:10" x14ac:dyDescent="0.2">
      <c r="A55" s="87"/>
      <c r="B55" s="61"/>
      <c r="C55" s="61"/>
      <c r="D55" s="61"/>
      <c r="E55" s="61"/>
      <c r="F55" s="61"/>
      <c r="G55" s="61"/>
      <c r="H55" s="61"/>
      <c r="I55" s="61"/>
      <c r="J55" s="61"/>
    </row>
    <row r="56" spans="1:10" x14ac:dyDescent="0.2">
      <c r="A56" s="87"/>
      <c r="B56" s="61"/>
      <c r="C56" s="61"/>
      <c r="D56" s="61"/>
      <c r="E56" s="61"/>
      <c r="F56" s="61"/>
      <c r="G56" s="61"/>
      <c r="H56" s="61"/>
      <c r="I56" s="61"/>
      <c r="J56" s="61"/>
    </row>
    <row r="57" spans="1:10" x14ac:dyDescent="0.2">
      <c r="A57" s="88"/>
      <c r="B57" s="61"/>
      <c r="C57" s="61"/>
      <c r="D57" s="61"/>
      <c r="E57" s="61"/>
      <c r="F57" s="61"/>
      <c r="G57" s="61"/>
      <c r="H57" s="61"/>
      <c r="I57" s="61"/>
      <c r="J57" s="61"/>
    </row>
    <row r="58" spans="1:10" x14ac:dyDescent="0.2">
      <c r="A58" s="190"/>
      <c r="B58" s="61"/>
      <c r="C58" s="61"/>
      <c r="D58" s="61"/>
      <c r="E58" s="61"/>
      <c r="F58" s="61"/>
      <c r="G58" s="61"/>
      <c r="H58" s="61"/>
      <c r="I58" s="61"/>
      <c r="J58" s="61"/>
    </row>
    <row r="59" spans="1:10" x14ac:dyDescent="0.2">
      <c r="A59" s="87"/>
      <c r="B59" s="61"/>
      <c r="C59" s="61"/>
      <c r="D59" s="61"/>
      <c r="E59" s="61"/>
      <c r="F59" s="61"/>
      <c r="G59" s="61"/>
      <c r="H59" s="61"/>
      <c r="I59" s="61"/>
      <c r="J59" s="61"/>
    </row>
    <row r="60" spans="1:10" x14ac:dyDescent="0.2">
      <c r="A60" s="87"/>
      <c r="B60" s="61"/>
      <c r="C60" s="61"/>
      <c r="D60" s="61"/>
      <c r="E60" s="61"/>
      <c r="F60" s="61"/>
      <c r="G60" s="61"/>
      <c r="H60" s="61"/>
      <c r="I60" s="61"/>
      <c r="J60" s="61"/>
    </row>
    <row r="61" spans="1:10" x14ac:dyDescent="0.2">
      <c r="A61" s="87"/>
      <c r="B61" s="61"/>
      <c r="C61" s="61"/>
      <c r="D61" s="61"/>
      <c r="E61" s="61"/>
      <c r="F61" s="61"/>
      <c r="G61" s="61"/>
      <c r="H61" s="61"/>
      <c r="I61" s="61"/>
      <c r="J61" s="61"/>
    </row>
    <row r="62" spans="1:10" x14ac:dyDescent="0.2">
      <c r="A62" s="87"/>
      <c r="B62" s="61"/>
      <c r="C62" s="61"/>
      <c r="D62" s="61"/>
      <c r="E62" s="61"/>
      <c r="F62" s="61"/>
      <c r="G62" s="61"/>
      <c r="H62" s="61"/>
      <c r="I62" s="61"/>
      <c r="J62" s="61"/>
    </row>
    <row r="63" spans="1:10" x14ac:dyDescent="0.2">
      <c r="A63" s="88"/>
      <c r="B63" s="61"/>
      <c r="C63" s="61"/>
      <c r="D63" s="61"/>
      <c r="E63" s="61"/>
      <c r="F63" s="61"/>
      <c r="G63" s="61"/>
      <c r="H63" s="61"/>
      <c r="I63" s="61"/>
      <c r="J63" s="61"/>
    </row>
    <row r="64" spans="1:10" x14ac:dyDescent="0.2">
      <c r="A64" s="87"/>
      <c r="B64" s="61"/>
      <c r="C64" s="61"/>
      <c r="D64" s="61"/>
      <c r="E64" s="61"/>
      <c r="F64" s="61"/>
      <c r="G64" s="61"/>
      <c r="H64" s="61"/>
      <c r="I64" s="61"/>
      <c r="J64" s="61"/>
    </row>
    <row r="65" spans="1:10" x14ac:dyDescent="0.2">
      <c r="A65" s="193"/>
      <c r="B65" s="61"/>
      <c r="C65" s="61"/>
      <c r="D65" s="61"/>
      <c r="E65" s="61"/>
      <c r="F65" s="61"/>
      <c r="G65" s="61"/>
      <c r="H65" s="61"/>
      <c r="I65" s="61"/>
      <c r="J65" s="61"/>
    </row>
    <row r="66" spans="1:10" x14ac:dyDescent="0.2">
      <c r="A66" s="189"/>
      <c r="B66" s="61"/>
      <c r="C66" s="61"/>
      <c r="D66" s="61"/>
      <c r="E66" s="61"/>
      <c r="F66" s="61"/>
      <c r="G66" s="61"/>
      <c r="H66" s="61"/>
      <c r="I66" s="61"/>
      <c r="J66" s="61"/>
    </row>
    <row r="67" spans="1:10" x14ac:dyDescent="0.2">
      <c r="A67" s="81"/>
      <c r="B67" s="61"/>
      <c r="C67" s="61"/>
      <c r="D67" s="61"/>
      <c r="E67" s="61"/>
      <c r="F67" s="61"/>
      <c r="G67" s="61"/>
      <c r="H67" s="61"/>
      <c r="I67" s="61"/>
      <c r="J67" s="61"/>
    </row>
    <row r="68" spans="1:10" x14ac:dyDescent="0.2">
      <c r="A68" s="81"/>
      <c r="B68" s="61"/>
      <c r="C68" s="61"/>
      <c r="D68" s="61"/>
      <c r="E68" s="61"/>
      <c r="F68" s="61"/>
      <c r="G68" s="61"/>
      <c r="H68" s="61"/>
      <c r="I68" s="61"/>
      <c r="J68" s="61"/>
    </row>
    <row r="69" spans="1:10" x14ac:dyDescent="0.2">
      <c r="A69" s="81"/>
      <c r="B69" s="61"/>
      <c r="C69" s="61"/>
      <c r="D69" s="61"/>
      <c r="E69" s="61"/>
      <c r="F69" s="61"/>
      <c r="G69" s="61"/>
      <c r="H69" s="61"/>
      <c r="I69" s="61"/>
      <c r="J69" s="61"/>
    </row>
    <row r="70" spans="1:10" x14ac:dyDescent="0.2">
      <c r="A70" s="81"/>
      <c r="B70" s="61"/>
      <c r="C70" s="61"/>
      <c r="D70" s="61"/>
      <c r="E70" s="61"/>
      <c r="F70" s="61"/>
      <c r="G70" s="61"/>
      <c r="H70" s="61"/>
      <c r="I70" s="61"/>
      <c r="J70" s="61"/>
    </row>
    <row r="71" spans="1:10" x14ac:dyDescent="0.2">
      <c r="A71" s="81"/>
      <c r="B71" s="61"/>
      <c r="C71" s="61"/>
      <c r="D71" s="61"/>
      <c r="E71" s="61"/>
      <c r="F71" s="61"/>
      <c r="G71" s="61"/>
      <c r="H71" s="61"/>
      <c r="I71" s="61"/>
      <c r="J71" s="61"/>
    </row>
    <row r="72" spans="1:10" x14ac:dyDescent="0.2">
      <c r="A72" s="81"/>
      <c r="B72" s="61"/>
      <c r="C72" s="61"/>
      <c r="D72" s="61"/>
      <c r="E72" s="61"/>
      <c r="F72" s="61"/>
      <c r="G72" s="61"/>
      <c r="H72" s="61"/>
      <c r="I72" s="61"/>
      <c r="J72" s="61"/>
    </row>
    <row r="73" spans="1:10" x14ac:dyDescent="0.2">
      <c r="A73" s="81"/>
      <c r="B73" s="61"/>
      <c r="C73" s="61"/>
      <c r="D73" s="61"/>
      <c r="E73" s="61"/>
      <c r="F73" s="61"/>
      <c r="G73" s="61"/>
      <c r="H73" s="61"/>
      <c r="I73" s="61"/>
      <c r="J73" s="61"/>
    </row>
    <row r="74" spans="1:10" x14ac:dyDescent="0.2">
      <c r="A74" s="81"/>
      <c r="B74" s="61"/>
      <c r="C74" s="61"/>
      <c r="D74" s="61"/>
      <c r="E74" s="61"/>
      <c r="F74" s="61"/>
      <c r="G74" s="61"/>
      <c r="H74" s="61"/>
      <c r="I74" s="61"/>
      <c r="J74" s="61"/>
    </row>
    <row r="75" spans="1:10" x14ac:dyDescent="0.2">
      <c r="A75" s="81"/>
      <c r="B75" s="61"/>
      <c r="C75" s="61"/>
      <c r="D75" s="61"/>
      <c r="E75" s="61"/>
      <c r="F75" s="61"/>
      <c r="G75" s="61"/>
      <c r="H75" s="61"/>
      <c r="I75" s="61"/>
      <c r="J75" s="61"/>
    </row>
    <row r="76" spans="1:10" x14ac:dyDescent="0.2">
      <c r="A76" s="81"/>
      <c r="B76" s="61"/>
      <c r="C76" s="61"/>
      <c r="D76" s="61"/>
      <c r="E76" s="61"/>
      <c r="F76" s="61"/>
      <c r="G76" s="61"/>
      <c r="H76" s="61"/>
      <c r="I76" s="61"/>
      <c r="J76" s="61"/>
    </row>
    <row r="77" spans="1:10" x14ac:dyDescent="0.2">
      <c r="A77" s="81"/>
      <c r="B77" s="61"/>
      <c r="C77" s="61"/>
      <c r="D77" s="61"/>
      <c r="E77" s="61"/>
      <c r="F77" s="61"/>
      <c r="G77" s="61"/>
      <c r="H77" s="61"/>
      <c r="I77" s="61"/>
      <c r="J77" s="61"/>
    </row>
    <row r="78" spans="1:10" x14ac:dyDescent="0.2">
      <c r="A78" s="81"/>
      <c r="B78" s="61"/>
      <c r="C78" s="61"/>
      <c r="D78" s="61"/>
      <c r="E78" s="61"/>
      <c r="F78" s="61"/>
      <c r="G78" s="61"/>
      <c r="H78" s="61"/>
      <c r="I78" s="61"/>
      <c r="J78" s="61"/>
    </row>
    <row r="79" spans="1:10" x14ac:dyDescent="0.2">
      <c r="A79" s="81"/>
      <c r="B79" s="61"/>
      <c r="C79" s="61"/>
      <c r="D79" s="61"/>
      <c r="E79" s="61"/>
      <c r="F79" s="61"/>
      <c r="G79" s="61"/>
      <c r="H79" s="61"/>
      <c r="I79" s="61"/>
      <c r="J79" s="61"/>
    </row>
    <row r="80" spans="1:10" x14ac:dyDescent="0.2">
      <c r="A80" s="81"/>
      <c r="B80" s="61"/>
      <c r="C80" s="61"/>
      <c r="D80" s="61"/>
      <c r="E80" s="61"/>
      <c r="F80" s="61"/>
      <c r="G80" s="61"/>
      <c r="H80" s="61"/>
      <c r="I80" s="61"/>
      <c r="J80" s="61"/>
    </row>
    <row r="81" spans="1:10" x14ac:dyDescent="0.2">
      <c r="A81" s="81"/>
      <c r="B81" s="61"/>
      <c r="C81" s="61"/>
      <c r="D81" s="61"/>
      <c r="E81" s="61"/>
      <c r="F81" s="61"/>
      <c r="G81" s="61"/>
      <c r="H81" s="61"/>
      <c r="I81" s="61"/>
      <c r="J81" s="61"/>
    </row>
    <row r="82" spans="1:10" x14ac:dyDescent="0.2">
      <c r="A82" s="81"/>
      <c r="B82" s="61"/>
      <c r="C82" s="61"/>
      <c r="D82" s="61"/>
      <c r="E82" s="61"/>
      <c r="F82" s="61"/>
      <c r="G82" s="61"/>
      <c r="H82" s="61"/>
      <c r="I82" s="61"/>
      <c r="J82" s="61"/>
    </row>
    <row r="83" spans="1:10" x14ac:dyDescent="0.2">
      <c r="A83" s="81"/>
      <c r="B83" s="61"/>
      <c r="C83" s="61"/>
      <c r="D83" s="61"/>
      <c r="E83" s="61"/>
      <c r="F83" s="61"/>
      <c r="G83" s="61"/>
      <c r="H83" s="61"/>
      <c r="I83" s="61"/>
      <c r="J83" s="61"/>
    </row>
    <row r="84" spans="1:10" x14ac:dyDescent="0.2">
      <c r="A84" s="81"/>
      <c r="B84" s="61"/>
      <c r="C84" s="61"/>
      <c r="D84" s="61"/>
      <c r="E84" s="61"/>
      <c r="F84" s="61"/>
      <c r="G84" s="61"/>
      <c r="H84" s="61"/>
      <c r="I84" s="61"/>
      <c r="J84" s="61"/>
    </row>
    <row r="85" spans="1:10" x14ac:dyDescent="0.2">
      <c r="A85" s="81"/>
      <c r="B85" s="61"/>
      <c r="C85" s="61"/>
      <c r="D85" s="61"/>
      <c r="E85" s="61"/>
      <c r="F85" s="61"/>
      <c r="G85" s="61"/>
      <c r="H85" s="61"/>
      <c r="I85" s="61"/>
      <c r="J85" s="61"/>
    </row>
    <row r="86" spans="1:10" x14ac:dyDescent="0.2">
      <c r="A86" s="81"/>
      <c r="B86" s="61"/>
      <c r="C86" s="61"/>
      <c r="D86" s="61"/>
      <c r="E86" s="61"/>
      <c r="F86" s="61"/>
      <c r="G86" s="61"/>
      <c r="H86" s="61"/>
      <c r="I86" s="61"/>
      <c r="J86" s="61"/>
    </row>
    <row r="87" spans="1:10" x14ac:dyDescent="0.2">
      <c r="A87" s="81"/>
      <c r="B87" s="61"/>
      <c r="C87" s="61"/>
      <c r="D87" s="61"/>
      <c r="E87" s="61"/>
      <c r="F87" s="61"/>
      <c r="G87" s="61"/>
      <c r="H87" s="61"/>
      <c r="I87" s="61"/>
      <c r="J87" s="61"/>
    </row>
    <row r="88" spans="1:10" x14ac:dyDescent="0.2">
      <c r="A88" s="81"/>
      <c r="B88" s="61"/>
      <c r="C88" s="61"/>
      <c r="D88" s="61"/>
      <c r="E88" s="61"/>
      <c r="F88" s="61"/>
      <c r="G88" s="61"/>
      <c r="H88" s="61"/>
      <c r="I88" s="61"/>
      <c r="J88" s="61"/>
    </row>
    <row r="89" spans="1:10" x14ac:dyDescent="0.2">
      <c r="A89" s="81"/>
      <c r="B89" s="61"/>
      <c r="C89" s="61"/>
      <c r="D89" s="61"/>
      <c r="E89" s="61"/>
      <c r="F89" s="61"/>
      <c r="G89" s="61"/>
      <c r="H89" s="61"/>
      <c r="I89" s="61"/>
      <c r="J89" s="61"/>
    </row>
    <row r="90" spans="1:10" x14ac:dyDescent="0.2">
      <c r="A90" s="81"/>
      <c r="B90" s="61"/>
      <c r="C90" s="61"/>
      <c r="D90" s="61"/>
      <c r="E90" s="61"/>
      <c r="F90" s="61"/>
      <c r="G90" s="61"/>
      <c r="H90" s="61"/>
      <c r="I90" s="61"/>
      <c r="J90" s="61"/>
    </row>
    <row r="91" spans="1:10" x14ac:dyDescent="0.2">
      <c r="A91" s="81"/>
      <c r="B91" s="61"/>
      <c r="C91" s="61"/>
      <c r="D91" s="61"/>
      <c r="E91" s="61"/>
      <c r="F91" s="61"/>
      <c r="G91" s="61"/>
      <c r="H91" s="61"/>
      <c r="I91" s="61"/>
      <c r="J91" s="61"/>
    </row>
    <row r="92" spans="1:10" x14ac:dyDescent="0.2">
      <c r="A92" s="81"/>
      <c r="B92" s="61"/>
      <c r="C92" s="61"/>
      <c r="D92" s="61"/>
      <c r="E92" s="61"/>
      <c r="F92" s="61"/>
      <c r="G92" s="61"/>
      <c r="H92" s="61"/>
      <c r="I92" s="61"/>
      <c r="J92" s="61"/>
    </row>
    <row r="93" spans="1:10" x14ac:dyDescent="0.2">
      <c r="A93" s="81"/>
      <c r="B93" s="61"/>
      <c r="C93" s="61"/>
      <c r="D93" s="61"/>
      <c r="E93" s="61"/>
      <c r="F93" s="61"/>
      <c r="G93" s="61"/>
      <c r="H93" s="61"/>
      <c r="I93" s="61"/>
      <c r="J93" s="61"/>
    </row>
    <row r="94" spans="1:10" x14ac:dyDescent="0.2">
      <c r="A94" s="61"/>
      <c r="B94" s="61"/>
      <c r="C94" s="61"/>
      <c r="D94" s="61"/>
      <c r="E94" s="61"/>
      <c r="F94" s="61"/>
      <c r="G94" s="61"/>
      <c r="H94" s="61"/>
      <c r="I94" s="61"/>
      <c r="J94" s="61"/>
    </row>
    <row r="95" spans="1:10" x14ac:dyDescent="0.2">
      <c r="A95" s="61"/>
      <c r="B95" s="61"/>
      <c r="C95" s="61"/>
      <c r="D95" s="61"/>
      <c r="E95" s="61"/>
      <c r="F95" s="61"/>
      <c r="G95" s="61"/>
      <c r="H95" s="61"/>
      <c r="I95" s="61"/>
      <c r="J95" s="61"/>
    </row>
    <row r="96" spans="1:10" x14ac:dyDescent="0.2">
      <c r="A96" s="61"/>
      <c r="B96" s="61"/>
      <c r="C96" s="61"/>
      <c r="D96" s="61"/>
      <c r="E96" s="61"/>
      <c r="F96" s="61"/>
      <c r="G96" s="61"/>
      <c r="H96" s="61"/>
      <c r="I96" s="61"/>
      <c r="J96" s="61"/>
    </row>
    <row r="97" spans="1:10" x14ac:dyDescent="0.2">
      <c r="A97" s="61"/>
      <c r="B97" s="61"/>
      <c r="C97" s="61"/>
      <c r="D97" s="61"/>
      <c r="E97" s="61"/>
      <c r="F97" s="61"/>
      <c r="G97" s="61"/>
      <c r="H97" s="61"/>
      <c r="I97" s="61"/>
      <c r="J97" s="61"/>
    </row>
    <row r="98" spans="1:10" x14ac:dyDescent="0.2">
      <c r="A98" s="61"/>
      <c r="B98" s="61"/>
      <c r="C98" s="61"/>
      <c r="D98" s="61"/>
      <c r="E98" s="61"/>
      <c r="F98" s="61"/>
      <c r="G98" s="61"/>
      <c r="H98" s="61"/>
      <c r="I98" s="61"/>
      <c r="J98" s="61"/>
    </row>
    <row r="99" spans="1:10" x14ac:dyDescent="0.2">
      <c r="A99" s="61"/>
      <c r="B99" s="61"/>
      <c r="C99" s="61"/>
      <c r="D99" s="61"/>
      <c r="E99" s="61"/>
      <c r="F99" s="61"/>
      <c r="G99" s="61"/>
      <c r="H99" s="61"/>
      <c r="I99" s="61"/>
      <c r="J99" s="61"/>
    </row>
    <row r="100" spans="1:10" x14ac:dyDescent="0.2">
      <c r="A100" s="61"/>
      <c r="B100" s="61"/>
      <c r="C100" s="61"/>
      <c r="D100" s="61"/>
      <c r="E100" s="61"/>
      <c r="F100" s="61"/>
      <c r="G100" s="61"/>
      <c r="H100" s="61"/>
      <c r="I100" s="61"/>
      <c r="J100" s="61"/>
    </row>
    <row r="101" spans="1:10" x14ac:dyDescent="0.2">
      <c r="A101" s="61"/>
      <c r="B101" s="61"/>
      <c r="C101" s="61"/>
      <c r="D101" s="61"/>
      <c r="E101" s="61"/>
      <c r="F101" s="61"/>
      <c r="G101" s="61"/>
      <c r="H101" s="61"/>
      <c r="I101" s="61"/>
      <c r="J101" s="61"/>
    </row>
    <row r="102" spans="1:10" x14ac:dyDescent="0.2">
      <c r="A102" s="61"/>
      <c r="B102" s="61"/>
      <c r="C102" s="61"/>
      <c r="D102" s="61"/>
      <c r="E102" s="61"/>
      <c r="F102" s="61"/>
      <c r="G102" s="61"/>
      <c r="H102" s="61"/>
      <c r="I102" s="61"/>
      <c r="J102" s="61"/>
    </row>
    <row r="103" spans="1:10" x14ac:dyDescent="0.2">
      <c r="A103" s="61"/>
      <c r="B103" s="61"/>
      <c r="C103" s="61"/>
      <c r="D103" s="61"/>
      <c r="E103" s="61"/>
      <c r="F103" s="61"/>
      <c r="G103" s="61"/>
      <c r="H103" s="61"/>
      <c r="I103" s="61"/>
      <c r="J103" s="61"/>
    </row>
    <row r="104" spans="1:10" x14ac:dyDescent="0.2">
      <c r="A104" s="61"/>
      <c r="B104" s="61"/>
      <c r="C104" s="61"/>
      <c r="D104" s="61"/>
      <c r="E104" s="61"/>
      <c r="F104" s="61"/>
      <c r="G104" s="61"/>
      <c r="H104" s="61"/>
      <c r="I104" s="61"/>
      <c r="J104" s="61"/>
    </row>
    <row r="105" spans="1:10" x14ac:dyDescent="0.2">
      <c r="A105" s="61"/>
      <c r="B105" s="61"/>
      <c r="C105" s="61"/>
      <c r="D105" s="61"/>
      <c r="E105" s="61"/>
      <c r="F105" s="61"/>
      <c r="G105" s="61"/>
      <c r="H105" s="61"/>
      <c r="I105" s="61"/>
      <c r="J105" s="61"/>
    </row>
    <row r="106" spans="1:10" x14ac:dyDescent="0.2">
      <c r="A106" s="61"/>
      <c r="B106" s="61"/>
      <c r="C106" s="61"/>
      <c r="D106" s="61"/>
      <c r="E106" s="61"/>
      <c r="F106" s="61"/>
      <c r="G106" s="61"/>
      <c r="H106" s="61"/>
      <c r="I106" s="61"/>
      <c r="J106" s="61"/>
    </row>
    <row r="107" spans="1:10" x14ac:dyDescent="0.2">
      <c r="A107" s="61"/>
      <c r="B107" s="61"/>
      <c r="C107" s="61"/>
      <c r="D107" s="61"/>
      <c r="E107" s="61"/>
      <c r="F107" s="61"/>
      <c r="G107" s="61"/>
      <c r="H107" s="61"/>
      <c r="I107" s="61"/>
      <c r="J107" s="61"/>
    </row>
    <row r="108" spans="1:10" x14ac:dyDescent="0.2">
      <c r="A108" s="61"/>
      <c r="B108" s="61"/>
      <c r="C108" s="61"/>
      <c r="D108" s="61"/>
      <c r="E108" s="61"/>
      <c r="F108" s="61"/>
      <c r="G108" s="61"/>
      <c r="H108" s="61"/>
      <c r="I108" s="61"/>
      <c r="J108" s="61"/>
    </row>
    <row r="109" spans="1:10" x14ac:dyDescent="0.2">
      <c r="A109" s="61"/>
      <c r="B109" s="61"/>
      <c r="C109" s="61"/>
      <c r="D109" s="61"/>
      <c r="E109" s="61"/>
      <c r="F109" s="61"/>
      <c r="G109" s="61"/>
      <c r="H109" s="61"/>
      <c r="I109" s="61"/>
      <c r="J109" s="61"/>
    </row>
    <row r="110" spans="1:10" x14ac:dyDescent="0.2">
      <c r="A110" s="61"/>
      <c r="B110" s="61"/>
      <c r="C110" s="61"/>
      <c r="D110" s="61"/>
      <c r="E110" s="61"/>
      <c r="F110" s="61"/>
      <c r="G110" s="61"/>
      <c r="H110" s="61"/>
      <c r="I110" s="61"/>
      <c r="J110" s="61"/>
    </row>
    <row r="111" spans="1:10" x14ac:dyDescent="0.2">
      <c r="A111" s="61"/>
      <c r="B111" s="61"/>
      <c r="C111" s="61"/>
      <c r="D111" s="61"/>
      <c r="E111" s="61"/>
      <c r="F111" s="61"/>
      <c r="G111" s="61"/>
      <c r="H111" s="61"/>
      <c r="I111" s="61"/>
      <c r="J111" s="61"/>
    </row>
    <row r="112" spans="1:10" x14ac:dyDescent="0.2">
      <c r="A112" s="61"/>
      <c r="B112" s="61"/>
      <c r="C112" s="61"/>
      <c r="D112" s="61"/>
      <c r="E112" s="61"/>
      <c r="F112" s="61"/>
      <c r="G112" s="61"/>
      <c r="H112" s="61"/>
      <c r="I112" s="61"/>
      <c r="J112" s="61"/>
    </row>
    <row r="113" spans="1:10" x14ac:dyDescent="0.2">
      <c r="A113" s="61"/>
      <c r="B113" s="61"/>
      <c r="C113" s="61"/>
      <c r="D113" s="61"/>
      <c r="E113" s="61"/>
      <c r="F113" s="61"/>
      <c r="G113" s="61"/>
      <c r="H113" s="61"/>
      <c r="I113" s="61"/>
      <c r="J113" s="61"/>
    </row>
    <row r="114" spans="1:10" x14ac:dyDescent="0.2">
      <c r="A114" s="61"/>
      <c r="B114" s="61"/>
      <c r="C114" s="61"/>
      <c r="D114" s="61"/>
      <c r="E114" s="61"/>
      <c r="F114" s="61"/>
      <c r="G114" s="61"/>
      <c r="H114" s="61"/>
      <c r="I114" s="61"/>
      <c r="J114" s="61"/>
    </row>
    <row r="115" spans="1:10" x14ac:dyDescent="0.2">
      <c r="A115" s="61"/>
      <c r="B115" s="61"/>
      <c r="C115" s="61"/>
      <c r="D115" s="61"/>
      <c r="E115" s="61"/>
      <c r="F115" s="61"/>
      <c r="G115" s="61"/>
      <c r="H115" s="61"/>
      <c r="I115" s="61"/>
      <c r="J115" s="61"/>
    </row>
    <row r="116" spans="1:10" x14ac:dyDescent="0.2">
      <c r="A116" s="61"/>
      <c r="B116" s="61"/>
      <c r="C116" s="61"/>
      <c r="D116" s="61"/>
      <c r="E116" s="61"/>
      <c r="F116" s="61"/>
      <c r="G116" s="61"/>
      <c r="H116" s="61"/>
      <c r="I116" s="61"/>
      <c r="J116" s="61"/>
    </row>
    <row r="117" spans="1:10" x14ac:dyDescent="0.2">
      <c r="A117" s="61"/>
      <c r="B117" s="61"/>
      <c r="C117" s="61"/>
      <c r="D117" s="61"/>
      <c r="E117" s="61"/>
      <c r="F117" s="61"/>
      <c r="G117" s="61"/>
      <c r="H117" s="61"/>
      <c r="I117" s="61"/>
      <c r="J117" s="61"/>
    </row>
    <row r="118" spans="1:10" x14ac:dyDescent="0.2">
      <c r="A118" s="61"/>
      <c r="B118" s="61"/>
      <c r="C118" s="61"/>
      <c r="D118" s="61"/>
      <c r="E118" s="61"/>
      <c r="F118" s="61"/>
      <c r="G118" s="61"/>
      <c r="H118" s="61"/>
      <c r="I118" s="61"/>
      <c r="J118" s="61"/>
    </row>
    <row r="119" spans="1:10" x14ac:dyDescent="0.2">
      <c r="A119" s="61"/>
      <c r="B119" s="61"/>
      <c r="C119" s="61"/>
      <c r="D119" s="61"/>
      <c r="E119" s="61"/>
      <c r="F119" s="61"/>
      <c r="G119" s="61"/>
      <c r="H119" s="61"/>
      <c r="I119" s="61"/>
      <c r="J119" s="61"/>
    </row>
    <row r="120" spans="1:10" x14ac:dyDescent="0.2">
      <c r="A120" s="61"/>
      <c r="B120" s="61"/>
      <c r="C120" s="61"/>
      <c r="D120" s="61"/>
      <c r="E120" s="61"/>
      <c r="F120" s="61"/>
      <c r="G120" s="61"/>
      <c r="H120" s="61"/>
      <c r="I120" s="61"/>
      <c r="J120" s="61"/>
    </row>
    <row r="121" spans="1:10" x14ac:dyDescent="0.2">
      <c r="A121" s="61"/>
      <c r="B121" s="61"/>
      <c r="C121" s="61"/>
      <c r="D121" s="61"/>
      <c r="E121" s="61"/>
      <c r="F121" s="61"/>
      <c r="G121" s="61"/>
      <c r="H121" s="61"/>
      <c r="I121" s="61"/>
      <c r="J121" s="61"/>
    </row>
    <row r="122" spans="1:10" x14ac:dyDescent="0.2">
      <c r="A122" s="61"/>
      <c r="B122" s="61"/>
      <c r="C122" s="61"/>
      <c r="D122" s="61"/>
      <c r="E122" s="61"/>
      <c r="F122" s="61"/>
      <c r="G122" s="61"/>
      <c r="H122" s="61"/>
      <c r="I122" s="61"/>
      <c r="J122" s="61"/>
    </row>
    <row r="123" spans="1:10" x14ac:dyDescent="0.2">
      <c r="A123" s="61"/>
      <c r="B123" s="61"/>
      <c r="C123" s="61"/>
      <c r="D123" s="61"/>
      <c r="E123" s="61"/>
      <c r="F123" s="61"/>
      <c r="G123" s="61"/>
      <c r="H123" s="61"/>
      <c r="I123" s="61"/>
      <c r="J123" s="61"/>
    </row>
    <row r="124" spans="1:10" x14ac:dyDescent="0.2">
      <c r="A124" s="61"/>
      <c r="B124" s="61"/>
      <c r="C124" s="61"/>
      <c r="D124" s="61"/>
      <c r="E124" s="61"/>
      <c r="F124" s="61"/>
      <c r="G124" s="61"/>
      <c r="H124" s="61"/>
      <c r="I124" s="61"/>
      <c r="J124" s="61"/>
    </row>
    <row r="125" spans="1:10" x14ac:dyDescent="0.2">
      <c r="A125" s="61"/>
      <c r="B125" s="61"/>
      <c r="C125" s="61"/>
      <c r="D125" s="61"/>
      <c r="E125" s="61"/>
      <c r="F125" s="61"/>
      <c r="G125" s="61"/>
      <c r="H125" s="61"/>
      <c r="I125" s="61"/>
      <c r="J125" s="61"/>
    </row>
    <row r="126" spans="1:10" x14ac:dyDescent="0.2">
      <c r="A126" s="61"/>
      <c r="B126" s="61"/>
      <c r="C126" s="61"/>
      <c r="D126" s="61"/>
      <c r="E126" s="61"/>
      <c r="F126" s="61"/>
      <c r="G126" s="61"/>
      <c r="H126" s="61"/>
      <c r="I126" s="61"/>
      <c r="J126" s="61"/>
    </row>
    <row r="127" spans="1:10" x14ac:dyDescent="0.2">
      <c r="A127" s="61"/>
      <c r="B127" s="61"/>
      <c r="C127" s="61"/>
      <c r="D127" s="61"/>
      <c r="E127" s="61"/>
      <c r="F127" s="61"/>
      <c r="G127" s="61"/>
      <c r="H127" s="61"/>
      <c r="I127" s="61"/>
      <c r="J127" s="61"/>
    </row>
    <row r="128" spans="1:10" x14ac:dyDescent="0.2">
      <c r="A128" s="61"/>
      <c r="B128" s="61"/>
      <c r="C128" s="61"/>
      <c r="D128" s="61"/>
      <c r="E128" s="61"/>
      <c r="F128" s="61"/>
      <c r="G128" s="61"/>
      <c r="H128" s="61"/>
      <c r="I128" s="61"/>
      <c r="J128" s="61"/>
    </row>
    <row r="129" spans="1:10" x14ac:dyDescent="0.2">
      <c r="A129" s="61"/>
      <c r="B129" s="61"/>
      <c r="C129" s="61"/>
      <c r="D129" s="61"/>
      <c r="E129" s="61"/>
      <c r="F129" s="61"/>
      <c r="G129" s="61"/>
      <c r="H129" s="61"/>
      <c r="I129" s="61"/>
      <c r="J129" s="61"/>
    </row>
    <row r="130" spans="1:10" x14ac:dyDescent="0.2">
      <c r="A130" s="61"/>
      <c r="B130" s="61"/>
      <c r="C130" s="61"/>
      <c r="D130" s="61"/>
      <c r="E130" s="61"/>
      <c r="F130" s="61"/>
      <c r="G130" s="61"/>
      <c r="H130" s="61"/>
      <c r="I130" s="61"/>
      <c r="J130" s="61"/>
    </row>
    <row r="131" spans="1:10" x14ac:dyDescent="0.2">
      <c r="A131" s="61"/>
      <c r="B131" s="61"/>
      <c r="C131" s="61"/>
      <c r="D131" s="61"/>
      <c r="E131" s="61"/>
      <c r="F131" s="61"/>
      <c r="G131" s="61"/>
      <c r="H131" s="61"/>
      <c r="I131" s="61"/>
      <c r="J131" s="61"/>
    </row>
    <row r="132" spans="1:10" x14ac:dyDescent="0.2">
      <c r="A132" s="61"/>
      <c r="B132" s="61"/>
      <c r="C132" s="61"/>
      <c r="D132" s="61"/>
      <c r="E132" s="61"/>
      <c r="F132" s="61"/>
      <c r="G132" s="61"/>
      <c r="H132" s="61"/>
      <c r="I132" s="61"/>
      <c r="J132" s="61"/>
    </row>
    <row r="133" spans="1:10" x14ac:dyDescent="0.2">
      <c r="A133" s="61"/>
      <c r="B133" s="61"/>
      <c r="C133" s="61"/>
      <c r="D133" s="61"/>
      <c r="E133" s="61"/>
      <c r="F133" s="61"/>
      <c r="G133" s="61"/>
      <c r="H133" s="61"/>
      <c r="I133" s="61"/>
      <c r="J133" s="61"/>
    </row>
    <row r="134" spans="1:10" x14ac:dyDescent="0.2">
      <c r="A134" s="61"/>
      <c r="B134" s="61"/>
      <c r="C134" s="61"/>
      <c r="D134" s="61"/>
      <c r="E134" s="61"/>
      <c r="F134" s="61"/>
      <c r="G134" s="61"/>
      <c r="H134" s="61"/>
      <c r="I134" s="61"/>
      <c r="J134" s="61"/>
    </row>
    <row r="135" spans="1:10" x14ac:dyDescent="0.2">
      <c r="A135" s="61"/>
      <c r="B135" s="61"/>
      <c r="C135" s="61"/>
      <c r="D135" s="61"/>
      <c r="E135" s="61"/>
      <c r="F135" s="61"/>
      <c r="G135" s="61"/>
      <c r="H135" s="61"/>
      <c r="I135" s="61"/>
      <c r="J135" s="61"/>
    </row>
    <row r="136" spans="1:10" x14ac:dyDescent="0.2">
      <c r="A136" s="61"/>
      <c r="B136" s="61"/>
      <c r="C136" s="61"/>
      <c r="D136" s="61"/>
      <c r="E136" s="61"/>
      <c r="F136" s="61"/>
      <c r="G136" s="61"/>
      <c r="H136" s="61"/>
      <c r="I136" s="61"/>
      <c r="J136" s="61"/>
    </row>
    <row r="137" spans="1:10" x14ac:dyDescent="0.2">
      <c r="A137" s="61"/>
      <c r="B137" s="61"/>
      <c r="C137" s="61"/>
      <c r="D137" s="61"/>
      <c r="E137" s="61"/>
      <c r="F137" s="61"/>
      <c r="G137" s="61"/>
      <c r="H137" s="61"/>
      <c r="I137" s="61"/>
      <c r="J137" s="61"/>
    </row>
    <row r="138" spans="1:10" x14ac:dyDescent="0.2">
      <c r="A138" s="61"/>
      <c r="B138" s="61"/>
      <c r="C138" s="61"/>
      <c r="D138" s="61"/>
      <c r="E138" s="61"/>
      <c r="F138" s="61"/>
      <c r="G138" s="61"/>
      <c r="H138" s="61"/>
      <c r="I138" s="61"/>
      <c r="J138" s="61"/>
    </row>
    <row r="139" spans="1:10" x14ac:dyDescent="0.2">
      <c r="A139" s="61"/>
      <c r="B139" s="61"/>
      <c r="C139" s="61"/>
      <c r="D139" s="61"/>
      <c r="E139" s="61"/>
      <c r="F139" s="61"/>
      <c r="G139" s="61"/>
      <c r="H139" s="61"/>
      <c r="I139" s="61"/>
      <c r="J139" s="61"/>
    </row>
    <row r="140" spans="1:10" x14ac:dyDescent="0.2">
      <c r="A140" s="61"/>
      <c r="B140" s="61"/>
      <c r="C140" s="61"/>
      <c r="D140" s="61"/>
      <c r="E140" s="61"/>
      <c r="F140" s="61"/>
      <c r="G140" s="61"/>
      <c r="H140" s="61"/>
      <c r="I140" s="61"/>
      <c r="J140" s="61"/>
    </row>
    <row r="141" spans="1:10" x14ac:dyDescent="0.2">
      <c r="A141" s="61"/>
      <c r="B141" s="61"/>
      <c r="C141" s="61"/>
      <c r="D141" s="61"/>
      <c r="E141" s="61"/>
      <c r="F141" s="61"/>
      <c r="G141" s="61"/>
      <c r="H141" s="61"/>
      <c r="I141" s="61"/>
      <c r="J141" s="61"/>
    </row>
    <row r="142" spans="1:10" x14ac:dyDescent="0.2">
      <c r="A142" s="61"/>
      <c r="B142" s="61"/>
      <c r="C142" s="61"/>
      <c r="D142" s="61"/>
      <c r="E142" s="61"/>
      <c r="F142" s="61"/>
      <c r="G142" s="61"/>
      <c r="H142" s="61"/>
      <c r="I142" s="61"/>
      <c r="J142" s="61"/>
    </row>
    <row r="143" spans="1:10" x14ac:dyDescent="0.2">
      <c r="A143" s="61"/>
      <c r="B143" s="61"/>
      <c r="C143" s="61"/>
      <c r="D143" s="61"/>
      <c r="E143" s="61"/>
      <c r="F143" s="61"/>
      <c r="G143" s="61"/>
      <c r="H143" s="61"/>
      <c r="I143" s="61"/>
      <c r="J143" s="61"/>
    </row>
    <row r="144" spans="1:10" x14ac:dyDescent="0.2">
      <c r="A144" s="61"/>
      <c r="B144" s="61"/>
      <c r="C144" s="61"/>
      <c r="D144" s="61"/>
      <c r="E144" s="61"/>
      <c r="F144" s="61"/>
      <c r="G144" s="61"/>
      <c r="H144" s="61"/>
      <c r="I144" s="61"/>
      <c r="J144" s="61"/>
    </row>
    <row r="145" spans="1:10" x14ac:dyDescent="0.2">
      <c r="A145" s="61"/>
      <c r="B145" s="61"/>
      <c r="C145" s="61"/>
      <c r="D145" s="61"/>
      <c r="E145" s="61"/>
      <c r="F145" s="61"/>
      <c r="G145" s="61"/>
      <c r="H145" s="61"/>
      <c r="I145" s="61"/>
      <c r="J145" s="61"/>
    </row>
    <row r="146" spans="1:10" x14ac:dyDescent="0.2">
      <c r="A146" s="61"/>
      <c r="B146" s="61"/>
      <c r="C146" s="61"/>
      <c r="D146" s="61"/>
      <c r="E146" s="61"/>
      <c r="F146" s="61"/>
      <c r="G146" s="61"/>
      <c r="H146" s="61"/>
      <c r="I146" s="61"/>
      <c r="J146" s="61"/>
    </row>
    <row r="147" spans="1:10" x14ac:dyDescent="0.2">
      <c r="A147" s="61"/>
      <c r="B147" s="61"/>
      <c r="C147" s="61"/>
      <c r="D147" s="61"/>
      <c r="E147" s="61"/>
      <c r="F147" s="61"/>
      <c r="G147" s="61"/>
      <c r="H147" s="61"/>
      <c r="I147" s="61"/>
      <c r="J147" s="61"/>
    </row>
    <row r="148" spans="1:10" x14ac:dyDescent="0.2">
      <c r="A148" s="61"/>
      <c r="B148" s="61"/>
      <c r="C148" s="61"/>
      <c r="D148" s="61"/>
      <c r="E148" s="61"/>
      <c r="F148" s="61"/>
      <c r="G148" s="61"/>
      <c r="H148" s="61"/>
      <c r="I148" s="61"/>
      <c r="J148" s="61"/>
    </row>
    <row r="149" spans="1:10" x14ac:dyDescent="0.2">
      <c r="A149" s="61"/>
      <c r="B149" s="61"/>
      <c r="C149" s="61"/>
      <c r="D149" s="61"/>
      <c r="E149" s="61"/>
      <c r="F149" s="61"/>
      <c r="G149" s="61"/>
      <c r="H149" s="61"/>
      <c r="I149" s="61"/>
      <c r="J149" s="61"/>
    </row>
    <row r="150" spans="1:10" x14ac:dyDescent="0.2">
      <c r="A150" s="61"/>
      <c r="B150" s="61"/>
      <c r="C150" s="61"/>
      <c r="D150" s="61"/>
      <c r="E150" s="61"/>
      <c r="F150" s="61"/>
      <c r="G150" s="61"/>
      <c r="H150" s="61"/>
      <c r="I150" s="61"/>
      <c r="J150" s="61"/>
    </row>
    <row r="151" spans="1:10" x14ac:dyDescent="0.2">
      <c r="A151" s="61"/>
      <c r="B151" s="61"/>
      <c r="C151" s="61"/>
      <c r="D151" s="61"/>
      <c r="E151" s="61"/>
      <c r="F151" s="61"/>
      <c r="G151" s="61"/>
      <c r="H151" s="61"/>
      <c r="I151" s="61"/>
      <c r="J151" s="61"/>
    </row>
    <row r="152" spans="1:10" x14ac:dyDescent="0.2">
      <c r="A152" s="61"/>
      <c r="B152" s="61"/>
      <c r="C152" s="61"/>
      <c r="D152" s="61"/>
      <c r="E152" s="61"/>
      <c r="F152" s="61"/>
      <c r="G152" s="61"/>
      <c r="H152" s="61"/>
      <c r="I152" s="61"/>
      <c r="J152" s="61"/>
    </row>
    <row r="153" spans="1:10" x14ac:dyDescent="0.2">
      <c r="A153" s="61"/>
      <c r="B153" s="61"/>
      <c r="C153" s="61"/>
      <c r="D153" s="61"/>
      <c r="E153" s="61"/>
      <c r="F153" s="61"/>
      <c r="G153" s="61"/>
      <c r="H153" s="61"/>
      <c r="I153" s="61"/>
      <c r="J153" s="61"/>
    </row>
    <row r="154" spans="1:10" x14ac:dyDescent="0.2">
      <c r="A154" s="61"/>
      <c r="B154" s="61"/>
      <c r="C154" s="61"/>
      <c r="D154" s="61"/>
      <c r="E154" s="61"/>
      <c r="F154" s="61"/>
      <c r="G154" s="61"/>
      <c r="H154" s="61"/>
      <c r="I154" s="61"/>
      <c r="J154" s="61"/>
    </row>
    <row r="155" spans="1:10" x14ac:dyDescent="0.2">
      <c r="A155" s="61"/>
      <c r="B155" s="61"/>
      <c r="C155" s="61"/>
      <c r="D155" s="61"/>
      <c r="E155" s="61"/>
      <c r="F155" s="61"/>
      <c r="G155" s="61"/>
      <c r="H155" s="61"/>
      <c r="I155" s="61"/>
      <c r="J155" s="61"/>
    </row>
    <row r="156" spans="1:10" x14ac:dyDescent="0.2">
      <c r="A156" s="61"/>
      <c r="B156" s="61"/>
      <c r="C156" s="61"/>
      <c r="D156" s="61"/>
      <c r="E156" s="61"/>
      <c r="F156" s="61"/>
      <c r="G156" s="61"/>
      <c r="H156" s="61"/>
      <c r="I156" s="61"/>
      <c r="J156" s="61"/>
    </row>
    <row r="157" spans="1:10" x14ac:dyDescent="0.2">
      <c r="A157" s="61"/>
      <c r="B157" s="61"/>
      <c r="C157" s="61"/>
      <c r="D157" s="61"/>
      <c r="E157" s="61"/>
      <c r="F157" s="61"/>
      <c r="G157" s="61"/>
      <c r="H157" s="61"/>
      <c r="I157" s="61"/>
      <c r="J157" s="61"/>
    </row>
    <row r="158" spans="1:10" x14ac:dyDescent="0.2">
      <c r="A158" s="61"/>
      <c r="B158" s="61"/>
      <c r="C158" s="61"/>
      <c r="D158" s="61"/>
      <c r="E158" s="61"/>
      <c r="F158" s="61"/>
      <c r="G158" s="61"/>
      <c r="H158" s="61"/>
      <c r="I158" s="61"/>
      <c r="J158" s="61"/>
    </row>
    <row r="159" spans="1:10" x14ac:dyDescent="0.2">
      <c r="A159" s="61"/>
      <c r="B159" s="61"/>
      <c r="C159" s="61"/>
      <c r="D159" s="61"/>
      <c r="E159" s="61"/>
      <c r="F159" s="61"/>
      <c r="G159" s="61"/>
      <c r="H159" s="61"/>
      <c r="I159" s="61"/>
      <c r="J159" s="61"/>
    </row>
    <row r="160" spans="1:10" x14ac:dyDescent="0.2">
      <c r="A160" s="61"/>
      <c r="B160" s="61"/>
      <c r="C160" s="61"/>
      <c r="D160" s="61"/>
      <c r="E160" s="61"/>
      <c r="F160" s="61"/>
      <c r="G160" s="61"/>
      <c r="H160" s="61"/>
      <c r="I160" s="61"/>
      <c r="J160" s="61"/>
    </row>
    <row r="161" spans="1:10" x14ac:dyDescent="0.2">
      <c r="A161" s="61"/>
      <c r="B161" s="61"/>
      <c r="C161" s="61"/>
      <c r="D161" s="61"/>
      <c r="E161" s="61"/>
      <c r="F161" s="61"/>
      <c r="G161" s="61"/>
      <c r="H161" s="61"/>
      <c r="I161" s="61"/>
      <c r="J161" s="61"/>
    </row>
    <row r="162" spans="1:10" x14ac:dyDescent="0.2">
      <c r="A162" s="61"/>
      <c r="B162" s="61"/>
      <c r="C162" s="61"/>
      <c r="D162" s="61"/>
      <c r="E162" s="61"/>
      <c r="F162" s="61"/>
      <c r="G162" s="61"/>
      <c r="H162" s="61"/>
      <c r="I162" s="61"/>
      <c r="J162" s="61"/>
    </row>
    <row r="163" spans="1:10" x14ac:dyDescent="0.2">
      <c r="A163" s="61"/>
      <c r="B163" s="61"/>
      <c r="C163" s="61"/>
      <c r="D163" s="61"/>
      <c r="E163" s="61"/>
      <c r="F163" s="61"/>
      <c r="G163" s="61"/>
      <c r="H163" s="61"/>
      <c r="I163" s="61"/>
      <c r="J163" s="61"/>
    </row>
    <row r="164" spans="1:10" x14ac:dyDescent="0.2">
      <c r="A164" s="61"/>
      <c r="B164" s="61"/>
      <c r="C164" s="61"/>
      <c r="D164" s="61"/>
      <c r="E164" s="61"/>
      <c r="F164" s="61"/>
      <c r="G164" s="61"/>
      <c r="H164" s="61"/>
      <c r="I164" s="61"/>
      <c r="J164" s="61"/>
    </row>
    <row r="165" spans="1:10" x14ac:dyDescent="0.2">
      <c r="A165" s="61"/>
      <c r="B165" s="61"/>
      <c r="C165" s="61"/>
      <c r="D165" s="61"/>
      <c r="E165" s="61"/>
      <c r="F165" s="61"/>
      <c r="G165" s="61"/>
      <c r="H165" s="61"/>
      <c r="I165" s="61"/>
      <c r="J165" s="61"/>
    </row>
    <row r="166" spans="1:10" x14ac:dyDescent="0.2">
      <c r="A166" s="61"/>
      <c r="B166" s="61"/>
      <c r="C166" s="61"/>
      <c r="D166" s="61"/>
      <c r="E166" s="61"/>
      <c r="F166" s="61"/>
      <c r="G166" s="61"/>
      <c r="H166" s="61"/>
      <c r="I166" s="61"/>
      <c r="J166" s="61"/>
    </row>
    <row r="167" spans="1:10" x14ac:dyDescent="0.2">
      <c r="A167" s="61"/>
      <c r="B167" s="61"/>
      <c r="C167" s="61"/>
      <c r="D167" s="61"/>
      <c r="E167" s="61"/>
      <c r="F167" s="61"/>
      <c r="G167" s="61"/>
      <c r="H167" s="61"/>
      <c r="I167" s="61"/>
      <c r="J167" s="61"/>
    </row>
    <row r="168" spans="1:10" x14ac:dyDescent="0.2">
      <c r="A168" s="61"/>
      <c r="B168" s="61"/>
      <c r="C168" s="61"/>
      <c r="D168" s="61"/>
      <c r="E168" s="61"/>
      <c r="F168" s="61"/>
      <c r="G168" s="61"/>
      <c r="H168" s="61"/>
      <c r="I168" s="61"/>
      <c r="J168" s="61"/>
    </row>
    <row r="169" spans="1:10" x14ac:dyDescent="0.2">
      <c r="A169" s="61"/>
      <c r="B169" s="61"/>
      <c r="C169" s="61"/>
      <c r="D169" s="61"/>
      <c r="E169" s="61"/>
      <c r="F169" s="61"/>
      <c r="G169" s="61"/>
      <c r="H169" s="61"/>
      <c r="I169" s="61"/>
      <c r="J169" s="61"/>
    </row>
    <row r="170" spans="1:10" x14ac:dyDescent="0.2">
      <c r="A170" s="61"/>
      <c r="B170" s="61"/>
      <c r="C170" s="61"/>
      <c r="D170" s="61"/>
      <c r="E170" s="61"/>
      <c r="F170" s="61"/>
      <c r="G170" s="61"/>
      <c r="H170" s="61"/>
      <c r="I170" s="61"/>
      <c r="J170" s="61"/>
    </row>
    <row r="171" spans="1:10" x14ac:dyDescent="0.2">
      <c r="A171" s="61"/>
      <c r="B171" s="61"/>
      <c r="C171" s="61"/>
      <c r="D171" s="61"/>
      <c r="E171" s="61"/>
      <c r="F171" s="61"/>
      <c r="G171" s="61"/>
      <c r="H171" s="61"/>
      <c r="I171" s="61"/>
      <c r="J171" s="61"/>
    </row>
    <row r="172" spans="1:10" x14ac:dyDescent="0.2">
      <c r="A172" s="61"/>
      <c r="B172" s="61"/>
      <c r="C172" s="61"/>
      <c r="D172" s="61"/>
      <c r="E172" s="61"/>
      <c r="F172" s="61"/>
      <c r="G172" s="61"/>
      <c r="H172" s="61"/>
      <c r="I172" s="61"/>
      <c r="J172" s="61"/>
    </row>
    <row r="173" spans="1:10" x14ac:dyDescent="0.2">
      <c r="A173" s="61"/>
      <c r="B173" s="61"/>
      <c r="C173" s="61"/>
      <c r="D173" s="61"/>
      <c r="E173" s="61"/>
      <c r="F173" s="61"/>
      <c r="G173" s="61"/>
      <c r="H173" s="61"/>
      <c r="I173" s="61"/>
      <c r="J173" s="61"/>
    </row>
    <row r="174" spans="1:10" x14ac:dyDescent="0.2">
      <c r="A174" s="61"/>
      <c r="B174" s="61"/>
      <c r="C174" s="61"/>
      <c r="D174" s="61"/>
      <c r="E174" s="61"/>
      <c r="F174" s="61"/>
      <c r="G174" s="61"/>
      <c r="H174" s="61"/>
      <c r="I174" s="61"/>
      <c r="J174" s="61"/>
    </row>
    <row r="175" spans="1:10" x14ac:dyDescent="0.2">
      <c r="A175" s="61"/>
      <c r="B175" s="61"/>
      <c r="C175" s="61"/>
      <c r="D175" s="61"/>
      <c r="E175" s="61"/>
      <c r="F175" s="61"/>
      <c r="G175" s="61"/>
      <c r="H175" s="61"/>
      <c r="I175" s="61"/>
      <c r="J175" s="61"/>
    </row>
    <row r="176" spans="1:10" x14ac:dyDescent="0.2">
      <c r="A176" s="61"/>
      <c r="B176" s="61"/>
      <c r="C176" s="61"/>
      <c r="D176" s="61"/>
      <c r="E176" s="61"/>
      <c r="F176" s="61"/>
      <c r="G176" s="61"/>
      <c r="H176" s="61"/>
      <c r="I176" s="61"/>
      <c r="J176" s="61"/>
    </row>
    <row r="177" spans="1:10" x14ac:dyDescent="0.2">
      <c r="A177" s="61"/>
      <c r="B177" s="61"/>
      <c r="C177" s="61"/>
      <c r="D177" s="61"/>
      <c r="E177" s="61"/>
      <c r="F177" s="61"/>
      <c r="G177" s="61"/>
      <c r="H177" s="61"/>
      <c r="I177" s="61"/>
      <c r="J177" s="61"/>
    </row>
    <row r="178" spans="1:10" x14ac:dyDescent="0.2">
      <c r="A178" s="61"/>
      <c r="B178" s="61"/>
      <c r="C178" s="61"/>
      <c r="D178" s="61"/>
      <c r="E178" s="61"/>
      <c r="F178" s="61"/>
      <c r="G178" s="61"/>
      <c r="H178" s="61"/>
      <c r="I178" s="61"/>
      <c r="J178" s="61"/>
    </row>
    <row r="179" spans="1:10" x14ac:dyDescent="0.2">
      <c r="A179" s="61"/>
      <c r="B179" s="61"/>
      <c r="C179" s="61"/>
      <c r="D179" s="61"/>
      <c r="E179" s="61"/>
      <c r="F179" s="61"/>
      <c r="G179" s="61"/>
      <c r="H179" s="61"/>
      <c r="I179" s="61"/>
      <c r="J179" s="61"/>
    </row>
    <row r="180" spans="1:10" x14ac:dyDescent="0.2">
      <c r="A180" s="61"/>
      <c r="B180" s="61"/>
      <c r="C180" s="61"/>
      <c r="D180" s="61"/>
      <c r="E180" s="61"/>
      <c r="F180" s="61"/>
      <c r="G180" s="61"/>
      <c r="H180" s="61"/>
      <c r="I180" s="61"/>
      <c r="J180" s="61"/>
    </row>
    <row r="181" spans="1:10" x14ac:dyDescent="0.2">
      <c r="A181" s="61"/>
      <c r="B181" s="61"/>
      <c r="C181" s="61"/>
      <c r="D181" s="61"/>
      <c r="E181" s="61"/>
      <c r="F181" s="61"/>
      <c r="G181" s="61"/>
      <c r="H181" s="61"/>
      <c r="I181" s="61"/>
      <c r="J181" s="61"/>
    </row>
    <row r="182" spans="1:10" x14ac:dyDescent="0.2">
      <c r="A182" s="61"/>
      <c r="B182" s="61"/>
      <c r="C182" s="61"/>
      <c r="D182" s="61"/>
      <c r="E182" s="61"/>
      <c r="F182" s="61"/>
      <c r="G182" s="61"/>
      <c r="H182" s="61"/>
      <c r="I182" s="61"/>
      <c r="J182" s="61"/>
    </row>
    <row r="183" spans="1:10" x14ac:dyDescent="0.2">
      <c r="A183" s="61"/>
      <c r="B183" s="61"/>
      <c r="C183" s="61"/>
      <c r="D183" s="61"/>
      <c r="E183" s="61"/>
      <c r="F183" s="61"/>
      <c r="G183" s="61"/>
      <c r="H183" s="61"/>
      <c r="I183" s="61"/>
      <c r="J183" s="61"/>
    </row>
    <row r="184" spans="1:10" x14ac:dyDescent="0.2">
      <c r="A184" s="61"/>
      <c r="B184" s="61"/>
      <c r="C184" s="61"/>
      <c r="D184" s="61"/>
      <c r="E184" s="61"/>
      <c r="F184" s="61"/>
      <c r="G184" s="61"/>
      <c r="H184" s="61"/>
      <c r="I184" s="61"/>
      <c r="J184" s="61"/>
    </row>
    <row r="185" spans="1:10" x14ac:dyDescent="0.2">
      <c r="A185" s="61"/>
      <c r="B185" s="61"/>
      <c r="C185" s="61"/>
      <c r="D185" s="61"/>
      <c r="E185" s="61"/>
      <c r="F185" s="61"/>
      <c r="G185" s="61"/>
      <c r="H185" s="61"/>
      <c r="I185" s="61"/>
      <c r="J185" s="61"/>
    </row>
    <row r="186" spans="1:10" x14ac:dyDescent="0.2">
      <c r="A186" s="61"/>
      <c r="B186" s="61"/>
      <c r="C186" s="61"/>
      <c r="D186" s="61"/>
      <c r="E186" s="61"/>
      <c r="F186" s="61"/>
      <c r="G186" s="61"/>
      <c r="H186" s="61"/>
      <c r="I186" s="61"/>
      <c r="J186" s="61"/>
    </row>
    <row r="187" spans="1:10" x14ac:dyDescent="0.2">
      <c r="A187" s="61"/>
      <c r="B187" s="61"/>
      <c r="C187" s="61"/>
      <c r="D187" s="61"/>
      <c r="E187" s="61"/>
      <c r="F187" s="61"/>
      <c r="G187" s="61"/>
      <c r="H187" s="61"/>
      <c r="I187" s="61"/>
      <c r="J187" s="61"/>
    </row>
    <row r="188" spans="1:10" x14ac:dyDescent="0.2">
      <c r="A188" s="61"/>
      <c r="B188" s="61"/>
      <c r="C188" s="61"/>
      <c r="D188" s="61"/>
      <c r="E188" s="61"/>
      <c r="F188" s="61"/>
      <c r="G188" s="61"/>
      <c r="H188" s="61"/>
      <c r="I188" s="61"/>
      <c r="J188" s="61"/>
    </row>
    <row r="189" spans="1:10" x14ac:dyDescent="0.2">
      <c r="A189" s="61"/>
      <c r="B189" s="61"/>
      <c r="C189" s="61"/>
      <c r="D189" s="61"/>
      <c r="E189" s="61"/>
      <c r="F189" s="61"/>
      <c r="G189" s="61"/>
      <c r="H189" s="61"/>
      <c r="I189" s="61"/>
      <c r="J189" s="61"/>
    </row>
    <row r="190" spans="1:10" x14ac:dyDescent="0.2">
      <c r="A190" s="61"/>
      <c r="B190" s="61"/>
      <c r="C190" s="61"/>
      <c r="D190" s="61"/>
      <c r="E190" s="61"/>
      <c r="F190" s="61"/>
      <c r="G190" s="61"/>
      <c r="H190" s="61"/>
      <c r="I190" s="61"/>
      <c r="J190" s="61"/>
    </row>
    <row r="191" spans="1:10" x14ac:dyDescent="0.2">
      <c r="A191" s="61"/>
      <c r="B191" s="61"/>
      <c r="C191" s="61"/>
      <c r="D191" s="61"/>
      <c r="E191" s="61"/>
      <c r="F191" s="61"/>
      <c r="G191" s="61"/>
      <c r="H191" s="61"/>
      <c r="I191" s="61"/>
      <c r="J191" s="61"/>
    </row>
    <row r="192" spans="1:10" x14ac:dyDescent="0.2">
      <c r="A192" s="61"/>
      <c r="B192" s="61"/>
      <c r="C192" s="61"/>
      <c r="D192" s="61"/>
      <c r="E192" s="61"/>
      <c r="F192" s="61"/>
      <c r="G192" s="61"/>
      <c r="H192" s="61"/>
      <c r="I192" s="61"/>
      <c r="J192" s="61"/>
    </row>
    <row r="193" spans="1:10" x14ac:dyDescent="0.2">
      <c r="A193" s="61"/>
      <c r="B193" s="61"/>
      <c r="C193" s="61"/>
      <c r="D193" s="61"/>
      <c r="E193" s="61"/>
      <c r="F193" s="61"/>
      <c r="G193" s="61"/>
      <c r="H193" s="61"/>
      <c r="I193" s="61"/>
      <c r="J193" s="61"/>
    </row>
    <row r="194" spans="1:10" x14ac:dyDescent="0.2">
      <c r="A194" s="8"/>
      <c r="B194" s="8"/>
      <c r="C194" s="8"/>
      <c r="D194" s="8"/>
      <c r="E194" s="8"/>
      <c r="F194" s="8"/>
      <c r="G194" s="8"/>
      <c r="H194" s="8"/>
      <c r="I194" s="8"/>
      <c r="J194" s="8"/>
    </row>
    <row r="195" spans="1:10" x14ac:dyDescent="0.2">
      <c r="A195" s="8"/>
      <c r="B195" s="8"/>
      <c r="C195" s="8"/>
      <c r="D195" s="8"/>
      <c r="E195" s="8"/>
      <c r="F195" s="8"/>
      <c r="G195" s="8"/>
      <c r="H195" s="8"/>
      <c r="I195" s="8"/>
      <c r="J195" s="8"/>
    </row>
    <row r="196" spans="1:10" x14ac:dyDescent="0.2">
      <c r="A196" s="8"/>
      <c r="B196" s="8"/>
      <c r="C196" s="8"/>
      <c r="D196" s="8"/>
      <c r="E196" s="8"/>
      <c r="F196" s="8"/>
      <c r="G196" s="8"/>
      <c r="H196" s="8"/>
      <c r="I196" s="8"/>
      <c r="J196" s="8"/>
    </row>
    <row r="197" spans="1:10" x14ac:dyDescent="0.2">
      <c r="A197" s="8"/>
      <c r="B197" s="8"/>
      <c r="C197" s="8"/>
      <c r="D197" s="8"/>
      <c r="E197" s="8"/>
      <c r="F197" s="8"/>
      <c r="G197" s="8"/>
      <c r="H197" s="8"/>
      <c r="I197" s="8"/>
      <c r="J197" s="8"/>
    </row>
    <row r="198" spans="1:10" x14ac:dyDescent="0.2">
      <c r="A198" s="8"/>
      <c r="B198" s="8"/>
      <c r="C198" s="8"/>
      <c r="D198" s="8"/>
      <c r="E198" s="8"/>
      <c r="F198" s="8"/>
      <c r="G198" s="8"/>
      <c r="H198" s="8"/>
      <c r="I198" s="8"/>
      <c r="J198" s="8"/>
    </row>
    <row r="199" spans="1:10" x14ac:dyDescent="0.2">
      <c r="A199" s="8"/>
      <c r="B199" s="8"/>
      <c r="C199" s="8"/>
      <c r="D199" s="8"/>
      <c r="E199" s="8"/>
      <c r="F199" s="8"/>
      <c r="G199" s="8"/>
      <c r="H199" s="8"/>
      <c r="I199" s="8"/>
      <c r="J199" s="8"/>
    </row>
    <row r="200" spans="1:10" x14ac:dyDescent="0.2">
      <c r="A200" s="8"/>
      <c r="B200" s="8"/>
      <c r="C200" s="8"/>
      <c r="D200" s="8"/>
      <c r="E200" s="8"/>
      <c r="F200" s="8"/>
      <c r="G200" s="8"/>
      <c r="H200" s="8"/>
      <c r="I200" s="8"/>
      <c r="J200" s="8"/>
    </row>
    <row r="201" spans="1:10" x14ac:dyDescent="0.2">
      <c r="A201" s="8"/>
      <c r="B201" s="8"/>
      <c r="C201" s="8"/>
      <c r="D201" s="8"/>
      <c r="E201" s="8"/>
      <c r="F201" s="8"/>
      <c r="G201" s="8"/>
      <c r="H201" s="8"/>
      <c r="I201" s="8"/>
      <c r="J201" s="8"/>
    </row>
    <row r="202" spans="1:10" x14ac:dyDescent="0.2">
      <c r="A202" s="8"/>
      <c r="B202" s="8"/>
      <c r="C202" s="8"/>
      <c r="D202" s="8"/>
      <c r="E202" s="8"/>
      <c r="F202" s="8"/>
      <c r="G202" s="8"/>
      <c r="H202" s="8"/>
      <c r="I202" s="8"/>
      <c r="J202" s="8"/>
    </row>
    <row r="203" spans="1:10" x14ac:dyDescent="0.2">
      <c r="A203" s="8"/>
      <c r="B203" s="8"/>
      <c r="C203" s="8"/>
      <c r="D203" s="8"/>
      <c r="E203" s="8"/>
      <c r="F203" s="8"/>
      <c r="G203" s="8"/>
      <c r="H203" s="8"/>
      <c r="I203" s="8"/>
      <c r="J203" s="8"/>
    </row>
    <row r="204" spans="1:10" x14ac:dyDescent="0.2">
      <c r="A204" s="8"/>
      <c r="B204" s="8"/>
      <c r="C204" s="8"/>
      <c r="D204" s="8"/>
      <c r="E204" s="8"/>
      <c r="F204" s="8"/>
      <c r="G204" s="8"/>
      <c r="H204" s="8"/>
      <c r="I204" s="8"/>
      <c r="J204" s="8"/>
    </row>
    <row r="205" spans="1:10" x14ac:dyDescent="0.2">
      <c r="A205" s="8"/>
      <c r="B205" s="8"/>
      <c r="C205" s="8"/>
      <c r="D205" s="8"/>
      <c r="E205" s="8"/>
      <c r="F205" s="8"/>
      <c r="G205" s="8"/>
      <c r="H205" s="8"/>
      <c r="I205" s="8"/>
      <c r="J205" s="8"/>
    </row>
  </sheetData>
  <phoneticPr fontId="0" type="noConversion"/>
  <pageMargins left="0.75" right="0.56000000000000005" top="1" bottom="1" header="0.5" footer="0.5"/>
  <pageSetup paperSize="9" orientation="portrait" horizont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216"/>
  <sheetViews>
    <sheetView workbookViewId="0">
      <selection activeCell="A54" sqref="A54"/>
    </sheetView>
  </sheetViews>
  <sheetFormatPr defaultRowHeight="12.75" x14ac:dyDescent="0.2"/>
  <cols>
    <col min="1" max="1" width="93.33203125" customWidth="1"/>
    <col min="10" max="10" width="7.33203125" customWidth="1"/>
  </cols>
  <sheetData>
    <row r="1" spans="1:10" ht="20.25" x14ac:dyDescent="0.3">
      <c r="A1" s="82" t="str">
        <f>+Info!B5</f>
        <v>REMONDIS INDUSTRIAL SERVICES</v>
      </c>
      <c r="B1" s="76"/>
      <c r="C1" s="76"/>
      <c r="D1" s="76"/>
      <c r="E1" s="76"/>
      <c r="F1" s="76"/>
      <c r="G1" s="76"/>
      <c r="H1" s="76"/>
      <c r="I1" s="76"/>
      <c r="J1" s="76"/>
    </row>
    <row r="2" spans="1:10" x14ac:dyDescent="0.2">
      <c r="A2" s="8"/>
      <c r="B2" s="75"/>
      <c r="C2" s="75"/>
      <c r="D2" s="75"/>
      <c r="E2" s="75"/>
      <c r="F2" s="75"/>
      <c r="G2" s="75"/>
      <c r="H2" s="75"/>
      <c r="I2" s="75"/>
      <c r="J2" s="75"/>
    </row>
    <row r="3" spans="1:10" ht="15.75" x14ac:dyDescent="0.25">
      <c r="A3" s="83" t="str">
        <f>+Info!B9</f>
        <v>Naamloze Vennootschap</v>
      </c>
      <c r="B3" s="77"/>
      <c r="C3" s="77"/>
      <c r="D3" s="77"/>
      <c r="E3" s="77"/>
      <c r="F3" s="77"/>
      <c r="G3" s="77"/>
      <c r="H3" s="77"/>
      <c r="I3" s="77"/>
      <c r="J3" s="77"/>
    </row>
    <row r="4" spans="1:10" x14ac:dyDescent="0.2">
      <c r="A4" s="8"/>
      <c r="B4" s="75"/>
      <c r="C4" s="75"/>
      <c r="D4" s="75"/>
      <c r="E4" s="75"/>
      <c r="F4" s="75"/>
      <c r="G4" s="75"/>
      <c r="H4" s="75"/>
      <c r="I4" s="75"/>
      <c r="J4" s="75"/>
    </row>
    <row r="5" spans="1:10" x14ac:dyDescent="0.2">
      <c r="A5" s="84" t="str">
        <f>+Info!B6</f>
        <v>Ambachtenstraat 13 bus 4</v>
      </c>
      <c r="B5" s="78"/>
      <c r="C5" s="78"/>
      <c r="D5" s="78"/>
      <c r="E5" s="78"/>
      <c r="F5" s="78"/>
      <c r="G5" s="78"/>
      <c r="H5" s="78"/>
      <c r="I5" s="78"/>
      <c r="J5" s="78"/>
    </row>
    <row r="6" spans="1:10" x14ac:dyDescent="0.2">
      <c r="A6" s="84" t="str">
        <f>+Info!B7</f>
        <v>3210     LUBBEEK</v>
      </c>
      <c r="B6" s="78"/>
      <c r="C6" s="78"/>
      <c r="D6" s="78"/>
      <c r="E6" s="78"/>
      <c r="F6" s="78"/>
      <c r="G6" s="78"/>
      <c r="H6" s="78"/>
      <c r="I6" s="78"/>
      <c r="J6" s="78"/>
    </row>
    <row r="7" spans="1:10" x14ac:dyDescent="0.2">
      <c r="A7" s="8"/>
      <c r="B7" s="75"/>
      <c r="C7" s="75"/>
      <c r="D7" s="75"/>
      <c r="E7" s="75"/>
      <c r="F7" s="75"/>
      <c r="G7" s="75"/>
      <c r="H7" s="75"/>
      <c r="I7" s="75"/>
      <c r="J7" s="75"/>
    </row>
    <row r="8" spans="1:10" x14ac:dyDescent="0.2">
      <c r="A8" s="8"/>
      <c r="B8" s="75"/>
      <c r="C8" s="75"/>
      <c r="D8" s="75"/>
      <c r="E8" s="75"/>
      <c r="F8" s="75"/>
      <c r="G8" s="75"/>
      <c r="H8" s="75"/>
      <c r="I8" s="75"/>
      <c r="J8" s="75"/>
    </row>
    <row r="9" spans="1:10" x14ac:dyDescent="0.2">
      <c r="A9" s="8" t="str">
        <f>"Ondernemingsnummer : "&amp;Info!B11</f>
        <v>Ondernemingsnummer : BE 0446.692.126</v>
      </c>
      <c r="B9" s="75"/>
      <c r="C9" s="75"/>
      <c r="D9" s="75"/>
      <c r="E9" s="75"/>
      <c r="F9" s="75"/>
      <c r="G9" s="75"/>
      <c r="H9" s="75"/>
      <c r="I9" s="75"/>
      <c r="J9" s="75"/>
    </row>
    <row r="10" spans="1:10" x14ac:dyDescent="0.2">
      <c r="A10" s="8"/>
      <c r="B10" s="75"/>
      <c r="C10" s="75"/>
      <c r="D10" s="75"/>
      <c r="E10" s="75"/>
      <c r="F10" s="75"/>
      <c r="G10" s="75"/>
      <c r="H10" s="75"/>
      <c r="I10" s="75"/>
      <c r="J10" s="75"/>
    </row>
    <row r="11" spans="1:10" x14ac:dyDescent="0.2">
      <c r="A11" s="85"/>
      <c r="B11" s="93"/>
      <c r="C11" s="93"/>
      <c r="D11" s="93"/>
      <c r="E11" s="93"/>
      <c r="F11" s="93"/>
      <c r="G11" s="93"/>
      <c r="H11" s="93"/>
      <c r="I11" s="93"/>
      <c r="J11" s="93"/>
    </row>
    <row r="12" spans="1:10" ht="15.75" x14ac:dyDescent="0.25">
      <c r="A12" s="86" t="s">
        <v>207</v>
      </c>
      <c r="B12" s="77"/>
      <c r="C12" s="77"/>
      <c r="D12" s="77"/>
      <c r="E12" s="77"/>
      <c r="F12" s="77"/>
      <c r="G12" s="77"/>
      <c r="H12" s="77"/>
      <c r="I12" s="77"/>
      <c r="J12" s="77"/>
    </row>
    <row r="13" spans="1:10" x14ac:dyDescent="0.2">
      <c r="A13" s="94"/>
      <c r="B13" s="93"/>
      <c r="C13" s="93"/>
      <c r="D13" s="93"/>
      <c r="E13" s="93"/>
      <c r="F13" s="93"/>
      <c r="G13" s="93"/>
      <c r="H13" s="93"/>
      <c r="I13" s="93"/>
      <c r="J13" s="93"/>
    </row>
    <row r="14" spans="1:10" x14ac:dyDescent="0.2">
      <c r="A14" s="87"/>
      <c r="B14" s="75"/>
      <c r="C14" s="75"/>
      <c r="D14" s="75"/>
      <c r="E14" s="75"/>
      <c r="F14" s="75"/>
      <c r="G14" s="75"/>
      <c r="H14" s="75"/>
      <c r="I14" s="75"/>
      <c r="J14" s="75"/>
    </row>
    <row r="15" spans="1:10" x14ac:dyDescent="0.2">
      <c r="A15" s="87"/>
      <c r="B15" s="75"/>
      <c r="C15" s="75"/>
      <c r="D15" s="75"/>
      <c r="E15" s="75"/>
      <c r="F15" s="75"/>
      <c r="G15" s="75"/>
      <c r="H15" s="75"/>
      <c r="I15" s="75"/>
      <c r="J15" s="75"/>
    </row>
    <row r="16" spans="1:10" ht="38.25" x14ac:dyDescent="0.2">
      <c r="A16" s="87" t="str">
        <f>"Heden "&amp;Info!B34&amp;", om "&amp;Info!B35&amp;" op de maatschappelijke zetel van de vennootschap, oefent ondergetekende, als enige vennoot, overeenkomstig artikel 267 van het Wetboek van Vennootschappen, de bevoegdheden van de algemene vergadering van vennoten uit."</f>
        <v>Heden 26 mei 2009, om 11.00 uur op de maatschappelijke zetel van de vennootschap, oefent ondergetekende, als enige vennoot, overeenkomstig artikel 267 van het Wetboek van Vennootschappen, de bevoegdheden van de algemene vergadering van vennoten uit.</v>
      </c>
      <c r="B16" s="61"/>
      <c r="C16" s="61"/>
      <c r="D16" s="61"/>
      <c r="E16" s="61"/>
      <c r="F16" s="61"/>
      <c r="G16" s="61"/>
      <c r="H16" s="61"/>
      <c r="I16" s="61"/>
      <c r="J16" s="61"/>
    </row>
    <row r="17" spans="1:10" x14ac:dyDescent="0.2">
      <c r="A17" s="87"/>
      <c r="B17" s="75"/>
      <c r="C17" s="75"/>
      <c r="D17" s="75"/>
      <c r="E17" s="75"/>
      <c r="F17" s="75"/>
      <c r="G17" s="75"/>
      <c r="H17" s="75"/>
      <c r="I17" s="75"/>
      <c r="J17" s="75"/>
    </row>
    <row r="18" spans="1:10" ht="25.5" x14ac:dyDescent="0.2">
      <c r="A18" s="87" t="s">
        <v>263</v>
      </c>
      <c r="B18" s="61"/>
      <c r="C18" s="61"/>
      <c r="D18" s="61"/>
      <c r="E18" s="61"/>
      <c r="F18" s="61"/>
      <c r="G18" s="61"/>
      <c r="H18" s="61"/>
      <c r="I18" s="61"/>
      <c r="J18" s="61"/>
    </row>
    <row r="19" spans="1:10" x14ac:dyDescent="0.2">
      <c r="A19" s="87"/>
      <c r="B19" s="61"/>
      <c r="C19" s="61"/>
      <c r="D19" s="61"/>
      <c r="E19" s="61"/>
      <c r="F19" s="61"/>
      <c r="G19" s="61"/>
      <c r="H19" s="61"/>
      <c r="I19" s="61"/>
      <c r="J19" s="61"/>
    </row>
    <row r="20" spans="1:10" x14ac:dyDescent="0.2">
      <c r="A20" s="87" t="s">
        <v>269</v>
      </c>
      <c r="B20" s="61"/>
      <c r="C20" s="61"/>
      <c r="D20" s="61"/>
      <c r="E20" s="61"/>
      <c r="F20" s="61"/>
      <c r="G20" s="61"/>
      <c r="H20" s="61"/>
      <c r="I20" s="61"/>
      <c r="J20" s="61"/>
    </row>
    <row r="21" spans="1:10" x14ac:dyDescent="0.2">
      <c r="A21" s="87" t="str">
        <f>"2. Goedkeuring van de jaarrekening per "&amp;Info!B14</f>
        <v>2. Goedkeuring van de jaarrekening per 31 december 2008</v>
      </c>
      <c r="B21" s="61"/>
      <c r="C21" s="61"/>
      <c r="D21" s="61"/>
      <c r="E21" s="61"/>
      <c r="F21" s="61"/>
      <c r="G21" s="61"/>
      <c r="H21" s="61"/>
      <c r="I21" s="61"/>
      <c r="J21" s="61"/>
    </row>
    <row r="22" spans="1:10" x14ac:dyDescent="0.2">
      <c r="A22" s="87" t="s">
        <v>270</v>
      </c>
      <c r="B22" s="61"/>
      <c r="C22" s="61"/>
      <c r="D22" s="61"/>
      <c r="E22" s="61"/>
      <c r="F22" s="61"/>
      <c r="G22" s="61"/>
      <c r="H22" s="61"/>
      <c r="I22" s="61"/>
      <c r="J22" s="61"/>
    </row>
    <row r="23" spans="1:10" x14ac:dyDescent="0.2">
      <c r="A23" s="87" t="s">
        <v>214</v>
      </c>
      <c r="B23" s="61"/>
      <c r="C23" s="61"/>
      <c r="D23" s="61"/>
      <c r="E23" s="61"/>
      <c r="F23" s="61"/>
      <c r="G23" s="61"/>
      <c r="H23" s="61"/>
      <c r="I23" s="61"/>
      <c r="J23" s="61"/>
    </row>
    <row r="24" spans="1:10" x14ac:dyDescent="0.2">
      <c r="A24" s="87"/>
      <c r="B24" s="61"/>
      <c r="C24" s="61"/>
      <c r="D24" s="61"/>
      <c r="E24" s="61"/>
      <c r="F24" s="61"/>
      <c r="G24" s="61"/>
      <c r="H24" s="61"/>
      <c r="I24" s="61"/>
      <c r="J24" s="61"/>
    </row>
    <row r="25" spans="1:10" ht="15.75" x14ac:dyDescent="0.25">
      <c r="A25" s="95" t="s">
        <v>264</v>
      </c>
      <c r="B25" s="79"/>
      <c r="C25" s="79"/>
      <c r="D25" s="79"/>
      <c r="E25" s="79"/>
      <c r="F25" s="79"/>
      <c r="G25" s="79"/>
      <c r="H25" s="79"/>
      <c r="I25" s="79"/>
      <c r="J25" s="79"/>
    </row>
    <row r="26" spans="1:10" ht="15.75" x14ac:dyDescent="0.25">
      <c r="A26" s="95"/>
      <c r="B26" s="79"/>
      <c r="C26" s="79"/>
      <c r="D26" s="79"/>
      <c r="E26" s="79"/>
      <c r="F26" s="79"/>
      <c r="G26" s="79"/>
      <c r="H26" s="79"/>
      <c r="I26" s="79"/>
      <c r="J26" s="79"/>
    </row>
    <row r="27" spans="1:10" ht="15.75" x14ac:dyDescent="0.25">
      <c r="A27" s="96" t="s">
        <v>269</v>
      </c>
      <c r="B27" s="79"/>
      <c r="C27" s="79"/>
      <c r="D27" s="79"/>
      <c r="E27" s="79"/>
      <c r="F27" s="79"/>
      <c r="G27" s="79"/>
      <c r="H27" s="79"/>
      <c r="I27" s="79"/>
      <c r="J27" s="79"/>
    </row>
    <row r="28" spans="1:10" x14ac:dyDescent="0.2">
      <c r="A28" s="87"/>
      <c r="B28" s="61"/>
      <c r="C28" s="61"/>
      <c r="D28" s="61"/>
      <c r="E28" s="61"/>
      <c r="F28" s="61"/>
      <c r="G28" s="61"/>
      <c r="H28" s="61"/>
      <c r="I28" s="61"/>
      <c r="J28" s="61"/>
    </row>
    <row r="29" spans="1:10" ht="38.25" x14ac:dyDescent="0.2">
      <c r="A29" s="87" t="s">
        <v>265</v>
      </c>
      <c r="B29" s="61"/>
      <c r="C29" s="61"/>
      <c r="D29" s="61"/>
      <c r="E29" s="61"/>
      <c r="F29" s="61"/>
      <c r="G29" s="61"/>
      <c r="H29" s="61"/>
      <c r="I29" s="61"/>
      <c r="J29" s="61"/>
    </row>
    <row r="30" spans="1:10" x14ac:dyDescent="0.2">
      <c r="A30" s="87"/>
      <c r="B30" s="61"/>
      <c r="C30" s="61"/>
      <c r="D30" s="61"/>
      <c r="E30" s="61"/>
      <c r="F30" s="61"/>
      <c r="G30" s="61"/>
      <c r="H30" s="61"/>
      <c r="I30" s="61"/>
      <c r="J30" s="61"/>
    </row>
    <row r="31" spans="1:10" x14ac:dyDescent="0.2">
      <c r="A31" s="87" t="s">
        <v>266</v>
      </c>
      <c r="B31" s="61"/>
      <c r="C31" s="61"/>
      <c r="D31" s="61"/>
      <c r="E31" s="61"/>
      <c r="F31" s="61"/>
      <c r="G31" s="61"/>
      <c r="H31" s="61"/>
      <c r="I31" s="61"/>
      <c r="J31" s="61"/>
    </row>
    <row r="32" spans="1:10" x14ac:dyDescent="0.2">
      <c r="A32" s="87"/>
      <c r="B32" s="61"/>
      <c r="C32" s="61"/>
      <c r="D32" s="61"/>
      <c r="E32" s="61"/>
      <c r="F32" s="61"/>
      <c r="G32" s="61"/>
      <c r="H32" s="61"/>
      <c r="I32" s="61"/>
      <c r="J32" s="61"/>
    </row>
    <row r="33" spans="1:10" x14ac:dyDescent="0.2">
      <c r="A33" s="96" t="s">
        <v>213</v>
      </c>
      <c r="B33" s="80"/>
      <c r="C33" s="80"/>
      <c r="D33" s="80"/>
      <c r="E33" s="80"/>
      <c r="F33" s="80"/>
      <c r="G33" s="80"/>
      <c r="H33" s="80"/>
      <c r="I33" s="80"/>
      <c r="J33" s="80"/>
    </row>
    <row r="34" spans="1:10" x14ac:dyDescent="0.2">
      <c r="A34" s="87"/>
      <c r="B34" s="61"/>
      <c r="C34" s="61"/>
      <c r="D34" s="61"/>
      <c r="E34" s="61"/>
      <c r="F34" s="61"/>
      <c r="G34" s="61"/>
      <c r="H34" s="61"/>
      <c r="I34" s="61"/>
      <c r="J34" s="61"/>
    </row>
    <row r="35" spans="1:10" ht="25.5" x14ac:dyDescent="0.2">
      <c r="A35" s="87" t="s">
        <v>267</v>
      </c>
      <c r="B35" s="61"/>
      <c r="C35" s="61"/>
      <c r="D35" s="61"/>
      <c r="E35" s="61"/>
      <c r="F35" s="61"/>
      <c r="G35" s="61"/>
      <c r="H35" s="61"/>
      <c r="I35" s="61"/>
      <c r="J35" s="61"/>
    </row>
    <row r="36" spans="1:10" x14ac:dyDescent="0.2">
      <c r="A36" s="87"/>
      <c r="B36" s="61"/>
      <c r="C36" s="61"/>
      <c r="D36" s="61"/>
      <c r="E36" s="61"/>
      <c r="F36" s="61"/>
      <c r="G36" s="61"/>
      <c r="H36" s="61"/>
      <c r="I36" s="61"/>
      <c r="J36" s="61"/>
    </row>
    <row r="37" spans="1:10" ht="25.5" x14ac:dyDescent="0.2">
      <c r="A37" s="87" t="s">
        <v>268</v>
      </c>
      <c r="B37" s="61"/>
      <c r="C37" s="61"/>
      <c r="D37" s="61"/>
      <c r="E37" s="61"/>
      <c r="F37" s="61"/>
      <c r="G37" s="61"/>
      <c r="H37" s="61"/>
      <c r="I37" s="61"/>
      <c r="J37" s="61"/>
    </row>
    <row r="38" spans="1:10" x14ac:dyDescent="0.2">
      <c r="A38" s="87"/>
      <c r="B38" s="61"/>
      <c r="C38" s="61"/>
      <c r="D38" s="61"/>
      <c r="E38" s="61"/>
      <c r="F38" s="61"/>
      <c r="G38" s="61"/>
      <c r="H38" s="61"/>
      <c r="I38" s="61"/>
      <c r="J38" s="61"/>
    </row>
    <row r="39" spans="1:10" ht="25.5" x14ac:dyDescent="0.2">
      <c r="A39" s="87" t="s">
        <v>271</v>
      </c>
      <c r="B39" s="61"/>
      <c r="C39" s="61"/>
      <c r="D39" s="61"/>
      <c r="E39" s="61"/>
      <c r="F39" s="61"/>
      <c r="G39" s="61"/>
      <c r="H39" s="61"/>
      <c r="I39" s="61"/>
      <c r="J39" s="61"/>
    </row>
    <row r="40" spans="1:10" x14ac:dyDescent="0.2">
      <c r="A40" s="87"/>
      <c r="B40" s="61"/>
      <c r="C40" s="61"/>
      <c r="D40" s="61"/>
      <c r="E40" s="61"/>
      <c r="F40" s="61"/>
      <c r="G40" s="61"/>
      <c r="H40" s="61"/>
      <c r="I40" s="61"/>
      <c r="J40" s="61"/>
    </row>
    <row r="41" spans="1:10" x14ac:dyDescent="0.2">
      <c r="A41" s="87" t="s">
        <v>232</v>
      </c>
      <c r="B41" s="61"/>
      <c r="C41" s="61"/>
      <c r="D41" s="61"/>
      <c r="E41" s="61"/>
      <c r="F41" s="61"/>
      <c r="G41" s="61"/>
      <c r="H41" s="61"/>
      <c r="I41" s="61"/>
      <c r="J41" s="61"/>
    </row>
    <row r="42" spans="1:10" x14ac:dyDescent="0.2">
      <c r="A42" s="87"/>
      <c r="B42" s="61"/>
      <c r="C42" s="61"/>
      <c r="D42" s="61"/>
      <c r="E42" s="61"/>
      <c r="F42" s="61"/>
      <c r="G42" s="61"/>
      <c r="H42" s="61"/>
      <c r="I42" s="61"/>
      <c r="J42" s="61"/>
    </row>
    <row r="43" spans="1:10" x14ac:dyDescent="0.2">
      <c r="A43" s="87"/>
      <c r="B43" s="61"/>
      <c r="C43" s="61"/>
      <c r="D43" s="61"/>
      <c r="E43" s="61"/>
      <c r="F43" s="61"/>
      <c r="G43" s="61"/>
      <c r="H43" s="61"/>
      <c r="I43" s="61"/>
      <c r="J43" s="61"/>
    </row>
    <row r="44" spans="1:10" x14ac:dyDescent="0.2">
      <c r="A44" s="87"/>
      <c r="B44" s="61"/>
      <c r="C44" s="61"/>
      <c r="D44" s="61"/>
      <c r="E44" s="61"/>
      <c r="F44" s="61"/>
      <c r="G44" s="61"/>
      <c r="H44" s="61"/>
      <c r="I44" s="61"/>
      <c r="J44" s="61"/>
    </row>
    <row r="45" spans="1:10" x14ac:dyDescent="0.2">
      <c r="A45" s="87"/>
      <c r="B45" s="61"/>
      <c r="C45" s="61"/>
      <c r="D45" s="61"/>
      <c r="E45" s="61"/>
      <c r="F45" s="61"/>
      <c r="G45" s="61"/>
      <c r="H45" s="61"/>
      <c r="I45" s="61"/>
      <c r="J45" s="61"/>
    </row>
    <row r="46" spans="1:10" x14ac:dyDescent="0.2">
      <c r="A46" s="87"/>
      <c r="B46" s="61"/>
      <c r="C46" s="61"/>
      <c r="D46" s="61"/>
      <c r="E46" s="61"/>
      <c r="F46" s="61"/>
      <c r="G46" s="61"/>
      <c r="H46" s="61"/>
      <c r="I46" s="61"/>
      <c r="J46" s="61"/>
    </row>
    <row r="47" spans="1:10" x14ac:dyDescent="0.2">
      <c r="A47" s="96" t="s">
        <v>270</v>
      </c>
      <c r="B47" s="61"/>
      <c r="C47" s="61"/>
      <c r="D47" s="61"/>
      <c r="E47" s="61"/>
      <c r="F47" s="61"/>
      <c r="G47" s="61"/>
      <c r="H47" s="61"/>
      <c r="I47" s="61"/>
      <c r="J47" s="61"/>
    </row>
    <row r="48" spans="1:10" x14ac:dyDescent="0.2">
      <c r="A48" s="87"/>
      <c r="B48" s="61"/>
      <c r="C48" s="61"/>
      <c r="D48" s="61"/>
      <c r="E48" s="61"/>
      <c r="F48" s="61"/>
      <c r="G48" s="61"/>
      <c r="H48" s="61"/>
      <c r="I48" s="61"/>
      <c r="J48" s="61"/>
    </row>
    <row r="49" spans="1:10" ht="25.5" x14ac:dyDescent="0.2">
      <c r="A49" s="81" t="s">
        <v>272</v>
      </c>
      <c r="B49" s="61"/>
      <c r="C49" s="61"/>
      <c r="D49" s="61"/>
      <c r="E49" s="61"/>
      <c r="F49" s="61"/>
      <c r="G49" s="61"/>
      <c r="H49" s="61"/>
      <c r="I49" s="61"/>
      <c r="J49" s="61"/>
    </row>
    <row r="50" spans="1:10" x14ac:dyDescent="0.2">
      <c r="A50" s="81"/>
      <c r="B50" s="61"/>
      <c r="C50" s="61"/>
      <c r="D50" s="61"/>
      <c r="E50" s="61"/>
      <c r="F50" s="61"/>
      <c r="G50" s="61"/>
      <c r="H50" s="61"/>
      <c r="I50" s="61"/>
      <c r="J50" s="61"/>
    </row>
    <row r="51" spans="1:10" x14ac:dyDescent="0.2">
      <c r="A51" s="81"/>
      <c r="B51" s="61"/>
      <c r="C51" s="61"/>
      <c r="D51" s="61"/>
      <c r="E51" s="61"/>
      <c r="F51" s="61"/>
      <c r="G51" s="61"/>
      <c r="H51" s="61"/>
      <c r="I51" s="61"/>
      <c r="J51" s="61"/>
    </row>
    <row r="52" spans="1:10" x14ac:dyDescent="0.2">
      <c r="A52" s="97" t="s">
        <v>233</v>
      </c>
      <c r="B52" s="61"/>
      <c r="C52" s="61"/>
      <c r="D52" s="61"/>
      <c r="E52" s="61"/>
      <c r="F52" s="61"/>
      <c r="G52" s="61"/>
      <c r="H52" s="61"/>
      <c r="I52" s="61"/>
      <c r="J52" s="61"/>
    </row>
    <row r="53" spans="1:10" x14ac:dyDescent="0.2">
      <c r="A53" s="81"/>
      <c r="B53" s="61"/>
      <c r="C53" s="61"/>
      <c r="D53" s="61"/>
      <c r="E53" s="61"/>
      <c r="F53" s="61"/>
      <c r="G53" s="61"/>
      <c r="H53" s="61"/>
      <c r="I53" s="61"/>
      <c r="J53" s="61"/>
    </row>
    <row r="54" spans="1:10" x14ac:dyDescent="0.2">
      <c r="A54" s="81" t="s">
        <v>280</v>
      </c>
      <c r="B54" s="61"/>
      <c r="C54" s="61"/>
      <c r="D54" s="61"/>
      <c r="E54" s="61"/>
      <c r="F54" s="61"/>
      <c r="G54" s="61"/>
      <c r="H54" s="61"/>
      <c r="I54" s="61"/>
      <c r="J54" s="61"/>
    </row>
    <row r="55" spans="1:10" x14ac:dyDescent="0.2">
      <c r="A55" s="81"/>
      <c r="B55" s="61"/>
      <c r="C55" s="61"/>
      <c r="D55" s="61"/>
      <c r="E55" s="61"/>
      <c r="F55" s="61"/>
      <c r="G55" s="61"/>
      <c r="H55" s="61"/>
      <c r="I55" s="61"/>
      <c r="J55" s="61"/>
    </row>
    <row r="56" spans="1:10" ht="15.75" x14ac:dyDescent="0.25">
      <c r="A56" s="98" t="s">
        <v>234</v>
      </c>
      <c r="B56" s="61"/>
      <c r="C56" s="61"/>
      <c r="D56" s="61"/>
      <c r="E56" s="61"/>
      <c r="F56" s="61"/>
      <c r="G56" s="61"/>
      <c r="H56" s="61"/>
      <c r="I56" s="61"/>
      <c r="J56" s="61"/>
    </row>
    <row r="57" spans="1:10" x14ac:dyDescent="0.2">
      <c r="A57" s="81"/>
      <c r="B57" s="61"/>
      <c r="C57" s="61"/>
      <c r="D57" s="61"/>
      <c r="E57" s="61"/>
      <c r="F57" s="61"/>
      <c r="G57" s="61"/>
      <c r="H57" s="61"/>
      <c r="I57" s="61"/>
      <c r="J57" s="61"/>
    </row>
    <row r="58" spans="1:10" x14ac:dyDescent="0.2">
      <c r="A58" s="81" t="s">
        <v>235</v>
      </c>
      <c r="B58" s="61"/>
      <c r="C58" s="61"/>
      <c r="D58" s="61"/>
      <c r="E58" s="61"/>
      <c r="F58" s="61"/>
      <c r="G58" s="61"/>
      <c r="H58" s="61"/>
      <c r="I58" s="61"/>
      <c r="J58" s="61"/>
    </row>
    <row r="59" spans="1:10" x14ac:dyDescent="0.2">
      <c r="A59" s="81"/>
      <c r="B59" s="61"/>
      <c r="C59" s="61"/>
      <c r="D59" s="61"/>
      <c r="E59" s="61"/>
      <c r="F59" s="61"/>
      <c r="G59" s="61"/>
      <c r="H59" s="61"/>
      <c r="I59" s="61"/>
      <c r="J59" s="61"/>
    </row>
    <row r="60" spans="1:10" x14ac:dyDescent="0.2">
      <c r="A60" s="81" t="s">
        <v>273</v>
      </c>
      <c r="B60" s="61"/>
      <c r="C60" s="61"/>
      <c r="D60" s="61"/>
      <c r="E60" s="61"/>
      <c r="F60" s="61"/>
      <c r="G60" s="61"/>
      <c r="H60" s="61"/>
      <c r="I60" s="61"/>
      <c r="J60" s="61"/>
    </row>
    <row r="61" spans="1:10" x14ac:dyDescent="0.2">
      <c r="A61" s="81"/>
      <c r="B61" s="61"/>
      <c r="C61" s="61"/>
      <c r="D61" s="61"/>
      <c r="E61" s="61"/>
      <c r="F61" s="61"/>
      <c r="G61" s="61"/>
      <c r="H61" s="61"/>
      <c r="I61" s="61"/>
      <c r="J61" s="61"/>
    </row>
    <row r="62" spans="1:10" x14ac:dyDescent="0.2">
      <c r="A62" s="81"/>
      <c r="B62" s="61"/>
      <c r="C62" s="61"/>
      <c r="D62" s="61"/>
      <c r="E62" s="61"/>
      <c r="F62" s="61"/>
      <c r="G62" s="61"/>
      <c r="H62" s="61"/>
      <c r="I62" s="61"/>
      <c r="J62" s="61"/>
    </row>
    <row r="63" spans="1:10" x14ac:dyDescent="0.2">
      <c r="A63" s="81" t="s">
        <v>274</v>
      </c>
      <c r="B63" s="61"/>
      <c r="C63" s="61"/>
      <c r="D63" s="61"/>
      <c r="E63" s="61"/>
      <c r="F63" s="61"/>
      <c r="G63" s="61"/>
      <c r="H63" s="61"/>
      <c r="I63" s="61"/>
      <c r="J63" s="61"/>
    </row>
    <row r="64" spans="1:10" x14ac:dyDescent="0.2">
      <c r="A64" s="99"/>
      <c r="B64" s="61"/>
      <c r="C64" s="61"/>
      <c r="D64" s="61"/>
      <c r="E64" s="61"/>
      <c r="F64" s="61"/>
      <c r="G64" s="61"/>
      <c r="H64" s="61"/>
      <c r="I64" s="61"/>
      <c r="J64" s="61"/>
    </row>
    <row r="65" spans="1:10" x14ac:dyDescent="0.2">
      <c r="A65" s="81"/>
      <c r="B65" s="61"/>
      <c r="C65" s="61"/>
      <c r="D65" s="61"/>
      <c r="E65" s="61"/>
      <c r="F65" s="61"/>
      <c r="G65" s="61"/>
      <c r="H65" s="61"/>
      <c r="I65" s="61"/>
      <c r="J65" s="61"/>
    </row>
    <row r="66" spans="1:10" x14ac:dyDescent="0.2">
      <c r="A66" s="81"/>
      <c r="B66" s="61"/>
      <c r="C66" s="61"/>
      <c r="D66" s="61"/>
      <c r="E66" s="61"/>
      <c r="F66" s="61"/>
      <c r="G66" s="61"/>
      <c r="H66" s="61"/>
      <c r="I66" s="61"/>
      <c r="J66" s="61"/>
    </row>
    <row r="67" spans="1:10" x14ac:dyDescent="0.2">
      <c r="A67" s="81"/>
      <c r="B67" s="61"/>
      <c r="C67" s="61"/>
      <c r="D67" s="61"/>
      <c r="E67" s="61"/>
      <c r="F67" s="61"/>
      <c r="G67" s="61"/>
      <c r="H67" s="61"/>
      <c r="I67" s="61"/>
      <c r="J67" s="61"/>
    </row>
    <row r="68" spans="1:10" x14ac:dyDescent="0.2">
      <c r="A68" s="99"/>
      <c r="B68" s="61"/>
      <c r="C68" s="61"/>
      <c r="D68" s="61"/>
      <c r="E68" s="61"/>
      <c r="F68" s="61"/>
      <c r="G68" s="61"/>
      <c r="H68" s="61"/>
      <c r="I68" s="61"/>
      <c r="J68" s="61"/>
    </row>
    <row r="69" spans="1:10" x14ac:dyDescent="0.2">
      <c r="A69" s="81"/>
      <c r="B69" s="61"/>
      <c r="C69" s="61"/>
      <c r="D69" s="61"/>
      <c r="E69" s="61"/>
      <c r="F69" s="61"/>
      <c r="G69" s="61"/>
      <c r="H69" s="61"/>
      <c r="I69" s="61"/>
      <c r="J69" s="61"/>
    </row>
    <row r="70" spans="1:10" x14ac:dyDescent="0.2">
      <c r="A70" s="81"/>
      <c r="B70" s="61"/>
      <c r="C70" s="61"/>
      <c r="D70" s="61"/>
      <c r="E70" s="61"/>
      <c r="F70" s="61"/>
      <c r="G70" s="61"/>
      <c r="H70" s="61"/>
      <c r="I70" s="61"/>
      <c r="J70" s="61"/>
    </row>
    <row r="71" spans="1:10" x14ac:dyDescent="0.2">
      <c r="A71" s="81"/>
      <c r="B71" s="61"/>
      <c r="C71" s="61"/>
      <c r="D71" s="61"/>
      <c r="E71" s="61"/>
      <c r="F71" s="61"/>
      <c r="G71" s="61"/>
      <c r="H71" s="61"/>
      <c r="I71" s="61"/>
      <c r="J71" s="61"/>
    </row>
    <row r="72" spans="1:10" x14ac:dyDescent="0.2">
      <c r="A72" s="99"/>
      <c r="B72" s="61"/>
      <c r="C72" s="61"/>
      <c r="D72" s="61"/>
      <c r="E72" s="61"/>
      <c r="F72" s="61"/>
      <c r="G72" s="61"/>
      <c r="H72" s="61"/>
      <c r="I72" s="61"/>
      <c r="J72" s="61"/>
    </row>
    <row r="73" spans="1:10" x14ac:dyDescent="0.2">
      <c r="A73" s="81"/>
      <c r="B73" s="61"/>
      <c r="C73" s="61"/>
      <c r="D73" s="61"/>
      <c r="E73" s="61"/>
      <c r="F73" s="61"/>
      <c r="G73" s="61"/>
      <c r="H73" s="61"/>
      <c r="I73" s="61"/>
      <c r="J73" s="61"/>
    </row>
    <row r="74" spans="1:10" x14ac:dyDescent="0.2">
      <c r="A74" s="81"/>
      <c r="B74" s="61"/>
      <c r="C74" s="61"/>
      <c r="D74" s="61"/>
      <c r="E74" s="61"/>
      <c r="F74" s="61"/>
      <c r="G74" s="61"/>
      <c r="H74" s="61"/>
      <c r="I74" s="61"/>
      <c r="J74" s="61"/>
    </row>
    <row r="75" spans="1:10" x14ac:dyDescent="0.2">
      <c r="A75" s="81"/>
      <c r="B75" s="61"/>
      <c r="C75" s="61"/>
      <c r="D75" s="61"/>
      <c r="E75" s="61"/>
      <c r="F75" s="61"/>
      <c r="G75" s="61"/>
      <c r="H75" s="61"/>
      <c r="I75" s="61"/>
      <c r="J75" s="61"/>
    </row>
    <row r="76" spans="1:10" x14ac:dyDescent="0.2">
      <c r="A76" s="81"/>
      <c r="B76" s="61"/>
      <c r="C76" s="61"/>
      <c r="D76" s="61"/>
      <c r="E76" s="61"/>
      <c r="F76" s="61"/>
      <c r="G76" s="61"/>
      <c r="H76" s="61"/>
      <c r="I76" s="61"/>
      <c r="J76" s="61"/>
    </row>
    <row r="77" spans="1:10" x14ac:dyDescent="0.2">
      <c r="A77" s="81"/>
      <c r="B77" s="61"/>
      <c r="C77" s="61"/>
      <c r="D77" s="61"/>
      <c r="E77" s="61"/>
      <c r="F77" s="61"/>
      <c r="G77" s="61"/>
      <c r="H77" s="61"/>
      <c r="I77" s="61"/>
      <c r="J77" s="61"/>
    </row>
    <row r="78" spans="1:10" x14ac:dyDescent="0.2">
      <c r="A78" s="81"/>
      <c r="B78" s="61"/>
      <c r="C78" s="61"/>
      <c r="D78" s="61"/>
      <c r="E78" s="61"/>
      <c r="F78" s="61"/>
      <c r="G78" s="61"/>
      <c r="H78" s="61"/>
      <c r="I78" s="61"/>
      <c r="J78" s="61"/>
    </row>
    <row r="79" spans="1:10" x14ac:dyDescent="0.2">
      <c r="A79" s="81"/>
      <c r="B79" s="61"/>
      <c r="C79" s="61"/>
      <c r="D79" s="61"/>
      <c r="E79" s="61"/>
      <c r="F79" s="61"/>
      <c r="G79" s="61"/>
      <c r="H79" s="61"/>
      <c r="I79" s="61"/>
      <c r="J79" s="61"/>
    </row>
    <row r="80" spans="1:10" x14ac:dyDescent="0.2">
      <c r="A80" s="81"/>
      <c r="B80" s="61"/>
      <c r="C80" s="61"/>
      <c r="D80" s="61"/>
      <c r="E80" s="61"/>
      <c r="F80" s="61"/>
      <c r="G80" s="61"/>
      <c r="H80" s="61"/>
      <c r="I80" s="61"/>
      <c r="J80" s="61"/>
    </row>
    <row r="81" spans="1:10" x14ac:dyDescent="0.2">
      <c r="A81" s="81"/>
      <c r="B81" s="61"/>
      <c r="C81" s="61"/>
      <c r="D81" s="61"/>
      <c r="E81" s="61"/>
      <c r="F81" s="61"/>
      <c r="G81" s="61"/>
      <c r="H81" s="61"/>
      <c r="I81" s="61"/>
      <c r="J81" s="61"/>
    </row>
    <row r="82" spans="1:10" x14ac:dyDescent="0.2">
      <c r="A82" s="81"/>
      <c r="B82" s="61"/>
      <c r="C82" s="61"/>
      <c r="D82" s="61"/>
      <c r="E82" s="61"/>
      <c r="F82" s="61"/>
      <c r="G82" s="61"/>
      <c r="H82" s="61"/>
      <c r="I82" s="61"/>
      <c r="J82" s="61"/>
    </row>
    <row r="83" spans="1:10" x14ac:dyDescent="0.2">
      <c r="A83" s="81"/>
      <c r="B83" s="61"/>
      <c r="C83" s="61"/>
      <c r="D83" s="61"/>
      <c r="E83" s="61"/>
      <c r="F83" s="61"/>
      <c r="G83" s="61"/>
      <c r="H83" s="61"/>
      <c r="I83" s="61"/>
      <c r="J83" s="61"/>
    </row>
    <row r="84" spans="1:10" x14ac:dyDescent="0.2">
      <c r="A84" s="81"/>
      <c r="B84" s="61"/>
      <c r="C84" s="61"/>
      <c r="D84" s="61"/>
      <c r="E84" s="61"/>
      <c r="F84" s="61"/>
      <c r="G84" s="61"/>
      <c r="H84" s="61"/>
      <c r="I84" s="61"/>
      <c r="J84" s="61"/>
    </row>
    <row r="85" spans="1:10" x14ac:dyDescent="0.2">
      <c r="A85" s="81"/>
      <c r="B85" s="61"/>
      <c r="C85" s="61"/>
      <c r="D85" s="61"/>
      <c r="E85" s="61"/>
      <c r="F85" s="61"/>
      <c r="G85" s="61"/>
      <c r="H85" s="61"/>
      <c r="I85" s="61"/>
      <c r="J85" s="61"/>
    </row>
    <row r="86" spans="1:10" x14ac:dyDescent="0.2">
      <c r="A86" s="81"/>
      <c r="B86" s="61"/>
      <c r="C86" s="61"/>
      <c r="D86" s="61"/>
      <c r="E86" s="61"/>
      <c r="F86" s="61"/>
      <c r="G86" s="61"/>
      <c r="H86" s="61"/>
      <c r="I86" s="61"/>
      <c r="J86" s="61"/>
    </row>
    <row r="87" spans="1:10" x14ac:dyDescent="0.2">
      <c r="A87" s="81"/>
      <c r="B87" s="61"/>
      <c r="C87" s="61"/>
      <c r="D87" s="61"/>
      <c r="E87" s="61"/>
      <c r="F87" s="61"/>
      <c r="G87" s="61"/>
      <c r="H87" s="61"/>
      <c r="I87" s="61"/>
      <c r="J87" s="61"/>
    </row>
    <row r="88" spans="1:10" x14ac:dyDescent="0.2">
      <c r="A88" s="81"/>
      <c r="B88" s="61"/>
      <c r="C88" s="61"/>
      <c r="D88" s="61"/>
      <c r="E88" s="61"/>
      <c r="F88" s="61"/>
      <c r="G88" s="61"/>
      <c r="H88" s="61"/>
      <c r="I88" s="61"/>
      <c r="J88" s="61"/>
    </row>
    <row r="89" spans="1:10" x14ac:dyDescent="0.2">
      <c r="A89" s="81"/>
      <c r="B89" s="61"/>
      <c r="C89" s="61"/>
      <c r="D89" s="61"/>
      <c r="E89" s="61"/>
      <c r="F89" s="61"/>
      <c r="G89" s="61"/>
      <c r="H89" s="61"/>
      <c r="I89" s="61"/>
      <c r="J89" s="61"/>
    </row>
    <row r="90" spans="1:10" x14ac:dyDescent="0.2">
      <c r="A90" s="81"/>
      <c r="B90" s="61"/>
      <c r="C90" s="61"/>
      <c r="D90" s="61"/>
      <c r="E90" s="61"/>
      <c r="F90" s="61"/>
      <c r="G90" s="61"/>
      <c r="H90" s="61"/>
      <c r="I90" s="61"/>
      <c r="J90" s="61"/>
    </row>
    <row r="91" spans="1:10" x14ac:dyDescent="0.2">
      <c r="A91" s="81"/>
      <c r="B91" s="61"/>
      <c r="C91" s="61"/>
      <c r="D91" s="61"/>
      <c r="E91" s="61"/>
      <c r="F91" s="61"/>
      <c r="G91" s="61"/>
      <c r="H91" s="61"/>
      <c r="I91" s="61"/>
      <c r="J91" s="61"/>
    </row>
    <row r="92" spans="1:10" x14ac:dyDescent="0.2">
      <c r="A92" s="81"/>
      <c r="B92" s="61"/>
      <c r="C92" s="61"/>
      <c r="D92" s="61"/>
      <c r="E92" s="61"/>
      <c r="F92" s="61"/>
      <c r="G92" s="61"/>
      <c r="H92" s="61"/>
      <c r="I92" s="61"/>
      <c r="J92" s="61"/>
    </row>
    <row r="93" spans="1:10" x14ac:dyDescent="0.2">
      <c r="A93" s="81"/>
      <c r="B93" s="61"/>
      <c r="C93" s="61"/>
      <c r="D93" s="61"/>
      <c r="E93" s="61"/>
      <c r="F93" s="61"/>
      <c r="G93" s="61"/>
      <c r="H93" s="61"/>
      <c r="I93" s="61"/>
      <c r="J93" s="61"/>
    </row>
    <row r="94" spans="1:10" x14ac:dyDescent="0.2">
      <c r="A94" s="81"/>
      <c r="B94" s="61"/>
      <c r="C94" s="61"/>
      <c r="D94" s="61"/>
      <c r="E94" s="61"/>
      <c r="F94" s="61"/>
      <c r="G94" s="61"/>
      <c r="H94" s="61"/>
      <c r="I94" s="61"/>
      <c r="J94" s="61"/>
    </row>
    <row r="95" spans="1:10" x14ac:dyDescent="0.2">
      <c r="A95" s="81"/>
      <c r="B95" s="61"/>
      <c r="C95" s="61"/>
      <c r="D95" s="61"/>
      <c r="E95" s="61"/>
      <c r="F95" s="61"/>
      <c r="G95" s="61"/>
      <c r="H95" s="61"/>
      <c r="I95" s="61"/>
      <c r="J95" s="61"/>
    </row>
    <row r="96" spans="1:10" x14ac:dyDescent="0.2">
      <c r="A96" s="81"/>
      <c r="B96" s="61"/>
      <c r="C96" s="61"/>
      <c r="D96" s="61"/>
      <c r="E96" s="61"/>
      <c r="F96" s="61"/>
      <c r="G96" s="61"/>
      <c r="H96" s="61"/>
      <c r="I96" s="61"/>
      <c r="J96" s="61"/>
    </row>
    <row r="97" spans="1:10" x14ac:dyDescent="0.2">
      <c r="A97" s="81"/>
      <c r="B97" s="61"/>
      <c r="C97" s="61"/>
      <c r="D97" s="61"/>
      <c r="E97" s="61"/>
      <c r="F97" s="61"/>
      <c r="G97" s="61"/>
      <c r="H97" s="61"/>
      <c r="I97" s="61"/>
      <c r="J97" s="61"/>
    </row>
    <row r="98" spans="1:10" x14ac:dyDescent="0.2">
      <c r="A98" s="81"/>
      <c r="B98" s="61"/>
      <c r="C98" s="61"/>
      <c r="D98" s="61"/>
      <c r="E98" s="61"/>
      <c r="F98" s="61"/>
      <c r="G98" s="61"/>
      <c r="H98" s="61"/>
      <c r="I98" s="61"/>
      <c r="J98" s="61"/>
    </row>
    <row r="99" spans="1:10" x14ac:dyDescent="0.2">
      <c r="A99" s="81"/>
      <c r="B99" s="61"/>
      <c r="C99" s="61"/>
      <c r="D99" s="61"/>
      <c r="E99" s="61"/>
      <c r="F99" s="61"/>
      <c r="G99" s="61"/>
      <c r="H99" s="61"/>
      <c r="I99" s="61"/>
      <c r="J99" s="61"/>
    </row>
    <row r="100" spans="1:10" x14ac:dyDescent="0.2">
      <c r="A100" s="81"/>
      <c r="B100" s="61"/>
      <c r="C100" s="61"/>
      <c r="D100" s="61"/>
      <c r="E100" s="61"/>
      <c r="F100" s="61"/>
      <c r="G100" s="61"/>
      <c r="H100" s="61"/>
      <c r="I100" s="61"/>
      <c r="J100" s="61"/>
    </row>
    <row r="101" spans="1:10" x14ac:dyDescent="0.2">
      <c r="A101" s="81"/>
      <c r="B101" s="61"/>
      <c r="C101" s="61"/>
      <c r="D101" s="61"/>
      <c r="E101" s="61"/>
      <c r="F101" s="61"/>
      <c r="G101" s="61"/>
      <c r="H101" s="61"/>
      <c r="I101" s="61"/>
      <c r="J101" s="61"/>
    </row>
    <row r="102" spans="1:10" x14ac:dyDescent="0.2">
      <c r="A102" s="81"/>
      <c r="B102" s="61"/>
      <c r="C102" s="61"/>
      <c r="D102" s="61"/>
      <c r="E102" s="61"/>
      <c r="F102" s="61"/>
      <c r="G102" s="61"/>
      <c r="H102" s="61"/>
      <c r="I102" s="61"/>
      <c r="J102" s="61"/>
    </row>
    <row r="103" spans="1:10" x14ac:dyDescent="0.2">
      <c r="A103" s="81"/>
      <c r="B103" s="61"/>
      <c r="C103" s="61"/>
      <c r="D103" s="61"/>
      <c r="E103" s="61"/>
      <c r="F103" s="61"/>
      <c r="G103" s="61"/>
      <c r="H103" s="61"/>
      <c r="I103" s="61"/>
      <c r="J103" s="61"/>
    </row>
    <row r="104" spans="1:10" x14ac:dyDescent="0.2">
      <c r="A104" s="81"/>
      <c r="B104" s="61"/>
      <c r="C104" s="61"/>
      <c r="D104" s="61"/>
      <c r="E104" s="61"/>
      <c r="F104" s="61"/>
      <c r="G104" s="61"/>
      <c r="H104" s="61"/>
      <c r="I104" s="61"/>
      <c r="J104" s="61"/>
    </row>
    <row r="105" spans="1:10" x14ac:dyDescent="0.2">
      <c r="A105" s="61"/>
      <c r="B105" s="61"/>
      <c r="C105" s="61"/>
      <c r="D105" s="61"/>
      <c r="E105" s="61"/>
      <c r="F105" s="61"/>
      <c r="G105" s="61"/>
      <c r="H105" s="61"/>
      <c r="I105" s="61"/>
      <c r="J105" s="61"/>
    </row>
    <row r="106" spans="1:10" x14ac:dyDescent="0.2">
      <c r="A106" s="61"/>
      <c r="B106" s="61"/>
      <c r="C106" s="61"/>
      <c r="D106" s="61"/>
      <c r="E106" s="61"/>
      <c r="F106" s="61"/>
      <c r="G106" s="61"/>
      <c r="H106" s="61"/>
      <c r="I106" s="61"/>
      <c r="J106" s="61"/>
    </row>
    <row r="107" spans="1:10" x14ac:dyDescent="0.2">
      <c r="A107" s="61"/>
      <c r="B107" s="61"/>
      <c r="C107" s="61"/>
      <c r="D107" s="61"/>
      <c r="E107" s="61"/>
      <c r="F107" s="61"/>
      <c r="G107" s="61"/>
      <c r="H107" s="61"/>
      <c r="I107" s="61"/>
      <c r="J107" s="61"/>
    </row>
    <row r="108" spans="1:10" x14ac:dyDescent="0.2">
      <c r="A108" s="61"/>
      <c r="B108" s="61"/>
      <c r="C108" s="61"/>
      <c r="D108" s="61"/>
      <c r="E108" s="61"/>
      <c r="F108" s="61"/>
      <c r="G108" s="61"/>
      <c r="H108" s="61"/>
      <c r="I108" s="61"/>
      <c r="J108" s="61"/>
    </row>
    <row r="109" spans="1:10" x14ac:dyDescent="0.2">
      <c r="A109" s="61"/>
      <c r="B109" s="61"/>
      <c r="C109" s="61"/>
      <c r="D109" s="61"/>
      <c r="E109" s="61"/>
      <c r="F109" s="61"/>
      <c r="G109" s="61"/>
      <c r="H109" s="61"/>
      <c r="I109" s="61"/>
      <c r="J109" s="61"/>
    </row>
    <row r="110" spans="1:10" x14ac:dyDescent="0.2">
      <c r="A110" s="61"/>
      <c r="B110" s="61"/>
      <c r="C110" s="61"/>
      <c r="D110" s="61"/>
      <c r="E110" s="61"/>
      <c r="F110" s="61"/>
      <c r="G110" s="61"/>
      <c r="H110" s="61"/>
      <c r="I110" s="61"/>
      <c r="J110" s="61"/>
    </row>
    <row r="111" spans="1:10" x14ac:dyDescent="0.2">
      <c r="A111" s="61"/>
      <c r="B111" s="61"/>
      <c r="C111" s="61"/>
      <c r="D111" s="61"/>
      <c r="E111" s="61"/>
      <c r="F111" s="61"/>
      <c r="G111" s="61"/>
      <c r="H111" s="61"/>
      <c r="I111" s="61"/>
      <c r="J111" s="61"/>
    </row>
    <row r="112" spans="1:10" x14ac:dyDescent="0.2">
      <c r="A112" s="61"/>
      <c r="B112" s="61"/>
      <c r="C112" s="61"/>
      <c r="D112" s="61"/>
      <c r="E112" s="61"/>
      <c r="F112" s="61"/>
      <c r="G112" s="61"/>
      <c r="H112" s="61"/>
      <c r="I112" s="61"/>
      <c r="J112" s="61"/>
    </row>
    <row r="113" spans="1:10" x14ac:dyDescent="0.2">
      <c r="A113" s="61"/>
      <c r="B113" s="61"/>
      <c r="C113" s="61"/>
      <c r="D113" s="61"/>
      <c r="E113" s="61"/>
      <c r="F113" s="61"/>
      <c r="G113" s="61"/>
      <c r="H113" s="61"/>
      <c r="I113" s="61"/>
      <c r="J113" s="61"/>
    </row>
    <row r="114" spans="1:10" x14ac:dyDescent="0.2">
      <c r="A114" s="61"/>
      <c r="B114" s="61"/>
      <c r="C114" s="61"/>
      <c r="D114" s="61"/>
      <c r="E114" s="61"/>
      <c r="F114" s="61"/>
      <c r="G114" s="61"/>
      <c r="H114" s="61"/>
      <c r="I114" s="61"/>
      <c r="J114" s="61"/>
    </row>
    <row r="115" spans="1:10" x14ac:dyDescent="0.2">
      <c r="A115" s="61"/>
      <c r="B115" s="61"/>
      <c r="C115" s="61"/>
      <c r="D115" s="61"/>
      <c r="E115" s="61"/>
      <c r="F115" s="61"/>
      <c r="G115" s="61"/>
      <c r="H115" s="61"/>
      <c r="I115" s="61"/>
      <c r="J115" s="61"/>
    </row>
    <row r="116" spans="1:10" x14ac:dyDescent="0.2">
      <c r="A116" s="61"/>
      <c r="B116" s="61"/>
      <c r="C116" s="61"/>
      <c r="D116" s="61"/>
      <c r="E116" s="61"/>
      <c r="F116" s="61"/>
      <c r="G116" s="61"/>
      <c r="H116" s="61"/>
      <c r="I116" s="61"/>
      <c r="J116" s="61"/>
    </row>
    <row r="117" spans="1:10" x14ac:dyDescent="0.2">
      <c r="A117" s="61"/>
      <c r="B117" s="61"/>
      <c r="C117" s="61"/>
      <c r="D117" s="61"/>
      <c r="E117" s="61"/>
      <c r="F117" s="61"/>
      <c r="G117" s="61"/>
      <c r="H117" s="61"/>
      <c r="I117" s="61"/>
      <c r="J117" s="61"/>
    </row>
    <row r="118" spans="1:10" x14ac:dyDescent="0.2">
      <c r="A118" s="61"/>
      <c r="B118" s="61"/>
      <c r="C118" s="61"/>
      <c r="D118" s="61"/>
      <c r="E118" s="61"/>
      <c r="F118" s="61"/>
      <c r="G118" s="61"/>
      <c r="H118" s="61"/>
      <c r="I118" s="61"/>
      <c r="J118" s="61"/>
    </row>
    <row r="119" spans="1:10" x14ac:dyDescent="0.2">
      <c r="A119" s="61"/>
      <c r="B119" s="61"/>
      <c r="C119" s="61"/>
      <c r="D119" s="61"/>
      <c r="E119" s="61"/>
      <c r="F119" s="61"/>
      <c r="G119" s="61"/>
      <c r="H119" s="61"/>
      <c r="I119" s="61"/>
      <c r="J119" s="61"/>
    </row>
    <row r="120" spans="1:10" x14ac:dyDescent="0.2">
      <c r="A120" s="61"/>
      <c r="B120" s="61"/>
      <c r="C120" s="61"/>
      <c r="D120" s="61"/>
      <c r="E120" s="61"/>
      <c r="F120" s="61"/>
      <c r="G120" s="61"/>
      <c r="H120" s="61"/>
      <c r="I120" s="61"/>
      <c r="J120" s="61"/>
    </row>
    <row r="121" spans="1:10" x14ac:dyDescent="0.2">
      <c r="A121" s="61"/>
      <c r="B121" s="61"/>
      <c r="C121" s="61"/>
      <c r="D121" s="61"/>
      <c r="E121" s="61"/>
      <c r="F121" s="61"/>
      <c r="G121" s="61"/>
      <c r="H121" s="61"/>
      <c r="I121" s="61"/>
      <c r="J121" s="61"/>
    </row>
    <row r="122" spans="1:10" x14ac:dyDescent="0.2">
      <c r="A122" s="61"/>
      <c r="B122" s="61"/>
      <c r="C122" s="61"/>
      <c r="D122" s="61"/>
      <c r="E122" s="61"/>
      <c r="F122" s="61"/>
      <c r="G122" s="61"/>
      <c r="H122" s="61"/>
      <c r="I122" s="61"/>
      <c r="J122" s="61"/>
    </row>
    <row r="123" spans="1:10" x14ac:dyDescent="0.2">
      <c r="A123" s="61"/>
      <c r="B123" s="61"/>
      <c r="C123" s="61"/>
      <c r="D123" s="61"/>
      <c r="E123" s="61"/>
      <c r="F123" s="61"/>
      <c r="G123" s="61"/>
      <c r="H123" s="61"/>
      <c r="I123" s="61"/>
      <c r="J123" s="61"/>
    </row>
    <row r="124" spans="1:10" x14ac:dyDescent="0.2">
      <c r="A124" s="61"/>
      <c r="B124" s="61"/>
      <c r="C124" s="61"/>
      <c r="D124" s="61"/>
      <c r="E124" s="61"/>
      <c r="F124" s="61"/>
      <c r="G124" s="61"/>
      <c r="H124" s="61"/>
      <c r="I124" s="61"/>
      <c r="J124" s="61"/>
    </row>
    <row r="125" spans="1:10" x14ac:dyDescent="0.2">
      <c r="A125" s="61"/>
      <c r="B125" s="61"/>
      <c r="C125" s="61"/>
      <c r="D125" s="61"/>
      <c r="E125" s="61"/>
      <c r="F125" s="61"/>
      <c r="G125" s="61"/>
      <c r="H125" s="61"/>
      <c r="I125" s="61"/>
      <c r="J125" s="61"/>
    </row>
    <row r="126" spans="1:10" x14ac:dyDescent="0.2">
      <c r="A126" s="61"/>
      <c r="B126" s="61"/>
      <c r="C126" s="61"/>
      <c r="D126" s="61"/>
      <c r="E126" s="61"/>
      <c r="F126" s="61"/>
      <c r="G126" s="61"/>
      <c r="H126" s="61"/>
      <c r="I126" s="61"/>
      <c r="J126" s="61"/>
    </row>
    <row r="127" spans="1:10" x14ac:dyDescent="0.2">
      <c r="A127" s="61"/>
      <c r="B127" s="61"/>
      <c r="C127" s="61"/>
      <c r="D127" s="61"/>
      <c r="E127" s="61"/>
      <c r="F127" s="61"/>
      <c r="G127" s="61"/>
      <c r="H127" s="61"/>
      <c r="I127" s="61"/>
      <c r="J127" s="61"/>
    </row>
    <row r="128" spans="1:10" x14ac:dyDescent="0.2">
      <c r="A128" s="61"/>
      <c r="B128" s="61"/>
      <c r="C128" s="61"/>
      <c r="D128" s="61"/>
      <c r="E128" s="61"/>
      <c r="F128" s="61"/>
      <c r="G128" s="61"/>
      <c r="H128" s="61"/>
      <c r="I128" s="61"/>
      <c r="J128" s="61"/>
    </row>
    <row r="129" spans="1:10" x14ac:dyDescent="0.2">
      <c r="A129" s="61"/>
      <c r="B129" s="61"/>
      <c r="C129" s="61"/>
      <c r="D129" s="61"/>
      <c r="E129" s="61"/>
      <c r="F129" s="61"/>
      <c r="G129" s="61"/>
      <c r="H129" s="61"/>
      <c r="I129" s="61"/>
      <c r="J129" s="61"/>
    </row>
    <row r="130" spans="1:10" x14ac:dyDescent="0.2">
      <c r="A130" s="61"/>
      <c r="B130" s="61"/>
      <c r="C130" s="61"/>
      <c r="D130" s="61"/>
      <c r="E130" s="61"/>
      <c r="F130" s="61"/>
      <c r="G130" s="61"/>
      <c r="H130" s="61"/>
      <c r="I130" s="61"/>
      <c r="J130" s="61"/>
    </row>
    <row r="131" spans="1:10" x14ac:dyDescent="0.2">
      <c r="A131" s="61"/>
      <c r="B131" s="61"/>
      <c r="C131" s="61"/>
      <c r="D131" s="61"/>
      <c r="E131" s="61"/>
      <c r="F131" s="61"/>
      <c r="G131" s="61"/>
      <c r="H131" s="61"/>
      <c r="I131" s="61"/>
      <c r="J131" s="61"/>
    </row>
    <row r="132" spans="1:10" x14ac:dyDescent="0.2">
      <c r="A132" s="61"/>
      <c r="B132" s="61"/>
      <c r="C132" s="61"/>
      <c r="D132" s="61"/>
      <c r="E132" s="61"/>
      <c r="F132" s="61"/>
      <c r="G132" s="61"/>
      <c r="H132" s="61"/>
      <c r="I132" s="61"/>
      <c r="J132" s="61"/>
    </row>
    <row r="133" spans="1:10" x14ac:dyDescent="0.2">
      <c r="A133" s="61"/>
      <c r="B133" s="61"/>
      <c r="C133" s="61"/>
      <c r="D133" s="61"/>
      <c r="E133" s="61"/>
      <c r="F133" s="61"/>
      <c r="G133" s="61"/>
      <c r="H133" s="61"/>
      <c r="I133" s="61"/>
      <c r="J133" s="61"/>
    </row>
    <row r="134" spans="1:10" x14ac:dyDescent="0.2">
      <c r="A134" s="61"/>
      <c r="B134" s="61"/>
      <c r="C134" s="61"/>
      <c r="D134" s="61"/>
      <c r="E134" s="61"/>
      <c r="F134" s="61"/>
      <c r="G134" s="61"/>
      <c r="H134" s="61"/>
      <c r="I134" s="61"/>
      <c r="J134" s="61"/>
    </row>
    <row r="135" spans="1:10" x14ac:dyDescent="0.2">
      <c r="A135" s="61"/>
      <c r="B135" s="61"/>
      <c r="C135" s="61"/>
      <c r="D135" s="61"/>
      <c r="E135" s="61"/>
      <c r="F135" s="61"/>
      <c r="G135" s="61"/>
      <c r="H135" s="61"/>
      <c r="I135" s="61"/>
      <c r="J135" s="61"/>
    </row>
    <row r="136" spans="1:10" x14ac:dyDescent="0.2">
      <c r="A136" s="61"/>
      <c r="B136" s="61"/>
      <c r="C136" s="61"/>
      <c r="D136" s="61"/>
      <c r="E136" s="61"/>
      <c r="F136" s="61"/>
      <c r="G136" s="61"/>
      <c r="H136" s="61"/>
      <c r="I136" s="61"/>
      <c r="J136" s="61"/>
    </row>
    <row r="137" spans="1:10" x14ac:dyDescent="0.2">
      <c r="A137" s="61"/>
      <c r="B137" s="61"/>
      <c r="C137" s="61"/>
      <c r="D137" s="61"/>
      <c r="E137" s="61"/>
      <c r="F137" s="61"/>
      <c r="G137" s="61"/>
      <c r="H137" s="61"/>
      <c r="I137" s="61"/>
      <c r="J137" s="61"/>
    </row>
    <row r="138" spans="1:10" x14ac:dyDescent="0.2">
      <c r="A138" s="61"/>
      <c r="B138" s="61"/>
      <c r="C138" s="61"/>
      <c r="D138" s="61"/>
      <c r="E138" s="61"/>
      <c r="F138" s="61"/>
      <c r="G138" s="61"/>
      <c r="H138" s="61"/>
      <c r="I138" s="61"/>
      <c r="J138" s="61"/>
    </row>
    <row r="139" spans="1:10" x14ac:dyDescent="0.2">
      <c r="A139" s="61"/>
      <c r="B139" s="61"/>
      <c r="C139" s="61"/>
      <c r="D139" s="61"/>
      <c r="E139" s="61"/>
      <c r="F139" s="61"/>
      <c r="G139" s="61"/>
      <c r="H139" s="61"/>
      <c r="I139" s="61"/>
      <c r="J139" s="61"/>
    </row>
    <row r="140" spans="1:10" x14ac:dyDescent="0.2">
      <c r="A140" s="61"/>
      <c r="B140" s="61"/>
      <c r="C140" s="61"/>
      <c r="D140" s="61"/>
      <c r="E140" s="61"/>
      <c r="F140" s="61"/>
      <c r="G140" s="61"/>
      <c r="H140" s="61"/>
      <c r="I140" s="61"/>
      <c r="J140" s="61"/>
    </row>
    <row r="141" spans="1:10" x14ac:dyDescent="0.2">
      <c r="A141" s="61"/>
      <c r="B141" s="61"/>
      <c r="C141" s="61"/>
      <c r="D141" s="61"/>
      <c r="E141" s="61"/>
      <c r="F141" s="61"/>
      <c r="G141" s="61"/>
      <c r="H141" s="61"/>
      <c r="I141" s="61"/>
      <c r="J141" s="61"/>
    </row>
    <row r="142" spans="1:10" x14ac:dyDescent="0.2">
      <c r="A142" s="61"/>
      <c r="B142" s="61"/>
      <c r="C142" s="61"/>
      <c r="D142" s="61"/>
      <c r="E142" s="61"/>
      <c r="F142" s="61"/>
      <c r="G142" s="61"/>
      <c r="H142" s="61"/>
      <c r="I142" s="61"/>
      <c r="J142" s="61"/>
    </row>
    <row r="143" spans="1:10" x14ac:dyDescent="0.2">
      <c r="A143" s="61"/>
      <c r="B143" s="61"/>
      <c r="C143" s="61"/>
      <c r="D143" s="61"/>
      <c r="E143" s="61"/>
      <c r="F143" s="61"/>
      <c r="G143" s="61"/>
      <c r="H143" s="61"/>
      <c r="I143" s="61"/>
      <c r="J143" s="61"/>
    </row>
    <row r="144" spans="1:10" x14ac:dyDescent="0.2">
      <c r="A144" s="61"/>
      <c r="B144" s="61"/>
      <c r="C144" s="61"/>
      <c r="D144" s="61"/>
      <c r="E144" s="61"/>
      <c r="F144" s="61"/>
      <c r="G144" s="61"/>
      <c r="H144" s="61"/>
      <c r="I144" s="61"/>
      <c r="J144" s="61"/>
    </row>
    <row r="145" spans="1:10" x14ac:dyDescent="0.2">
      <c r="A145" s="61"/>
      <c r="B145" s="61"/>
      <c r="C145" s="61"/>
      <c r="D145" s="61"/>
      <c r="E145" s="61"/>
      <c r="F145" s="61"/>
      <c r="G145" s="61"/>
      <c r="H145" s="61"/>
      <c r="I145" s="61"/>
      <c r="J145" s="61"/>
    </row>
    <row r="146" spans="1:10" x14ac:dyDescent="0.2">
      <c r="A146" s="61"/>
      <c r="B146" s="61"/>
      <c r="C146" s="61"/>
      <c r="D146" s="61"/>
      <c r="E146" s="61"/>
      <c r="F146" s="61"/>
      <c r="G146" s="61"/>
      <c r="H146" s="61"/>
      <c r="I146" s="61"/>
      <c r="J146" s="61"/>
    </row>
    <row r="147" spans="1:10" x14ac:dyDescent="0.2">
      <c r="A147" s="61"/>
      <c r="B147" s="61"/>
      <c r="C147" s="61"/>
      <c r="D147" s="61"/>
      <c r="E147" s="61"/>
      <c r="F147" s="61"/>
      <c r="G147" s="61"/>
      <c r="H147" s="61"/>
      <c r="I147" s="61"/>
      <c r="J147" s="61"/>
    </row>
    <row r="148" spans="1:10" x14ac:dyDescent="0.2">
      <c r="A148" s="61"/>
      <c r="B148" s="61"/>
      <c r="C148" s="61"/>
      <c r="D148" s="61"/>
      <c r="E148" s="61"/>
      <c r="F148" s="61"/>
      <c r="G148" s="61"/>
      <c r="H148" s="61"/>
      <c r="I148" s="61"/>
      <c r="J148" s="61"/>
    </row>
    <row r="149" spans="1:10" x14ac:dyDescent="0.2">
      <c r="A149" s="61"/>
      <c r="B149" s="61"/>
      <c r="C149" s="61"/>
      <c r="D149" s="61"/>
      <c r="E149" s="61"/>
      <c r="F149" s="61"/>
      <c r="G149" s="61"/>
      <c r="H149" s="61"/>
      <c r="I149" s="61"/>
      <c r="J149" s="61"/>
    </row>
    <row r="150" spans="1:10" x14ac:dyDescent="0.2">
      <c r="A150" s="61"/>
      <c r="B150" s="61"/>
      <c r="C150" s="61"/>
      <c r="D150" s="61"/>
      <c r="E150" s="61"/>
      <c r="F150" s="61"/>
      <c r="G150" s="61"/>
      <c r="H150" s="61"/>
      <c r="I150" s="61"/>
      <c r="J150" s="61"/>
    </row>
    <row r="151" spans="1:10" x14ac:dyDescent="0.2">
      <c r="A151" s="61"/>
      <c r="B151" s="61"/>
      <c r="C151" s="61"/>
      <c r="D151" s="61"/>
      <c r="E151" s="61"/>
      <c r="F151" s="61"/>
      <c r="G151" s="61"/>
      <c r="H151" s="61"/>
      <c r="I151" s="61"/>
      <c r="J151" s="61"/>
    </row>
    <row r="152" spans="1:10" x14ac:dyDescent="0.2">
      <c r="A152" s="61"/>
      <c r="B152" s="61"/>
      <c r="C152" s="61"/>
      <c r="D152" s="61"/>
      <c r="E152" s="61"/>
      <c r="F152" s="61"/>
      <c r="G152" s="61"/>
      <c r="H152" s="61"/>
      <c r="I152" s="61"/>
      <c r="J152" s="61"/>
    </row>
    <row r="153" spans="1:10" x14ac:dyDescent="0.2">
      <c r="A153" s="61"/>
      <c r="B153" s="61"/>
      <c r="C153" s="61"/>
      <c r="D153" s="61"/>
      <c r="E153" s="61"/>
      <c r="F153" s="61"/>
      <c r="G153" s="61"/>
      <c r="H153" s="61"/>
      <c r="I153" s="61"/>
      <c r="J153" s="61"/>
    </row>
    <row r="154" spans="1:10" x14ac:dyDescent="0.2">
      <c r="A154" s="61"/>
      <c r="B154" s="61"/>
      <c r="C154" s="61"/>
      <c r="D154" s="61"/>
      <c r="E154" s="61"/>
      <c r="F154" s="61"/>
      <c r="G154" s="61"/>
      <c r="H154" s="61"/>
      <c r="I154" s="61"/>
      <c r="J154" s="61"/>
    </row>
    <row r="155" spans="1:10" x14ac:dyDescent="0.2">
      <c r="A155" s="61"/>
      <c r="B155" s="61"/>
      <c r="C155" s="61"/>
      <c r="D155" s="61"/>
      <c r="E155" s="61"/>
      <c r="F155" s="61"/>
      <c r="G155" s="61"/>
      <c r="H155" s="61"/>
      <c r="I155" s="61"/>
      <c r="J155" s="61"/>
    </row>
    <row r="156" spans="1:10" x14ac:dyDescent="0.2">
      <c r="A156" s="61"/>
      <c r="B156" s="61"/>
      <c r="C156" s="61"/>
      <c r="D156" s="61"/>
      <c r="E156" s="61"/>
      <c r="F156" s="61"/>
      <c r="G156" s="61"/>
      <c r="H156" s="61"/>
      <c r="I156" s="61"/>
      <c r="J156" s="61"/>
    </row>
    <row r="157" spans="1:10" x14ac:dyDescent="0.2">
      <c r="A157" s="61"/>
      <c r="B157" s="61"/>
      <c r="C157" s="61"/>
      <c r="D157" s="61"/>
      <c r="E157" s="61"/>
      <c r="F157" s="61"/>
      <c r="G157" s="61"/>
      <c r="H157" s="61"/>
      <c r="I157" s="61"/>
      <c r="J157" s="61"/>
    </row>
    <row r="158" spans="1:10" x14ac:dyDescent="0.2">
      <c r="A158" s="61"/>
      <c r="B158" s="61"/>
      <c r="C158" s="61"/>
      <c r="D158" s="61"/>
      <c r="E158" s="61"/>
      <c r="F158" s="61"/>
      <c r="G158" s="61"/>
      <c r="H158" s="61"/>
      <c r="I158" s="61"/>
      <c r="J158" s="61"/>
    </row>
    <row r="159" spans="1:10" x14ac:dyDescent="0.2">
      <c r="A159" s="61"/>
      <c r="B159" s="61"/>
      <c r="C159" s="61"/>
      <c r="D159" s="61"/>
      <c r="E159" s="61"/>
      <c r="F159" s="61"/>
      <c r="G159" s="61"/>
      <c r="H159" s="61"/>
      <c r="I159" s="61"/>
      <c r="J159" s="61"/>
    </row>
    <row r="160" spans="1:10" x14ac:dyDescent="0.2">
      <c r="A160" s="61"/>
      <c r="B160" s="61"/>
      <c r="C160" s="61"/>
      <c r="D160" s="61"/>
      <c r="E160" s="61"/>
      <c r="F160" s="61"/>
      <c r="G160" s="61"/>
      <c r="H160" s="61"/>
      <c r="I160" s="61"/>
      <c r="J160" s="61"/>
    </row>
    <row r="161" spans="1:10" x14ac:dyDescent="0.2">
      <c r="A161" s="61"/>
      <c r="B161" s="61"/>
      <c r="C161" s="61"/>
      <c r="D161" s="61"/>
      <c r="E161" s="61"/>
      <c r="F161" s="61"/>
      <c r="G161" s="61"/>
      <c r="H161" s="61"/>
      <c r="I161" s="61"/>
      <c r="J161" s="61"/>
    </row>
    <row r="162" spans="1:10" x14ac:dyDescent="0.2">
      <c r="A162" s="61"/>
      <c r="B162" s="61"/>
      <c r="C162" s="61"/>
      <c r="D162" s="61"/>
      <c r="E162" s="61"/>
      <c r="F162" s="61"/>
      <c r="G162" s="61"/>
      <c r="H162" s="61"/>
      <c r="I162" s="61"/>
      <c r="J162" s="61"/>
    </row>
    <row r="163" spans="1:10" x14ac:dyDescent="0.2">
      <c r="A163" s="61"/>
      <c r="B163" s="61"/>
      <c r="C163" s="61"/>
      <c r="D163" s="61"/>
      <c r="E163" s="61"/>
      <c r="F163" s="61"/>
      <c r="G163" s="61"/>
      <c r="H163" s="61"/>
      <c r="I163" s="61"/>
      <c r="J163" s="61"/>
    </row>
    <row r="164" spans="1:10" x14ac:dyDescent="0.2">
      <c r="A164" s="61"/>
      <c r="B164" s="61"/>
      <c r="C164" s="61"/>
      <c r="D164" s="61"/>
      <c r="E164" s="61"/>
      <c r="F164" s="61"/>
      <c r="G164" s="61"/>
      <c r="H164" s="61"/>
      <c r="I164" s="61"/>
      <c r="J164" s="61"/>
    </row>
    <row r="165" spans="1:10" x14ac:dyDescent="0.2">
      <c r="A165" s="61"/>
      <c r="B165" s="61"/>
      <c r="C165" s="61"/>
      <c r="D165" s="61"/>
      <c r="E165" s="61"/>
      <c r="F165" s="61"/>
      <c r="G165" s="61"/>
      <c r="H165" s="61"/>
      <c r="I165" s="61"/>
      <c r="J165" s="61"/>
    </row>
    <row r="166" spans="1:10" x14ac:dyDescent="0.2">
      <c r="A166" s="61"/>
      <c r="B166" s="61"/>
      <c r="C166" s="61"/>
      <c r="D166" s="61"/>
      <c r="E166" s="61"/>
      <c r="F166" s="61"/>
      <c r="G166" s="61"/>
      <c r="H166" s="61"/>
      <c r="I166" s="61"/>
      <c r="J166" s="61"/>
    </row>
    <row r="167" spans="1:10" x14ac:dyDescent="0.2">
      <c r="A167" s="61"/>
      <c r="B167" s="61"/>
      <c r="C167" s="61"/>
      <c r="D167" s="61"/>
      <c r="E167" s="61"/>
      <c r="F167" s="61"/>
      <c r="G167" s="61"/>
      <c r="H167" s="61"/>
      <c r="I167" s="61"/>
      <c r="J167" s="61"/>
    </row>
    <row r="168" spans="1:10" x14ac:dyDescent="0.2">
      <c r="A168" s="61"/>
      <c r="B168" s="61"/>
      <c r="C168" s="61"/>
      <c r="D168" s="61"/>
      <c r="E168" s="61"/>
      <c r="F168" s="61"/>
      <c r="G168" s="61"/>
      <c r="H168" s="61"/>
      <c r="I168" s="61"/>
      <c r="J168" s="61"/>
    </row>
    <row r="169" spans="1:10" x14ac:dyDescent="0.2">
      <c r="A169" s="61"/>
      <c r="B169" s="61"/>
      <c r="C169" s="61"/>
      <c r="D169" s="61"/>
      <c r="E169" s="61"/>
      <c r="F169" s="61"/>
      <c r="G169" s="61"/>
      <c r="H169" s="61"/>
      <c r="I169" s="61"/>
      <c r="J169" s="61"/>
    </row>
    <row r="170" spans="1:10" x14ac:dyDescent="0.2">
      <c r="A170" s="61"/>
      <c r="B170" s="61"/>
      <c r="C170" s="61"/>
      <c r="D170" s="61"/>
      <c r="E170" s="61"/>
      <c r="F170" s="61"/>
      <c r="G170" s="61"/>
      <c r="H170" s="61"/>
      <c r="I170" s="61"/>
      <c r="J170" s="61"/>
    </row>
    <row r="171" spans="1:10" x14ac:dyDescent="0.2">
      <c r="A171" s="61"/>
      <c r="B171" s="61"/>
      <c r="C171" s="61"/>
      <c r="D171" s="61"/>
      <c r="E171" s="61"/>
      <c r="F171" s="61"/>
      <c r="G171" s="61"/>
      <c r="H171" s="61"/>
      <c r="I171" s="61"/>
      <c r="J171" s="61"/>
    </row>
    <row r="172" spans="1:10" x14ac:dyDescent="0.2">
      <c r="A172" s="61"/>
      <c r="B172" s="61"/>
      <c r="C172" s="61"/>
      <c r="D172" s="61"/>
      <c r="E172" s="61"/>
      <c r="F172" s="61"/>
      <c r="G172" s="61"/>
      <c r="H172" s="61"/>
      <c r="I172" s="61"/>
      <c r="J172" s="61"/>
    </row>
    <row r="173" spans="1:10" x14ac:dyDescent="0.2">
      <c r="A173" s="61"/>
      <c r="B173" s="61"/>
      <c r="C173" s="61"/>
      <c r="D173" s="61"/>
      <c r="E173" s="61"/>
      <c r="F173" s="61"/>
      <c r="G173" s="61"/>
      <c r="H173" s="61"/>
      <c r="I173" s="61"/>
      <c r="J173" s="61"/>
    </row>
    <row r="174" spans="1:10" x14ac:dyDescent="0.2">
      <c r="A174" s="61"/>
      <c r="B174" s="61"/>
      <c r="C174" s="61"/>
      <c r="D174" s="61"/>
      <c r="E174" s="61"/>
      <c r="F174" s="61"/>
      <c r="G174" s="61"/>
      <c r="H174" s="61"/>
      <c r="I174" s="61"/>
      <c r="J174" s="61"/>
    </row>
    <row r="175" spans="1:10" x14ac:dyDescent="0.2">
      <c r="A175" s="61"/>
      <c r="B175" s="61"/>
      <c r="C175" s="61"/>
      <c r="D175" s="61"/>
      <c r="E175" s="61"/>
      <c r="F175" s="61"/>
      <c r="G175" s="61"/>
      <c r="H175" s="61"/>
      <c r="I175" s="61"/>
      <c r="J175" s="61"/>
    </row>
    <row r="176" spans="1:10" x14ac:dyDescent="0.2">
      <c r="A176" s="61"/>
      <c r="B176" s="61"/>
      <c r="C176" s="61"/>
      <c r="D176" s="61"/>
      <c r="E176" s="61"/>
      <c r="F176" s="61"/>
      <c r="G176" s="61"/>
      <c r="H176" s="61"/>
      <c r="I176" s="61"/>
      <c r="J176" s="61"/>
    </row>
    <row r="177" spans="1:10" x14ac:dyDescent="0.2">
      <c r="A177" s="61"/>
      <c r="B177" s="61"/>
      <c r="C177" s="61"/>
      <c r="D177" s="61"/>
      <c r="E177" s="61"/>
      <c r="F177" s="61"/>
      <c r="G177" s="61"/>
      <c r="H177" s="61"/>
      <c r="I177" s="61"/>
      <c r="J177" s="61"/>
    </row>
    <row r="178" spans="1:10" x14ac:dyDescent="0.2">
      <c r="A178" s="61"/>
      <c r="B178" s="61"/>
      <c r="C178" s="61"/>
      <c r="D178" s="61"/>
      <c r="E178" s="61"/>
      <c r="F178" s="61"/>
      <c r="G178" s="61"/>
      <c r="H178" s="61"/>
      <c r="I178" s="61"/>
      <c r="J178" s="61"/>
    </row>
    <row r="179" spans="1:10" x14ac:dyDescent="0.2">
      <c r="A179" s="61"/>
      <c r="B179" s="61"/>
      <c r="C179" s="61"/>
      <c r="D179" s="61"/>
      <c r="E179" s="61"/>
      <c r="F179" s="61"/>
      <c r="G179" s="61"/>
      <c r="H179" s="61"/>
      <c r="I179" s="61"/>
      <c r="J179" s="61"/>
    </row>
    <row r="180" spans="1:10" x14ac:dyDescent="0.2">
      <c r="A180" s="61"/>
      <c r="B180" s="61"/>
      <c r="C180" s="61"/>
      <c r="D180" s="61"/>
      <c r="E180" s="61"/>
      <c r="F180" s="61"/>
      <c r="G180" s="61"/>
      <c r="H180" s="61"/>
      <c r="I180" s="61"/>
      <c r="J180" s="61"/>
    </row>
    <row r="181" spans="1:10" x14ac:dyDescent="0.2">
      <c r="A181" s="61"/>
      <c r="B181" s="61"/>
      <c r="C181" s="61"/>
      <c r="D181" s="61"/>
      <c r="E181" s="61"/>
      <c r="F181" s="61"/>
      <c r="G181" s="61"/>
      <c r="H181" s="61"/>
      <c r="I181" s="61"/>
      <c r="J181" s="61"/>
    </row>
    <row r="182" spans="1:10" x14ac:dyDescent="0.2">
      <c r="A182" s="61"/>
      <c r="B182" s="61"/>
      <c r="C182" s="61"/>
      <c r="D182" s="61"/>
      <c r="E182" s="61"/>
      <c r="F182" s="61"/>
      <c r="G182" s="61"/>
      <c r="H182" s="61"/>
      <c r="I182" s="61"/>
      <c r="J182" s="61"/>
    </row>
    <row r="183" spans="1:10" x14ac:dyDescent="0.2">
      <c r="A183" s="61"/>
      <c r="B183" s="61"/>
      <c r="C183" s="61"/>
      <c r="D183" s="61"/>
      <c r="E183" s="61"/>
      <c r="F183" s="61"/>
      <c r="G183" s="61"/>
      <c r="H183" s="61"/>
      <c r="I183" s="61"/>
      <c r="J183" s="61"/>
    </row>
    <row r="184" spans="1:10" x14ac:dyDescent="0.2">
      <c r="A184" s="61"/>
      <c r="B184" s="61"/>
      <c r="C184" s="61"/>
      <c r="D184" s="61"/>
      <c r="E184" s="61"/>
      <c r="F184" s="61"/>
      <c r="G184" s="61"/>
      <c r="H184" s="61"/>
      <c r="I184" s="61"/>
      <c r="J184" s="61"/>
    </row>
    <row r="185" spans="1:10" x14ac:dyDescent="0.2">
      <c r="A185" s="61"/>
      <c r="B185" s="61"/>
      <c r="C185" s="61"/>
      <c r="D185" s="61"/>
      <c r="E185" s="61"/>
      <c r="F185" s="61"/>
      <c r="G185" s="61"/>
      <c r="H185" s="61"/>
      <c r="I185" s="61"/>
      <c r="J185" s="61"/>
    </row>
    <row r="186" spans="1:10" x14ac:dyDescent="0.2">
      <c r="A186" s="61"/>
      <c r="B186" s="61"/>
      <c r="C186" s="61"/>
      <c r="D186" s="61"/>
      <c r="E186" s="61"/>
      <c r="F186" s="61"/>
      <c r="G186" s="61"/>
      <c r="H186" s="61"/>
      <c r="I186" s="61"/>
      <c r="J186" s="61"/>
    </row>
    <row r="187" spans="1:10" x14ac:dyDescent="0.2">
      <c r="A187" s="61"/>
      <c r="B187" s="61"/>
      <c r="C187" s="61"/>
      <c r="D187" s="61"/>
      <c r="E187" s="61"/>
      <c r="F187" s="61"/>
      <c r="G187" s="61"/>
      <c r="H187" s="61"/>
      <c r="I187" s="61"/>
      <c r="J187" s="61"/>
    </row>
    <row r="188" spans="1:10" x14ac:dyDescent="0.2">
      <c r="A188" s="61"/>
      <c r="B188" s="61"/>
      <c r="C188" s="61"/>
      <c r="D188" s="61"/>
      <c r="E188" s="61"/>
      <c r="F188" s="61"/>
      <c r="G188" s="61"/>
      <c r="H188" s="61"/>
      <c r="I188" s="61"/>
      <c r="J188" s="61"/>
    </row>
    <row r="189" spans="1:10" x14ac:dyDescent="0.2">
      <c r="A189" s="61"/>
      <c r="B189" s="61"/>
      <c r="C189" s="61"/>
      <c r="D189" s="61"/>
      <c r="E189" s="61"/>
      <c r="F189" s="61"/>
      <c r="G189" s="61"/>
      <c r="H189" s="61"/>
      <c r="I189" s="61"/>
      <c r="J189" s="61"/>
    </row>
    <row r="190" spans="1:10" x14ac:dyDescent="0.2">
      <c r="A190" s="61"/>
      <c r="B190" s="61"/>
      <c r="C190" s="61"/>
      <c r="D190" s="61"/>
      <c r="E190" s="61"/>
      <c r="F190" s="61"/>
      <c r="G190" s="61"/>
      <c r="H190" s="61"/>
      <c r="I190" s="61"/>
      <c r="J190" s="61"/>
    </row>
    <row r="191" spans="1:10" x14ac:dyDescent="0.2">
      <c r="A191" s="61"/>
      <c r="B191" s="61"/>
      <c r="C191" s="61"/>
      <c r="D191" s="61"/>
      <c r="E191" s="61"/>
      <c r="F191" s="61"/>
      <c r="G191" s="61"/>
      <c r="H191" s="61"/>
      <c r="I191" s="61"/>
      <c r="J191" s="61"/>
    </row>
    <row r="192" spans="1:10" x14ac:dyDescent="0.2">
      <c r="A192" s="61"/>
      <c r="B192" s="61"/>
      <c r="C192" s="61"/>
      <c r="D192" s="61"/>
      <c r="E192" s="61"/>
      <c r="F192" s="61"/>
      <c r="G192" s="61"/>
      <c r="H192" s="61"/>
      <c r="I192" s="61"/>
      <c r="J192" s="61"/>
    </row>
    <row r="193" spans="1:10" x14ac:dyDescent="0.2">
      <c r="A193" s="61"/>
      <c r="B193" s="61"/>
      <c r="C193" s="61"/>
      <c r="D193" s="61"/>
      <c r="E193" s="61"/>
      <c r="F193" s="61"/>
      <c r="G193" s="61"/>
      <c r="H193" s="61"/>
      <c r="I193" s="61"/>
      <c r="J193" s="61"/>
    </row>
    <row r="194" spans="1:10" x14ac:dyDescent="0.2">
      <c r="A194" s="61"/>
      <c r="B194" s="61"/>
      <c r="C194" s="61"/>
      <c r="D194" s="61"/>
      <c r="E194" s="61"/>
      <c r="F194" s="61"/>
      <c r="G194" s="61"/>
      <c r="H194" s="61"/>
      <c r="I194" s="61"/>
      <c r="J194" s="61"/>
    </row>
    <row r="195" spans="1:10" x14ac:dyDescent="0.2">
      <c r="A195" s="61"/>
      <c r="B195" s="61"/>
      <c r="C195" s="61"/>
      <c r="D195" s="61"/>
      <c r="E195" s="61"/>
      <c r="F195" s="61"/>
      <c r="G195" s="61"/>
      <c r="H195" s="61"/>
      <c r="I195" s="61"/>
      <c r="J195" s="61"/>
    </row>
    <row r="196" spans="1:10" x14ac:dyDescent="0.2">
      <c r="A196" s="61"/>
      <c r="B196" s="61"/>
      <c r="C196" s="61"/>
      <c r="D196" s="61"/>
      <c r="E196" s="61"/>
      <c r="F196" s="61"/>
      <c r="G196" s="61"/>
      <c r="H196" s="61"/>
      <c r="I196" s="61"/>
      <c r="J196" s="61"/>
    </row>
    <row r="197" spans="1:10" x14ac:dyDescent="0.2">
      <c r="A197" s="61"/>
      <c r="B197" s="61"/>
      <c r="C197" s="61"/>
      <c r="D197" s="61"/>
      <c r="E197" s="61"/>
      <c r="F197" s="61"/>
      <c r="G197" s="61"/>
      <c r="H197" s="61"/>
      <c r="I197" s="61"/>
      <c r="J197" s="61"/>
    </row>
    <row r="198" spans="1:10" x14ac:dyDescent="0.2">
      <c r="A198" s="61"/>
      <c r="B198" s="61"/>
      <c r="C198" s="61"/>
      <c r="D198" s="61"/>
      <c r="E198" s="61"/>
      <c r="F198" s="61"/>
      <c r="G198" s="61"/>
      <c r="H198" s="61"/>
      <c r="I198" s="61"/>
      <c r="J198" s="61"/>
    </row>
    <row r="199" spans="1:10" x14ac:dyDescent="0.2">
      <c r="A199" s="61"/>
      <c r="B199" s="61"/>
      <c r="C199" s="61"/>
      <c r="D199" s="61"/>
      <c r="E199" s="61"/>
      <c r="F199" s="61"/>
      <c r="G199" s="61"/>
      <c r="H199" s="61"/>
      <c r="I199" s="61"/>
      <c r="J199" s="61"/>
    </row>
    <row r="200" spans="1:10" x14ac:dyDescent="0.2">
      <c r="A200" s="61"/>
      <c r="B200" s="61"/>
      <c r="C200" s="61"/>
      <c r="D200" s="61"/>
      <c r="E200" s="61"/>
      <c r="F200" s="61"/>
      <c r="G200" s="61"/>
      <c r="H200" s="61"/>
      <c r="I200" s="61"/>
      <c r="J200" s="61"/>
    </row>
    <row r="201" spans="1:10" x14ac:dyDescent="0.2">
      <c r="A201" s="61"/>
      <c r="B201" s="61"/>
      <c r="C201" s="61"/>
      <c r="D201" s="61"/>
      <c r="E201" s="61"/>
      <c r="F201" s="61"/>
      <c r="G201" s="61"/>
      <c r="H201" s="61"/>
      <c r="I201" s="61"/>
      <c r="J201" s="61"/>
    </row>
    <row r="202" spans="1:10" x14ac:dyDescent="0.2">
      <c r="A202" s="61"/>
      <c r="B202" s="61"/>
      <c r="C202" s="61"/>
      <c r="D202" s="61"/>
      <c r="E202" s="61"/>
      <c r="F202" s="61"/>
      <c r="G202" s="61"/>
      <c r="H202" s="61"/>
      <c r="I202" s="61"/>
      <c r="J202" s="61"/>
    </row>
    <row r="203" spans="1:10" x14ac:dyDescent="0.2">
      <c r="A203" s="61"/>
      <c r="B203" s="61"/>
      <c r="C203" s="61"/>
      <c r="D203" s="61"/>
      <c r="E203" s="61"/>
      <c r="F203" s="61"/>
      <c r="G203" s="61"/>
      <c r="H203" s="61"/>
      <c r="I203" s="61"/>
      <c r="J203" s="61"/>
    </row>
    <row r="204" spans="1:10" x14ac:dyDescent="0.2">
      <c r="A204" s="61"/>
      <c r="B204" s="61"/>
      <c r="C204" s="61"/>
      <c r="D204" s="61"/>
      <c r="E204" s="61"/>
      <c r="F204" s="61"/>
      <c r="G204" s="61"/>
      <c r="H204" s="61"/>
      <c r="I204" s="61"/>
      <c r="J204" s="61"/>
    </row>
    <row r="205" spans="1:10" x14ac:dyDescent="0.2">
      <c r="A205" s="8"/>
      <c r="B205" s="8"/>
      <c r="C205" s="8"/>
      <c r="D205" s="8"/>
      <c r="E205" s="8"/>
      <c r="F205" s="8"/>
      <c r="G205" s="8"/>
      <c r="H205" s="8"/>
      <c r="I205" s="8"/>
      <c r="J205" s="8"/>
    </row>
    <row r="206" spans="1:10" x14ac:dyDescent="0.2">
      <c r="A206" s="8"/>
      <c r="B206" s="8"/>
      <c r="C206" s="8"/>
      <c r="D206" s="8"/>
      <c r="E206" s="8"/>
      <c r="F206" s="8"/>
      <c r="G206" s="8"/>
      <c r="H206" s="8"/>
      <c r="I206" s="8"/>
      <c r="J206" s="8"/>
    </row>
    <row r="207" spans="1:10" x14ac:dyDescent="0.2">
      <c r="A207" s="8"/>
      <c r="B207" s="8"/>
      <c r="C207" s="8"/>
      <c r="D207" s="8"/>
      <c r="E207" s="8"/>
      <c r="F207" s="8"/>
      <c r="G207" s="8"/>
      <c r="H207" s="8"/>
      <c r="I207" s="8"/>
      <c r="J207" s="8"/>
    </row>
    <row r="208" spans="1:10" x14ac:dyDescent="0.2">
      <c r="A208" s="8"/>
      <c r="B208" s="8"/>
      <c r="C208" s="8"/>
      <c r="D208" s="8"/>
      <c r="E208" s="8"/>
      <c r="F208" s="8"/>
      <c r="G208" s="8"/>
      <c r="H208" s="8"/>
      <c r="I208" s="8"/>
      <c r="J208" s="8"/>
    </row>
    <row r="209" spans="1:10" x14ac:dyDescent="0.2">
      <c r="A209" s="8"/>
      <c r="B209" s="8"/>
      <c r="C209" s="8"/>
      <c r="D209" s="8"/>
      <c r="E209" s="8"/>
      <c r="F209" s="8"/>
      <c r="G209" s="8"/>
      <c r="H209" s="8"/>
      <c r="I209" s="8"/>
      <c r="J209" s="8"/>
    </row>
    <row r="210" spans="1:10" x14ac:dyDescent="0.2">
      <c r="A210" s="8"/>
      <c r="B210" s="8"/>
      <c r="C210" s="8"/>
      <c r="D210" s="8"/>
      <c r="E210" s="8"/>
      <c r="F210" s="8"/>
      <c r="G210" s="8"/>
      <c r="H210" s="8"/>
      <c r="I210" s="8"/>
      <c r="J210" s="8"/>
    </row>
    <row r="211" spans="1:10" x14ac:dyDescent="0.2">
      <c r="A211" s="8"/>
      <c r="B211" s="8"/>
      <c r="C211" s="8"/>
      <c r="D211" s="8"/>
      <c r="E211" s="8"/>
      <c r="F211" s="8"/>
      <c r="G211" s="8"/>
      <c r="H211" s="8"/>
      <c r="I211" s="8"/>
      <c r="J211" s="8"/>
    </row>
    <row r="212" spans="1:10" x14ac:dyDescent="0.2">
      <c r="A212" s="8"/>
      <c r="B212" s="8"/>
      <c r="C212" s="8"/>
      <c r="D212" s="8"/>
      <c r="E212" s="8"/>
      <c r="F212" s="8"/>
      <c r="G212" s="8"/>
      <c r="H212" s="8"/>
      <c r="I212" s="8"/>
      <c r="J212" s="8"/>
    </row>
    <row r="213" spans="1:10" x14ac:dyDescent="0.2">
      <c r="A213" s="8"/>
      <c r="B213" s="8"/>
      <c r="C213" s="8"/>
      <c r="D213" s="8"/>
      <c r="E213" s="8"/>
      <c r="F213" s="8"/>
      <c r="G213" s="8"/>
      <c r="H213" s="8"/>
      <c r="I213" s="8"/>
      <c r="J213" s="8"/>
    </row>
    <row r="214" spans="1:10" x14ac:dyDescent="0.2">
      <c r="A214" s="8"/>
      <c r="B214" s="8"/>
      <c r="C214" s="8"/>
      <c r="D214" s="8"/>
      <c r="E214" s="8"/>
      <c r="F214" s="8"/>
      <c r="G214" s="8"/>
      <c r="H214" s="8"/>
      <c r="I214" s="8"/>
      <c r="J214" s="8"/>
    </row>
    <row r="215" spans="1:10" x14ac:dyDescent="0.2">
      <c r="A215" s="8"/>
      <c r="B215" s="8"/>
      <c r="C215" s="8"/>
      <c r="D215" s="8"/>
      <c r="E215" s="8"/>
      <c r="F215" s="8"/>
      <c r="G215" s="8"/>
      <c r="H215" s="8"/>
      <c r="I215" s="8"/>
      <c r="J215" s="8"/>
    </row>
    <row r="216" spans="1:10" x14ac:dyDescent="0.2">
      <c r="A216" s="8"/>
      <c r="B216" s="8"/>
      <c r="C216" s="8"/>
      <c r="D216" s="8"/>
      <c r="E216" s="8"/>
      <c r="F216" s="8"/>
      <c r="G216" s="8"/>
      <c r="H216" s="8"/>
      <c r="I216" s="8"/>
      <c r="J216" s="8"/>
    </row>
  </sheetData>
  <phoneticPr fontId="0" type="noConversion"/>
  <pageMargins left="0.75" right="0.56000000000000005" top="1" bottom="1" header="0.5" footer="0.5"/>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N108"/>
  <sheetViews>
    <sheetView tabSelected="1" workbookViewId="0">
      <selection activeCell="AB20" sqref="AB20"/>
    </sheetView>
  </sheetViews>
  <sheetFormatPr defaultRowHeight="12.75" x14ac:dyDescent="0.2"/>
  <cols>
    <col min="1" max="1" width="3.83203125" customWidth="1"/>
    <col min="2" max="2" width="4" customWidth="1"/>
    <col min="3" max="3" width="12.6640625" customWidth="1"/>
    <col min="10" max="10" width="13" style="132" bestFit="1" customWidth="1"/>
    <col min="11" max="11" width="12.5" customWidth="1"/>
    <col min="12" max="12" width="19.6640625" customWidth="1"/>
  </cols>
  <sheetData>
    <row r="1" spans="1:14" x14ac:dyDescent="0.2">
      <c r="A1" s="24" t="str">
        <f>+Info!B5&amp;" "&amp;Info!B10</f>
        <v>REMONDIS INDUSTRIAL SERVICES NV</v>
      </c>
      <c r="C1" s="23"/>
    </row>
    <row r="2" spans="1:14" x14ac:dyDescent="0.2">
      <c r="A2" s="41" t="str">
        <f>+Info!B11</f>
        <v>BE 0446.692.126</v>
      </c>
      <c r="C2" s="23"/>
    </row>
    <row r="3" spans="1:14" x14ac:dyDescent="0.2">
      <c r="A3" s="24"/>
      <c r="C3" s="23"/>
    </row>
    <row r="4" spans="1:14" x14ac:dyDescent="0.2">
      <c r="A4" s="18" t="str">
        <f>"Boekjaar per "&amp;Info!B14</f>
        <v>Boekjaar per 31 december 2008</v>
      </c>
      <c r="C4" s="23"/>
    </row>
    <row r="5" spans="1:14" x14ac:dyDescent="0.2">
      <c r="A5" s="18"/>
      <c r="C5" s="23"/>
    </row>
    <row r="6" spans="1:14" ht="9.75" customHeight="1" x14ac:dyDescent="0.2">
      <c r="A6" s="18"/>
      <c r="C6" s="23"/>
    </row>
    <row r="7" spans="1:14" x14ac:dyDescent="0.2">
      <c r="A7" s="9" t="s">
        <v>174</v>
      </c>
      <c r="B7" s="9" t="s">
        <v>836</v>
      </c>
      <c r="C7" s="9"/>
      <c r="D7" s="9"/>
      <c r="E7" s="9"/>
      <c r="F7" s="9"/>
      <c r="G7" s="196"/>
      <c r="H7" s="9"/>
      <c r="I7" s="9"/>
      <c r="J7" s="197"/>
      <c r="K7" s="9"/>
      <c r="L7" s="9"/>
    </row>
    <row r="8" spans="1:14" x14ac:dyDescent="0.2">
      <c r="A8" s="9"/>
      <c r="B8" s="9" t="s">
        <v>817</v>
      </c>
      <c r="C8" s="9"/>
      <c r="D8" s="9"/>
      <c r="E8" s="9"/>
      <c r="F8" s="9"/>
      <c r="G8" s="196"/>
      <c r="H8" s="9"/>
      <c r="I8" s="9"/>
      <c r="J8" s="197"/>
      <c r="K8" s="9"/>
      <c r="L8" s="9"/>
    </row>
    <row r="9" spans="1:14" x14ac:dyDescent="0.2">
      <c r="A9" s="9"/>
      <c r="B9" s="9"/>
      <c r="C9" s="9"/>
      <c r="D9" s="9"/>
      <c r="E9" s="9"/>
      <c r="F9" s="9"/>
      <c r="G9" s="196"/>
      <c r="H9" s="9"/>
      <c r="I9" s="9"/>
      <c r="J9" s="197"/>
      <c r="K9" s="9"/>
      <c r="L9" s="9"/>
    </row>
    <row r="10" spans="1:14" x14ac:dyDescent="0.2">
      <c r="A10" s="9"/>
      <c r="B10" s="9" t="s">
        <v>329</v>
      </c>
      <c r="C10" s="9" t="s">
        <v>837</v>
      </c>
      <c r="D10" s="9"/>
      <c r="E10" s="9"/>
      <c r="F10" s="9"/>
      <c r="G10" s="196"/>
      <c r="H10" s="9"/>
      <c r="I10" s="9"/>
      <c r="J10" s="197">
        <v>-228638</v>
      </c>
      <c r="K10" s="9" t="s">
        <v>378</v>
      </c>
      <c r="L10" s="9"/>
      <c r="N10" s="232" t="s">
        <v>953</v>
      </c>
    </row>
    <row r="11" spans="1:14" x14ac:dyDescent="0.2">
      <c r="A11" s="9"/>
      <c r="B11" s="9" t="s">
        <v>329</v>
      </c>
      <c r="C11" s="9" t="s">
        <v>659</v>
      </c>
      <c r="D11" s="9"/>
      <c r="E11" s="9"/>
      <c r="F11" s="9"/>
      <c r="G11" s="196"/>
      <c r="H11" s="9"/>
      <c r="I11" s="9"/>
      <c r="J11" s="197">
        <v>275072</v>
      </c>
      <c r="K11" s="9" t="s">
        <v>378</v>
      </c>
      <c r="L11" s="9"/>
    </row>
    <row r="12" spans="1:14" x14ac:dyDescent="0.2">
      <c r="A12" s="9"/>
      <c r="B12" s="9" t="s">
        <v>329</v>
      </c>
      <c r="C12" s="9" t="s">
        <v>651</v>
      </c>
      <c r="D12" s="9"/>
      <c r="E12" s="9"/>
      <c r="F12" s="9"/>
      <c r="G12" s="9"/>
      <c r="H12" s="9"/>
      <c r="I12" s="9"/>
      <c r="J12" s="197">
        <v>115334</v>
      </c>
      <c r="K12" s="9" t="s">
        <v>378</v>
      </c>
      <c r="L12" s="9"/>
    </row>
    <row r="13" spans="1:14" x14ac:dyDescent="0.2">
      <c r="A13" s="9"/>
      <c r="B13" s="9" t="s">
        <v>329</v>
      </c>
      <c r="C13" s="9" t="s">
        <v>838</v>
      </c>
      <c r="D13" s="9"/>
      <c r="E13" s="9"/>
      <c r="F13" s="9"/>
      <c r="G13" s="9"/>
      <c r="H13" s="9"/>
      <c r="I13" s="9"/>
      <c r="J13" s="197">
        <v>41314</v>
      </c>
      <c r="K13" s="9" t="s">
        <v>378</v>
      </c>
      <c r="L13" s="9"/>
    </row>
    <row r="14" spans="1:14" x14ac:dyDescent="0.2">
      <c r="A14" s="9"/>
      <c r="B14" s="9" t="s">
        <v>329</v>
      </c>
      <c r="C14" s="9" t="s">
        <v>839</v>
      </c>
      <c r="D14" s="9"/>
      <c r="E14" s="9"/>
      <c r="F14" s="9"/>
      <c r="G14" s="9"/>
      <c r="H14" s="9"/>
      <c r="I14" s="9"/>
      <c r="J14" s="197">
        <v>14037</v>
      </c>
      <c r="K14" s="9" t="s">
        <v>378</v>
      </c>
      <c r="L14" s="9"/>
    </row>
    <row r="15" spans="1:14" x14ac:dyDescent="0.2">
      <c r="A15" s="9"/>
      <c r="B15" s="9" t="s">
        <v>329</v>
      </c>
      <c r="C15" s="9" t="s">
        <v>840</v>
      </c>
      <c r="D15" s="9"/>
      <c r="E15" s="9"/>
      <c r="F15" s="9"/>
      <c r="G15" s="9"/>
      <c r="H15" s="9"/>
      <c r="I15" s="9"/>
      <c r="J15" s="197">
        <v>-7654</v>
      </c>
      <c r="K15" s="9" t="s">
        <v>378</v>
      </c>
      <c r="L15" s="9"/>
    </row>
    <row r="16" spans="1:14" x14ac:dyDescent="0.2">
      <c r="A16" s="9"/>
      <c r="B16" s="9" t="s">
        <v>329</v>
      </c>
      <c r="C16" s="9" t="s">
        <v>841</v>
      </c>
      <c r="D16" s="9"/>
      <c r="E16" s="9"/>
      <c r="F16" s="9"/>
      <c r="G16" s="9"/>
      <c r="H16" s="9"/>
      <c r="I16" s="9"/>
      <c r="J16" s="197">
        <v>-24816</v>
      </c>
      <c r="K16" s="9" t="s">
        <v>378</v>
      </c>
      <c r="L16" s="9"/>
    </row>
    <row r="17" spans="1:12" x14ac:dyDescent="0.2">
      <c r="A17" s="9"/>
      <c r="B17" s="9" t="s">
        <v>329</v>
      </c>
      <c r="C17" s="9" t="s">
        <v>842</v>
      </c>
      <c r="D17" s="9"/>
      <c r="E17" s="9"/>
      <c r="F17" s="9"/>
      <c r="G17" s="9"/>
      <c r="H17" s="9"/>
      <c r="I17" s="9"/>
      <c r="J17" s="197">
        <v>91878</v>
      </c>
      <c r="K17" s="9" t="s">
        <v>378</v>
      </c>
      <c r="L17" s="9"/>
    </row>
    <row r="18" spans="1:12" x14ac:dyDescent="0.2">
      <c r="A18" s="9"/>
      <c r="B18" s="9" t="s">
        <v>329</v>
      </c>
      <c r="C18" s="9" t="s">
        <v>663</v>
      </c>
      <c r="D18" s="9"/>
      <c r="E18" s="9"/>
      <c r="F18" s="9"/>
      <c r="G18" s="9"/>
      <c r="H18" s="9"/>
      <c r="I18" s="9"/>
      <c r="J18" s="197">
        <v>-69252</v>
      </c>
      <c r="K18" s="9" t="s">
        <v>378</v>
      </c>
      <c r="L18" s="9"/>
    </row>
    <row r="19" spans="1:12" x14ac:dyDescent="0.2">
      <c r="A19" s="9"/>
      <c r="B19" s="9" t="s">
        <v>329</v>
      </c>
      <c r="C19" s="9" t="s">
        <v>657</v>
      </c>
      <c r="D19" s="9"/>
      <c r="E19" s="9"/>
      <c r="F19" s="9"/>
      <c r="G19" s="9"/>
      <c r="H19" s="9"/>
      <c r="I19" s="9"/>
      <c r="J19" s="197">
        <v>29284</v>
      </c>
      <c r="K19" s="9" t="s">
        <v>378</v>
      </c>
      <c r="L19" s="9"/>
    </row>
    <row r="20" spans="1:12" x14ac:dyDescent="0.2">
      <c r="A20" s="9"/>
      <c r="B20" s="9" t="s">
        <v>329</v>
      </c>
      <c r="C20" s="9" t="s">
        <v>658</v>
      </c>
      <c r="D20" s="9"/>
      <c r="E20" s="9"/>
      <c r="F20" s="9"/>
      <c r="G20" s="9"/>
      <c r="H20" s="9"/>
      <c r="I20" s="9"/>
      <c r="J20" s="173">
        <v>-16765</v>
      </c>
      <c r="K20" s="9" t="s">
        <v>378</v>
      </c>
      <c r="L20" s="9"/>
    </row>
    <row r="21" spans="1:12" ht="13.5" thickBot="1" x14ac:dyDescent="0.25">
      <c r="A21" s="9"/>
      <c r="B21" s="9"/>
      <c r="C21" s="9"/>
      <c r="D21" s="9"/>
      <c r="E21" s="9"/>
      <c r="F21" s="9"/>
      <c r="G21" s="9"/>
      <c r="H21" s="9"/>
      <c r="I21" s="9"/>
      <c r="J21" s="183">
        <f>SUM(J10:J20)</f>
        <v>219794</v>
      </c>
      <c r="K21" s="9" t="s">
        <v>378</v>
      </c>
      <c r="L21" s="9"/>
    </row>
    <row r="22" spans="1:12" ht="13.5" thickTop="1" x14ac:dyDescent="0.2">
      <c r="A22" s="9"/>
      <c r="B22" s="9"/>
      <c r="C22" s="9"/>
      <c r="D22" s="9"/>
      <c r="E22" s="9"/>
      <c r="F22" s="9"/>
      <c r="G22" s="9"/>
      <c r="H22" s="9"/>
      <c r="I22" s="9"/>
      <c r="J22" s="197"/>
      <c r="K22" s="9"/>
      <c r="L22" s="9"/>
    </row>
    <row r="23" spans="1:12" x14ac:dyDescent="0.2">
      <c r="A23" s="9" t="s">
        <v>174</v>
      </c>
      <c r="B23" s="9" t="s">
        <v>843</v>
      </c>
      <c r="C23" s="9"/>
      <c r="D23" s="9"/>
      <c r="E23" s="9"/>
      <c r="F23" s="9"/>
      <c r="G23" s="9"/>
      <c r="H23" s="9"/>
      <c r="I23" s="9"/>
      <c r="J23" s="197"/>
      <c r="K23" s="9"/>
      <c r="L23" s="9"/>
    </row>
    <row r="24" spans="1:12" x14ac:dyDescent="0.2">
      <c r="A24" s="9"/>
      <c r="B24" s="9" t="s">
        <v>844</v>
      </c>
      <c r="C24" s="9"/>
      <c r="D24" s="9"/>
      <c r="E24" s="9"/>
      <c r="F24" s="9"/>
      <c r="G24" s="9"/>
      <c r="H24" s="9"/>
      <c r="I24" s="9"/>
      <c r="J24" s="197"/>
      <c r="K24" s="9"/>
      <c r="L24" s="9"/>
    </row>
    <row r="25" spans="1:12" x14ac:dyDescent="0.2">
      <c r="A25" s="9"/>
      <c r="B25" s="9" t="s">
        <v>845</v>
      </c>
      <c r="C25" s="9"/>
      <c r="D25" s="9"/>
      <c r="E25" s="9"/>
      <c r="F25" s="9"/>
      <c r="G25" s="9"/>
      <c r="H25" s="9"/>
      <c r="I25" s="9"/>
      <c r="J25" s="197"/>
      <c r="K25" s="9"/>
      <c r="L25" s="9"/>
    </row>
    <row r="26" spans="1:12" x14ac:dyDescent="0.2">
      <c r="A26" s="9"/>
      <c r="B26" s="9" t="s">
        <v>329</v>
      </c>
      <c r="C26" s="9" t="s">
        <v>846</v>
      </c>
      <c r="D26" s="9"/>
      <c r="E26" s="9"/>
      <c r="F26" s="9"/>
      <c r="G26" s="9"/>
      <c r="H26" s="9"/>
      <c r="I26" s="9"/>
      <c r="J26" s="181">
        <v>-96606</v>
      </c>
      <c r="K26" s="9" t="s">
        <v>378</v>
      </c>
      <c r="L26" s="9"/>
    </row>
    <row r="27" spans="1:12" x14ac:dyDescent="0.2">
      <c r="A27" s="9"/>
      <c r="B27" s="9" t="s">
        <v>329</v>
      </c>
      <c r="C27" s="9" t="s">
        <v>675</v>
      </c>
      <c r="D27" s="9"/>
      <c r="E27" s="9"/>
      <c r="F27" s="9"/>
      <c r="G27" s="9"/>
      <c r="H27" s="9"/>
      <c r="I27" s="9"/>
      <c r="J27" s="181">
        <v>-20954</v>
      </c>
      <c r="K27" s="9" t="s">
        <v>378</v>
      </c>
      <c r="L27" s="9"/>
    </row>
    <row r="28" spans="1:12" x14ac:dyDescent="0.2">
      <c r="A28" s="9"/>
      <c r="B28" s="9" t="s">
        <v>329</v>
      </c>
      <c r="C28" s="9" t="s">
        <v>669</v>
      </c>
      <c r="D28" s="9"/>
      <c r="E28" s="9"/>
      <c r="F28" s="9"/>
      <c r="G28" s="9"/>
      <c r="H28" s="9"/>
      <c r="I28" s="9"/>
      <c r="J28" s="181">
        <v>115334</v>
      </c>
      <c r="K28" s="9" t="s">
        <v>378</v>
      </c>
      <c r="L28" s="9"/>
    </row>
    <row r="29" spans="1:12" x14ac:dyDescent="0.2">
      <c r="A29" s="9"/>
      <c r="B29" s="9" t="s">
        <v>329</v>
      </c>
      <c r="C29" s="9" t="s">
        <v>847</v>
      </c>
      <c r="D29" s="9"/>
      <c r="E29" s="9"/>
      <c r="F29" s="9"/>
      <c r="G29" s="9"/>
      <c r="H29" s="9"/>
      <c r="I29" s="9"/>
      <c r="J29" s="181">
        <v>26942</v>
      </c>
      <c r="K29" s="9" t="s">
        <v>378</v>
      </c>
      <c r="L29" s="9"/>
    </row>
    <row r="30" spans="1:12" x14ac:dyDescent="0.2">
      <c r="A30" s="9"/>
      <c r="B30" s="9" t="s">
        <v>329</v>
      </c>
      <c r="C30" s="9" t="s">
        <v>848</v>
      </c>
      <c r="D30" s="9"/>
      <c r="E30" s="9"/>
      <c r="F30" s="9"/>
      <c r="G30" s="9"/>
      <c r="H30" s="9"/>
      <c r="I30" s="9"/>
      <c r="J30" s="181">
        <v>21940</v>
      </c>
      <c r="K30" s="9" t="s">
        <v>378</v>
      </c>
      <c r="L30" s="9"/>
    </row>
    <row r="31" spans="1:12" x14ac:dyDescent="0.2">
      <c r="A31" s="9"/>
      <c r="B31" s="9" t="s">
        <v>329</v>
      </c>
      <c r="C31" s="9" t="s">
        <v>674</v>
      </c>
      <c r="D31" s="9"/>
      <c r="E31" s="9"/>
      <c r="F31" s="9"/>
      <c r="G31" s="9"/>
      <c r="H31" s="9"/>
      <c r="I31" s="9"/>
      <c r="J31" s="181">
        <v>-38740</v>
      </c>
      <c r="K31" s="9" t="s">
        <v>378</v>
      </c>
      <c r="L31" s="9"/>
    </row>
    <row r="32" spans="1:12" x14ac:dyDescent="0.2">
      <c r="A32" s="9"/>
      <c r="B32" s="9" t="s">
        <v>329</v>
      </c>
      <c r="C32" s="9" t="s">
        <v>677</v>
      </c>
      <c r="D32" s="9"/>
      <c r="E32" s="9"/>
      <c r="F32" s="9"/>
      <c r="G32" s="9"/>
      <c r="H32" s="9"/>
      <c r="I32" s="9"/>
      <c r="J32" s="181">
        <v>-56251</v>
      </c>
      <c r="K32" s="9" t="s">
        <v>378</v>
      </c>
      <c r="L32" s="9"/>
    </row>
    <row r="33" spans="1:12" x14ac:dyDescent="0.2">
      <c r="A33" s="9"/>
      <c r="B33" s="9" t="s">
        <v>329</v>
      </c>
      <c r="C33" s="9" t="s">
        <v>672</v>
      </c>
      <c r="D33" s="9"/>
      <c r="E33" s="9"/>
      <c r="F33" s="9"/>
      <c r="G33" s="9"/>
      <c r="H33" s="9"/>
      <c r="I33" s="9"/>
      <c r="J33" s="181">
        <v>30592</v>
      </c>
      <c r="K33" s="9" t="s">
        <v>378</v>
      </c>
      <c r="L33" s="9"/>
    </row>
    <row r="34" spans="1:12" x14ac:dyDescent="0.2">
      <c r="A34" s="9"/>
      <c r="B34" s="9" t="s">
        <v>329</v>
      </c>
      <c r="C34" s="9" t="s">
        <v>673</v>
      </c>
      <c r="D34" s="9"/>
      <c r="E34" s="9"/>
      <c r="F34" s="9"/>
      <c r="G34" s="9"/>
      <c r="H34" s="9"/>
      <c r="I34" s="9"/>
      <c r="J34" s="181">
        <v>-52008</v>
      </c>
      <c r="K34" s="9" t="s">
        <v>378</v>
      </c>
      <c r="L34" s="9"/>
    </row>
    <row r="35" spans="1:12" x14ac:dyDescent="0.2">
      <c r="A35" s="9"/>
      <c r="B35" s="9" t="s">
        <v>329</v>
      </c>
      <c r="C35" s="9" t="s">
        <v>658</v>
      </c>
      <c r="D35" s="9"/>
      <c r="E35" s="9"/>
      <c r="F35" s="9"/>
      <c r="G35" s="9"/>
      <c r="H35" s="9"/>
      <c r="I35" s="9"/>
      <c r="J35" s="173">
        <v>13675</v>
      </c>
      <c r="K35" s="9" t="s">
        <v>378</v>
      </c>
      <c r="L35" s="9"/>
    </row>
    <row r="36" spans="1:12" ht="13.5" thickBot="1" x14ac:dyDescent="0.25">
      <c r="A36" s="9"/>
      <c r="B36" s="9"/>
      <c r="C36" s="9"/>
      <c r="D36" s="9"/>
      <c r="E36" s="9"/>
      <c r="F36" s="9"/>
      <c r="G36" s="9"/>
      <c r="H36" s="9"/>
      <c r="I36" s="9"/>
      <c r="J36" s="198">
        <f>SUM(J26:J35)</f>
        <v>-56076</v>
      </c>
      <c r="K36" s="9" t="s">
        <v>378</v>
      </c>
      <c r="L36" s="9"/>
    </row>
    <row r="37" spans="1:12" ht="13.5" thickTop="1" x14ac:dyDescent="0.2">
      <c r="A37" s="9"/>
      <c r="B37" s="9"/>
      <c r="C37" s="9"/>
      <c r="D37" s="9"/>
      <c r="E37" s="9"/>
      <c r="F37" s="9"/>
      <c r="G37" s="9"/>
      <c r="H37" s="9"/>
      <c r="I37" s="9"/>
      <c r="J37" s="197"/>
      <c r="K37" s="9"/>
      <c r="L37" s="9"/>
    </row>
    <row r="38" spans="1:12" x14ac:dyDescent="0.2">
      <c r="A38" s="9" t="s">
        <v>174</v>
      </c>
      <c r="B38" s="9" t="s">
        <v>849</v>
      </c>
      <c r="C38" s="9"/>
      <c r="D38" s="9"/>
      <c r="E38" s="9"/>
      <c r="F38" s="9"/>
      <c r="G38" s="9"/>
      <c r="H38" s="9"/>
      <c r="I38" s="9"/>
      <c r="J38" s="197"/>
      <c r="K38" s="9"/>
      <c r="L38" s="9"/>
    </row>
    <row r="39" spans="1:12" x14ac:dyDescent="0.2">
      <c r="A39" s="9"/>
      <c r="B39" s="9" t="s">
        <v>850</v>
      </c>
      <c r="C39" s="9"/>
      <c r="D39" s="9"/>
      <c r="E39" s="9"/>
      <c r="F39" s="9"/>
      <c r="G39" s="9"/>
      <c r="H39" s="9"/>
      <c r="I39" s="9"/>
      <c r="J39" s="197"/>
      <c r="K39" s="9"/>
      <c r="L39" s="9"/>
    </row>
    <row r="40" spans="1:12" x14ac:dyDescent="0.2">
      <c r="A40" s="9"/>
      <c r="B40" s="9" t="s">
        <v>329</v>
      </c>
      <c r="C40" s="9" t="s">
        <v>851</v>
      </c>
      <c r="D40" s="9"/>
      <c r="E40" s="9"/>
      <c r="F40" s="9"/>
      <c r="G40" s="9"/>
      <c r="H40" s="9"/>
      <c r="I40" s="9"/>
      <c r="J40" s="197">
        <v>51162</v>
      </c>
      <c r="K40" s="9" t="s">
        <v>378</v>
      </c>
      <c r="L40" s="9"/>
    </row>
    <row r="41" spans="1:12" x14ac:dyDescent="0.2">
      <c r="A41" s="9"/>
      <c r="B41" s="9" t="s">
        <v>329</v>
      </c>
      <c r="C41" s="9" t="s">
        <v>852</v>
      </c>
      <c r="D41" s="9"/>
      <c r="E41" s="9"/>
      <c r="F41" s="9"/>
      <c r="G41" s="9"/>
      <c r="H41" s="9"/>
      <c r="I41" s="9"/>
      <c r="J41" s="197">
        <v>11015</v>
      </c>
      <c r="K41" s="9" t="s">
        <v>378</v>
      </c>
      <c r="L41" s="9"/>
    </row>
    <row r="42" spans="1:12" x14ac:dyDescent="0.2">
      <c r="A42" s="9"/>
      <c r="B42" s="9" t="s">
        <v>329</v>
      </c>
      <c r="C42" s="9" t="s">
        <v>853</v>
      </c>
      <c r="D42" s="9"/>
      <c r="E42" s="9"/>
      <c r="F42" s="9"/>
      <c r="G42" s="9"/>
      <c r="H42" s="9"/>
      <c r="I42" s="9"/>
      <c r="J42" s="173">
        <v>139391</v>
      </c>
      <c r="K42" s="9" t="s">
        <v>378</v>
      </c>
      <c r="L42" s="9"/>
    </row>
    <row r="43" spans="1:12" ht="13.5" thickBot="1" x14ac:dyDescent="0.25">
      <c r="A43" s="9"/>
      <c r="B43" s="9"/>
      <c r="C43" s="9"/>
      <c r="D43" s="9"/>
      <c r="E43" s="9"/>
      <c r="F43" s="9"/>
      <c r="G43" s="9"/>
      <c r="H43" s="9"/>
      <c r="I43" s="9"/>
      <c r="J43" s="183">
        <f>SUM(J40:J42)</f>
        <v>201568</v>
      </c>
      <c r="K43" s="9" t="s">
        <v>378</v>
      </c>
      <c r="L43" s="9"/>
    </row>
    <row r="44" spans="1:12" ht="13.5" thickTop="1" x14ac:dyDescent="0.2">
      <c r="A44" s="9"/>
      <c r="B44" s="9"/>
      <c r="C44" s="9"/>
      <c r="D44" s="9"/>
      <c r="E44" s="9"/>
      <c r="F44" s="9"/>
      <c r="G44" s="9"/>
      <c r="H44" s="9"/>
      <c r="I44" s="9"/>
      <c r="J44" s="197"/>
      <c r="K44" s="9"/>
      <c r="L44" s="9"/>
    </row>
    <row r="45" spans="1:12" x14ac:dyDescent="0.2">
      <c r="A45" s="9" t="s">
        <v>174</v>
      </c>
      <c r="B45" s="9" t="s">
        <v>854</v>
      </c>
      <c r="C45" s="9"/>
      <c r="D45" s="9"/>
      <c r="E45" s="9"/>
      <c r="F45" s="9"/>
      <c r="G45" s="9"/>
      <c r="H45" s="9"/>
      <c r="I45" s="9"/>
      <c r="J45" s="197"/>
      <c r="K45" s="9"/>
      <c r="L45" s="9"/>
    </row>
    <row r="46" spans="1:12" x14ac:dyDescent="0.2">
      <c r="A46" s="9"/>
      <c r="B46" s="9"/>
      <c r="C46" s="9"/>
      <c r="D46" s="9"/>
      <c r="E46" s="9"/>
      <c r="F46" s="9"/>
      <c r="G46" s="9"/>
      <c r="H46" s="9"/>
      <c r="I46" s="9"/>
      <c r="J46" s="197"/>
      <c r="K46" s="9"/>
      <c r="L46" s="9"/>
    </row>
    <row r="47" spans="1:12" x14ac:dyDescent="0.2">
      <c r="A47" s="9" t="s">
        <v>174</v>
      </c>
      <c r="B47" s="9" t="s">
        <v>855</v>
      </c>
      <c r="C47" s="9"/>
      <c r="D47" s="9"/>
      <c r="E47" s="9"/>
      <c r="F47" s="9"/>
      <c r="G47" s="9"/>
      <c r="H47" s="9"/>
      <c r="I47" s="9"/>
      <c r="J47" s="197"/>
      <c r="K47" s="9"/>
      <c r="L47" s="9"/>
    </row>
    <row r="48" spans="1:12" x14ac:dyDescent="0.2">
      <c r="A48" s="9"/>
      <c r="B48" s="9" t="s">
        <v>856</v>
      </c>
      <c r="C48" s="9"/>
      <c r="D48" s="9"/>
      <c r="E48" s="9"/>
      <c r="F48" s="9"/>
      <c r="G48" s="9"/>
      <c r="H48" s="9"/>
      <c r="I48" s="9"/>
      <c r="J48" s="197"/>
      <c r="K48" s="9"/>
      <c r="L48" s="9"/>
    </row>
    <row r="49" spans="1:12" x14ac:dyDescent="0.2">
      <c r="A49" s="9"/>
      <c r="B49" s="9"/>
      <c r="C49" s="9"/>
      <c r="D49" s="9"/>
      <c r="E49" s="9"/>
      <c r="F49" s="9"/>
      <c r="G49" s="9"/>
      <c r="H49" s="9"/>
      <c r="I49" s="9"/>
      <c r="J49" s="197"/>
      <c r="K49" s="9"/>
      <c r="L49" s="9"/>
    </row>
    <row r="50" spans="1:12" x14ac:dyDescent="0.2">
      <c r="A50" s="9" t="s">
        <v>174</v>
      </c>
      <c r="B50" s="9" t="s">
        <v>857</v>
      </c>
      <c r="C50" s="9"/>
      <c r="D50" s="9"/>
      <c r="E50" s="9"/>
      <c r="F50" s="9"/>
      <c r="G50" s="9"/>
      <c r="H50" s="9"/>
      <c r="I50" s="9"/>
      <c r="J50" s="197"/>
      <c r="K50" s="9"/>
      <c r="L50" s="9"/>
    </row>
    <row r="51" spans="1:12" x14ac:dyDescent="0.2">
      <c r="A51" s="9"/>
      <c r="B51" s="9"/>
      <c r="C51" s="9"/>
      <c r="D51" s="9"/>
      <c r="E51" s="9"/>
      <c r="F51" s="9"/>
      <c r="G51" s="9"/>
      <c r="H51" s="9"/>
      <c r="I51" s="9"/>
      <c r="J51" s="197"/>
      <c r="K51" s="9"/>
      <c r="L51" s="9"/>
    </row>
    <row r="52" spans="1:12" x14ac:dyDescent="0.2">
      <c r="A52" s="9" t="s">
        <v>174</v>
      </c>
      <c r="B52" s="9" t="s">
        <v>858</v>
      </c>
      <c r="C52" s="9"/>
      <c r="D52" s="9"/>
      <c r="E52" s="9"/>
      <c r="F52" s="9"/>
      <c r="G52" s="9"/>
      <c r="H52" s="9"/>
      <c r="I52" s="9"/>
      <c r="J52" s="197"/>
      <c r="K52" s="9"/>
      <c r="L52" s="9"/>
    </row>
    <row r="53" spans="1:12" ht="15" x14ac:dyDescent="0.25">
      <c r="A53" s="194"/>
      <c r="B53" s="194"/>
      <c r="C53" s="194"/>
      <c r="D53" s="194"/>
      <c r="E53" s="194"/>
      <c r="F53" s="194"/>
      <c r="G53" s="194"/>
      <c r="H53" s="194"/>
      <c r="I53" s="194"/>
      <c r="J53" s="195"/>
      <c r="K53" s="194"/>
      <c r="L53" s="194"/>
    </row>
    <row r="54" spans="1:12" x14ac:dyDescent="0.2">
      <c r="A54" s="24" t="s">
        <v>940</v>
      </c>
      <c r="B54" s="24"/>
      <c r="C54" s="24"/>
      <c r="D54" s="24"/>
      <c r="E54" s="24"/>
    </row>
    <row r="55" spans="1:12" x14ac:dyDescent="0.2">
      <c r="A55" s="24" t="s">
        <v>941</v>
      </c>
      <c r="B55" s="224"/>
      <c r="C55" s="224">
        <v>446692126</v>
      </c>
      <c r="D55" s="24"/>
      <c r="E55" s="24"/>
    </row>
    <row r="56" spans="1:12" x14ac:dyDescent="0.2">
      <c r="A56" s="18" t="s">
        <v>942</v>
      </c>
      <c r="B56" s="18"/>
      <c r="C56" s="18"/>
      <c r="D56" s="18"/>
      <c r="E56" s="24"/>
    </row>
    <row r="58" spans="1:12" x14ac:dyDescent="0.2">
      <c r="A58" s="9" t="s">
        <v>949</v>
      </c>
      <c r="B58" s="9"/>
      <c r="C58" s="9"/>
      <c r="D58" s="9"/>
      <c r="E58" s="9"/>
      <c r="F58" s="9"/>
      <c r="G58" s="9"/>
      <c r="H58" s="9"/>
      <c r="I58" s="9"/>
      <c r="J58" s="197"/>
      <c r="K58" s="9"/>
      <c r="L58" s="9"/>
    </row>
    <row r="59" spans="1:12" x14ac:dyDescent="0.2">
      <c r="A59" s="9"/>
      <c r="B59" s="9"/>
      <c r="C59" s="9"/>
      <c r="D59" s="9"/>
      <c r="E59" s="9"/>
      <c r="F59" s="9"/>
      <c r="G59" s="9"/>
      <c r="H59" s="9"/>
      <c r="I59" s="9"/>
      <c r="J59" s="197"/>
      <c r="K59" s="9"/>
      <c r="L59" s="9"/>
    </row>
    <row r="60" spans="1:12" x14ac:dyDescent="0.2">
      <c r="A60" s="9" t="s">
        <v>329</v>
      </c>
      <c r="B60" s="9" t="s">
        <v>860</v>
      </c>
      <c r="C60" s="9"/>
      <c r="D60" s="9"/>
      <c r="E60" s="9"/>
      <c r="F60" s="25" t="s">
        <v>861</v>
      </c>
      <c r="G60" s="25"/>
      <c r="H60" s="9"/>
      <c r="I60" s="9"/>
      <c r="J60" s="197"/>
      <c r="K60" s="9"/>
      <c r="L60" s="9"/>
    </row>
    <row r="61" spans="1:12" x14ac:dyDescent="0.2">
      <c r="A61" s="9"/>
      <c r="B61" s="9"/>
      <c r="C61" s="9"/>
      <c r="D61" s="9"/>
      <c r="E61" s="9"/>
      <c r="F61" s="9"/>
      <c r="G61" s="9"/>
      <c r="H61" s="9"/>
      <c r="I61" s="9"/>
      <c r="J61" s="197"/>
      <c r="K61" s="9"/>
      <c r="L61" s="9"/>
    </row>
    <row r="62" spans="1:12" x14ac:dyDescent="0.2">
      <c r="A62" s="25" t="s">
        <v>862</v>
      </c>
      <c r="B62" s="9"/>
      <c r="C62" s="9"/>
      <c r="D62" s="9"/>
      <c r="E62" s="9"/>
      <c r="F62" s="9"/>
      <c r="G62" s="9"/>
      <c r="H62" s="9"/>
      <c r="I62" s="9"/>
      <c r="J62" s="197"/>
      <c r="K62" s="9"/>
      <c r="L62" s="9"/>
    </row>
    <row r="63" spans="1:12" x14ac:dyDescent="0.2">
      <c r="A63" s="9"/>
      <c r="B63" s="9"/>
      <c r="C63" s="9"/>
      <c r="D63" s="9"/>
      <c r="E63" s="9"/>
      <c r="F63" s="9"/>
      <c r="G63" s="9"/>
      <c r="H63" s="9"/>
      <c r="I63" s="9"/>
      <c r="J63" s="197"/>
      <c r="K63" s="9"/>
      <c r="L63" s="9"/>
    </row>
    <row r="64" spans="1:12" s="225" customFormat="1" x14ac:dyDescent="0.2">
      <c r="A64" s="225" t="s">
        <v>863</v>
      </c>
      <c r="J64" s="226"/>
    </row>
    <row r="65" spans="1:12" s="225" customFormat="1" x14ac:dyDescent="0.2">
      <c r="A65" s="225" t="s">
        <v>864</v>
      </c>
      <c r="J65" s="226"/>
    </row>
    <row r="66" spans="1:12" s="225" customFormat="1" x14ac:dyDescent="0.2">
      <c r="A66" s="225" t="s">
        <v>865</v>
      </c>
      <c r="J66" s="226"/>
    </row>
    <row r="67" spans="1:12" s="225" customFormat="1" x14ac:dyDescent="0.2">
      <c r="A67" s="225" t="s">
        <v>866</v>
      </c>
      <c r="J67" s="226"/>
    </row>
    <row r="68" spans="1:12" s="225" customFormat="1" x14ac:dyDescent="0.2">
      <c r="A68" s="225" t="s">
        <v>867</v>
      </c>
      <c r="J68" s="226"/>
    </row>
    <row r="69" spans="1:12" s="225" customFormat="1" x14ac:dyDescent="0.2">
      <c r="A69" s="225" t="s">
        <v>868</v>
      </c>
      <c r="J69" s="226"/>
    </row>
    <row r="70" spans="1:12" s="225" customFormat="1" x14ac:dyDescent="0.2">
      <c r="A70" s="225" t="s">
        <v>869</v>
      </c>
      <c r="J70" s="226"/>
    </row>
    <row r="71" spans="1:12" s="225" customFormat="1" x14ac:dyDescent="0.2">
      <c r="A71" s="225" t="s">
        <v>870</v>
      </c>
      <c r="J71" s="226"/>
    </row>
    <row r="72" spans="1:12" s="9" customFormat="1" x14ac:dyDescent="0.2">
      <c r="J72" s="197"/>
    </row>
    <row r="73" spans="1:12" x14ac:dyDescent="0.2">
      <c r="A73" s="9" t="s">
        <v>681</v>
      </c>
      <c r="B73" s="9" t="s">
        <v>871</v>
      </c>
      <c r="C73" s="9"/>
      <c r="D73" s="9"/>
      <c r="E73" s="9"/>
      <c r="F73" s="9"/>
      <c r="G73" s="9"/>
      <c r="H73" s="9"/>
      <c r="I73" s="9"/>
      <c r="J73" s="197"/>
      <c r="K73" s="9"/>
      <c r="L73" s="9"/>
    </row>
    <row r="74" spans="1:12" x14ac:dyDescent="0.2">
      <c r="A74" s="9"/>
      <c r="B74" s="9" t="s">
        <v>872</v>
      </c>
      <c r="C74" s="9"/>
      <c r="D74" s="9"/>
      <c r="E74" s="9"/>
      <c r="F74" s="9"/>
      <c r="G74" s="9"/>
      <c r="H74" s="9"/>
      <c r="I74" s="9"/>
      <c r="J74" s="197"/>
      <c r="K74" s="9"/>
      <c r="L74" s="9"/>
    </row>
    <row r="75" spans="1:12" x14ac:dyDescent="0.2">
      <c r="A75" s="9"/>
      <c r="B75" s="9"/>
      <c r="C75" s="9"/>
      <c r="D75" s="9"/>
      <c r="E75" s="9"/>
      <c r="F75" s="9"/>
      <c r="G75" s="9"/>
      <c r="H75" s="9"/>
      <c r="I75" s="9"/>
      <c r="J75" s="197"/>
      <c r="K75" s="9"/>
      <c r="L75" s="9"/>
    </row>
    <row r="76" spans="1:12" x14ac:dyDescent="0.2">
      <c r="A76" s="9" t="s">
        <v>700</v>
      </c>
      <c r="B76" s="9" t="s">
        <v>873</v>
      </c>
      <c r="C76" s="9"/>
      <c r="D76" s="9"/>
      <c r="E76" s="9"/>
      <c r="F76" s="9"/>
      <c r="G76" s="9"/>
      <c r="H76" s="9"/>
      <c r="I76" s="9"/>
      <c r="J76" s="197"/>
      <c r="K76" s="9"/>
      <c r="L76" s="9"/>
    </row>
    <row r="77" spans="1:12" x14ac:dyDescent="0.2">
      <c r="A77" s="9"/>
      <c r="B77" s="9" t="s">
        <v>874</v>
      </c>
      <c r="C77" s="9"/>
      <c r="D77" s="9"/>
      <c r="E77" s="9"/>
      <c r="F77" s="9"/>
      <c r="G77" s="9"/>
      <c r="H77" s="9"/>
      <c r="I77" s="9"/>
      <c r="J77" s="197"/>
      <c r="K77" s="9"/>
      <c r="L77" s="9"/>
    </row>
    <row r="78" spans="1:12" x14ac:dyDescent="0.2">
      <c r="A78" s="9"/>
      <c r="B78" s="9"/>
      <c r="C78" s="9"/>
      <c r="D78" s="9"/>
      <c r="E78" s="9"/>
      <c r="F78" s="9"/>
      <c r="G78" s="9"/>
      <c r="H78" s="9"/>
      <c r="I78" s="9"/>
      <c r="J78" s="197"/>
      <c r="K78" s="9"/>
      <c r="L78" s="9"/>
    </row>
    <row r="79" spans="1:12" x14ac:dyDescent="0.2">
      <c r="A79" s="9" t="s">
        <v>875</v>
      </c>
      <c r="B79" s="9" t="s">
        <v>876</v>
      </c>
      <c r="C79" s="9"/>
      <c r="D79" s="9"/>
      <c r="E79" s="9"/>
      <c r="F79" s="9"/>
      <c r="G79" s="9"/>
      <c r="H79" s="9"/>
      <c r="I79" s="9"/>
      <c r="J79" s="197"/>
      <c r="K79" s="9"/>
      <c r="L79" s="9"/>
    </row>
    <row r="80" spans="1:12" x14ac:dyDescent="0.2">
      <c r="A80" s="9"/>
      <c r="B80" s="9"/>
      <c r="C80" s="9"/>
      <c r="D80" s="9"/>
      <c r="E80" s="9"/>
      <c r="F80" s="9"/>
      <c r="G80" s="9"/>
      <c r="H80" s="9"/>
      <c r="I80" s="9"/>
      <c r="J80" s="197"/>
      <c r="K80" s="9"/>
      <c r="L80" s="9"/>
    </row>
    <row r="81" spans="1:12" x14ac:dyDescent="0.2">
      <c r="A81" s="9" t="s">
        <v>715</v>
      </c>
      <c r="B81" s="9" t="s">
        <v>944</v>
      </c>
      <c r="C81" s="9"/>
      <c r="D81" s="9"/>
      <c r="E81" s="9"/>
      <c r="F81" s="9"/>
      <c r="G81" s="9"/>
      <c r="H81" s="9"/>
      <c r="I81" s="9"/>
      <c r="J81" s="197"/>
      <c r="K81" s="9"/>
      <c r="L81" s="9"/>
    </row>
    <row r="82" spans="1:12" x14ac:dyDescent="0.2">
      <c r="A82" s="9"/>
      <c r="B82" s="9" t="s">
        <v>943</v>
      </c>
      <c r="C82" s="9"/>
      <c r="D82" s="9"/>
      <c r="E82" s="9"/>
      <c r="F82" s="9"/>
      <c r="G82" s="9"/>
      <c r="H82" s="9"/>
      <c r="I82" s="9"/>
      <c r="J82" s="197"/>
      <c r="K82" s="9"/>
      <c r="L82" s="9"/>
    </row>
    <row r="83" spans="1:12" x14ac:dyDescent="0.2">
      <c r="A83" s="9"/>
      <c r="B83" s="9"/>
      <c r="C83" s="9"/>
      <c r="D83" s="9"/>
      <c r="E83" s="9"/>
      <c r="F83" s="9"/>
      <c r="G83" s="9"/>
      <c r="H83" s="9"/>
      <c r="I83" s="9"/>
      <c r="J83" s="197"/>
      <c r="K83" s="9"/>
      <c r="L83" s="9"/>
    </row>
    <row r="84" spans="1:12" x14ac:dyDescent="0.2">
      <c r="A84" s="9" t="s">
        <v>877</v>
      </c>
      <c r="B84" s="9"/>
      <c r="C84" s="9"/>
      <c r="D84" s="9"/>
      <c r="E84" s="9"/>
      <c r="F84" s="9"/>
      <c r="G84" s="9"/>
      <c r="H84" s="9"/>
      <c r="I84" s="9"/>
      <c r="J84" s="197"/>
      <c r="K84" s="9"/>
      <c r="L84" s="9"/>
    </row>
    <row r="85" spans="1:12" x14ac:dyDescent="0.2">
      <c r="A85" s="9" t="s">
        <v>878</v>
      </c>
      <c r="B85" s="9"/>
      <c r="C85" s="9"/>
      <c r="D85" s="9"/>
      <c r="E85" s="9"/>
      <c r="F85" s="9"/>
      <c r="G85" s="9"/>
      <c r="H85" s="9"/>
      <c r="I85" s="9"/>
      <c r="J85" s="197"/>
      <c r="K85" s="9"/>
      <c r="L85" s="9"/>
    </row>
    <row r="86" spans="1:12" x14ac:dyDescent="0.2">
      <c r="A86" s="9"/>
      <c r="B86" s="9"/>
      <c r="C86" s="9"/>
      <c r="D86" s="9"/>
      <c r="E86" s="9"/>
      <c r="F86" s="9"/>
      <c r="G86" s="9"/>
      <c r="H86" s="9"/>
      <c r="I86" s="9"/>
      <c r="J86" s="197"/>
      <c r="K86" s="9"/>
      <c r="L86" s="9"/>
    </row>
    <row r="87" spans="1:12" x14ac:dyDescent="0.2">
      <c r="A87" s="9" t="s">
        <v>879</v>
      </c>
      <c r="B87" s="9"/>
      <c r="C87" s="9"/>
      <c r="D87" s="9"/>
      <c r="E87" s="9"/>
      <c r="F87" s="9"/>
      <c r="G87" s="9"/>
      <c r="H87" s="9"/>
      <c r="I87" s="9"/>
      <c r="J87" s="197"/>
      <c r="K87" s="9"/>
      <c r="L87" s="9"/>
    </row>
    <row r="88" spans="1:12" x14ac:dyDescent="0.2">
      <c r="A88" s="9"/>
      <c r="B88" s="9"/>
      <c r="C88" s="9"/>
      <c r="D88" s="9"/>
      <c r="E88" s="9"/>
      <c r="F88" s="9"/>
      <c r="G88" s="9"/>
      <c r="H88" s="9"/>
      <c r="I88" s="9"/>
      <c r="J88" s="197"/>
      <c r="K88" s="9"/>
      <c r="L88" s="9"/>
    </row>
    <row r="89" spans="1:12" x14ac:dyDescent="0.2">
      <c r="A89" s="9" t="s">
        <v>880</v>
      </c>
      <c r="B89" s="9"/>
      <c r="C89" s="9"/>
      <c r="D89" s="9"/>
      <c r="E89" s="9"/>
      <c r="F89" s="9"/>
      <c r="G89" s="9"/>
      <c r="H89" s="9"/>
      <c r="I89" s="9"/>
      <c r="J89" s="197"/>
      <c r="K89" s="9"/>
      <c r="L89" s="9"/>
    </row>
    <row r="90" spans="1:12" x14ac:dyDescent="0.2">
      <c r="A90" s="9" t="s">
        <v>881</v>
      </c>
      <c r="B90" s="9"/>
      <c r="C90" s="9"/>
      <c r="D90" s="9"/>
      <c r="E90" s="9"/>
      <c r="F90" s="9"/>
      <c r="G90" s="9"/>
      <c r="H90" s="9"/>
      <c r="I90" s="9"/>
      <c r="J90" s="197"/>
      <c r="K90" s="9"/>
      <c r="L90" s="9"/>
    </row>
    <row r="91" spans="1:12" x14ac:dyDescent="0.2">
      <c r="A91" s="9"/>
      <c r="B91" s="9"/>
      <c r="C91" s="9"/>
      <c r="D91" s="9"/>
      <c r="E91" s="9"/>
      <c r="F91" s="9"/>
      <c r="G91" s="9"/>
      <c r="H91" s="9"/>
      <c r="I91" s="9"/>
      <c r="J91" s="197"/>
      <c r="K91" s="9"/>
      <c r="L91" s="9"/>
    </row>
    <row r="92" spans="1:12" x14ac:dyDescent="0.2">
      <c r="A92" s="9" t="s">
        <v>948</v>
      </c>
      <c r="B92" s="9"/>
      <c r="C92" s="9"/>
      <c r="D92" s="9"/>
      <c r="E92" s="9"/>
      <c r="F92" s="9"/>
      <c r="G92" s="9"/>
      <c r="H92" s="9"/>
      <c r="I92" s="9"/>
      <c r="J92" s="197"/>
      <c r="K92" s="9"/>
      <c r="L92" s="9"/>
    </row>
    <row r="93" spans="1:12" x14ac:dyDescent="0.2">
      <c r="A93" s="9"/>
      <c r="B93" s="9"/>
      <c r="C93" s="9"/>
      <c r="D93" s="9"/>
      <c r="E93" s="9"/>
      <c r="F93" s="9"/>
      <c r="G93" s="9"/>
      <c r="H93" s="9"/>
      <c r="I93" s="9"/>
      <c r="J93" s="197"/>
      <c r="K93" s="9"/>
      <c r="L93" s="9"/>
    </row>
    <row r="94" spans="1:12" x14ac:dyDescent="0.2">
      <c r="A94" s="9"/>
      <c r="B94" s="9"/>
      <c r="C94" s="9"/>
      <c r="D94" s="9"/>
      <c r="E94" s="9"/>
      <c r="F94" s="9"/>
      <c r="G94" s="9"/>
      <c r="H94" s="9"/>
      <c r="I94" s="9"/>
      <c r="J94" s="197"/>
      <c r="K94" s="9"/>
      <c r="L94" s="9"/>
    </row>
    <row r="95" spans="1:12" x14ac:dyDescent="0.2">
      <c r="A95" s="9"/>
      <c r="B95" s="9"/>
      <c r="C95" s="9"/>
      <c r="D95" s="9"/>
      <c r="E95" s="9"/>
      <c r="F95" s="9"/>
      <c r="G95" s="9"/>
      <c r="H95" s="9"/>
      <c r="I95" s="9"/>
      <c r="J95" s="197"/>
      <c r="K95" s="9"/>
      <c r="L95" s="9"/>
    </row>
    <row r="96" spans="1:12" x14ac:dyDescent="0.2">
      <c r="A96" s="9" t="s">
        <v>882</v>
      </c>
      <c r="B96" s="9"/>
      <c r="C96" s="9"/>
      <c r="D96" s="9"/>
      <c r="E96" s="9" t="s">
        <v>883</v>
      </c>
      <c r="F96" s="9"/>
      <c r="G96" s="9"/>
      <c r="H96" s="9"/>
      <c r="I96" s="9" t="s">
        <v>945</v>
      </c>
      <c r="J96" s="197"/>
      <c r="K96" s="9"/>
      <c r="L96" s="9"/>
    </row>
    <row r="97" spans="1:12" x14ac:dyDescent="0.2">
      <c r="A97" s="9" t="s">
        <v>884</v>
      </c>
      <c r="B97" s="9"/>
      <c r="C97" s="9"/>
      <c r="D97" s="9"/>
      <c r="E97" s="9" t="s">
        <v>885</v>
      </c>
      <c r="F97" s="9"/>
      <c r="G97" s="9"/>
      <c r="H97" s="9"/>
      <c r="I97" s="9" t="s">
        <v>887</v>
      </c>
      <c r="J97" s="197"/>
      <c r="K97" s="9"/>
      <c r="L97" s="9"/>
    </row>
    <row r="98" spans="1:12" x14ac:dyDescent="0.2">
      <c r="A98" s="9"/>
      <c r="B98" s="9"/>
      <c r="C98" s="9"/>
      <c r="D98" s="9"/>
      <c r="E98" s="9"/>
      <c r="F98" s="9"/>
      <c r="G98" s="9"/>
      <c r="H98" s="9"/>
      <c r="I98" s="9" t="s">
        <v>946</v>
      </c>
      <c r="J98" s="197"/>
      <c r="K98" s="9"/>
      <c r="L98" s="9"/>
    </row>
    <row r="99" spans="1:12" x14ac:dyDescent="0.2">
      <c r="A99" s="9"/>
      <c r="B99" s="9"/>
      <c r="C99" s="9"/>
      <c r="D99" s="9"/>
      <c r="E99" s="9"/>
      <c r="F99" s="9"/>
      <c r="G99" s="9"/>
      <c r="H99" s="9"/>
      <c r="I99" s="9" t="s">
        <v>886</v>
      </c>
      <c r="J99" s="197"/>
      <c r="K99" s="9"/>
      <c r="L99" s="9"/>
    </row>
    <row r="100" spans="1:12" x14ac:dyDescent="0.2">
      <c r="A100" s="9"/>
      <c r="B100" s="9"/>
      <c r="C100" s="9"/>
      <c r="D100" s="9"/>
      <c r="E100" s="9"/>
      <c r="F100" s="9"/>
      <c r="G100" s="9"/>
      <c r="H100" s="9"/>
      <c r="I100" s="9"/>
      <c r="J100" s="197"/>
      <c r="K100" s="9"/>
      <c r="L100" s="9"/>
    </row>
    <row r="101" spans="1:12" x14ac:dyDescent="0.2">
      <c r="A101" s="9"/>
      <c r="B101" s="9"/>
      <c r="C101" s="9"/>
      <c r="D101" s="9"/>
      <c r="E101" s="9"/>
      <c r="F101" s="9"/>
      <c r="G101" s="9"/>
      <c r="H101" s="9"/>
      <c r="I101" s="9"/>
      <c r="J101" s="197"/>
      <c r="K101" s="9"/>
      <c r="L101" s="9"/>
    </row>
    <row r="102" spans="1:12" x14ac:dyDescent="0.2">
      <c r="A102" s="9"/>
      <c r="B102" s="9"/>
      <c r="C102" s="9"/>
      <c r="D102" s="9"/>
      <c r="E102" s="9"/>
      <c r="F102" s="9"/>
      <c r="G102" s="9"/>
      <c r="H102" s="9"/>
      <c r="I102" s="9"/>
      <c r="J102" s="197"/>
      <c r="K102" s="9"/>
      <c r="L102" s="9"/>
    </row>
    <row r="103" spans="1:12" x14ac:dyDescent="0.2">
      <c r="A103" s="9"/>
      <c r="B103" s="9"/>
      <c r="C103" s="9"/>
      <c r="D103" s="9"/>
      <c r="E103" s="9"/>
      <c r="F103" s="9"/>
      <c r="G103" s="9"/>
      <c r="H103" s="9"/>
      <c r="I103" s="9"/>
      <c r="J103" s="197"/>
      <c r="K103" s="9"/>
      <c r="L103" s="9"/>
    </row>
    <row r="104" spans="1:12" x14ac:dyDescent="0.2">
      <c r="A104" s="9"/>
      <c r="B104" s="9"/>
      <c r="C104" s="9"/>
      <c r="D104" s="9"/>
      <c r="E104" s="9"/>
      <c r="F104" s="9"/>
      <c r="G104" s="9"/>
      <c r="H104" s="9"/>
      <c r="I104" s="9"/>
      <c r="J104" s="197"/>
      <c r="K104" s="9"/>
      <c r="L104" s="9"/>
    </row>
    <row r="105" spans="1:12" ht="15" x14ac:dyDescent="0.25">
      <c r="A105" s="194"/>
      <c r="B105" s="194"/>
      <c r="C105" s="194"/>
      <c r="D105" s="194"/>
      <c r="E105" s="194"/>
      <c r="F105" s="194"/>
      <c r="G105" s="194"/>
      <c r="H105" s="194"/>
      <c r="I105" s="194"/>
      <c r="J105" s="195"/>
      <c r="K105" s="194"/>
      <c r="L105" s="194"/>
    </row>
    <row r="106" spans="1:12" ht="15" x14ac:dyDescent="0.25">
      <c r="A106" s="194"/>
      <c r="B106" s="194"/>
      <c r="C106" s="194"/>
      <c r="D106" s="194"/>
      <c r="E106" s="194"/>
      <c r="F106" s="194"/>
      <c r="G106" s="194"/>
      <c r="H106" s="194"/>
      <c r="I106" s="194"/>
      <c r="J106" s="195"/>
      <c r="K106" s="194"/>
      <c r="L106" s="194"/>
    </row>
    <row r="107" spans="1:12" ht="15" x14ac:dyDescent="0.25">
      <c r="A107" s="194"/>
      <c r="B107" s="194"/>
      <c r="C107" s="194"/>
      <c r="D107" s="194"/>
      <c r="E107" s="194"/>
      <c r="F107" s="194"/>
      <c r="G107" s="194"/>
      <c r="H107" s="194"/>
      <c r="I107" s="194"/>
      <c r="J107" s="195"/>
      <c r="K107" s="194"/>
      <c r="L107" s="194"/>
    </row>
    <row r="108" spans="1:12" ht="15" x14ac:dyDescent="0.25">
      <c r="A108" s="194"/>
      <c r="B108" s="194"/>
      <c r="C108" s="194"/>
      <c r="D108" s="194"/>
      <c r="E108" s="194"/>
      <c r="F108" s="194"/>
      <c r="G108" s="194"/>
      <c r="H108" s="194"/>
      <c r="I108" s="194"/>
      <c r="J108" s="195"/>
      <c r="K108" s="194"/>
      <c r="L108" s="194"/>
    </row>
  </sheetData>
  <hyperlinks>
    <hyperlink ref="N10" r:id="rId1" xr:uid="{B39BBF76-9E46-46DA-84EA-B16C91F634EF}"/>
  </hyperlinks>
  <pageMargins left="0.70866141732283472" right="0.31496062992125984" top="0.74803149606299213" bottom="0.74803149606299213" header="0.31496062992125984" footer="0.31496062992125984"/>
  <pageSetup orientation="portrait" horizontalDpi="4294967292" r:id="rId2"/>
  <drawing r:id="rId3"/>
  <legacyDrawing r:id="rId4"/>
  <oleObjects>
    <mc:AlternateContent xmlns:mc="http://schemas.openxmlformats.org/markup-compatibility/2006">
      <mc:Choice Requires="x14">
        <oleObject progId="Word.Document.12" shapeId="4097" r:id="rId5">
          <objectPr defaultSize="0" r:id="rId6">
            <anchor moveWithCells="1">
              <from>
                <xdr:col>16</xdr:col>
                <xdr:colOff>0</xdr:colOff>
                <xdr:row>9</xdr:row>
                <xdr:rowOff>0</xdr:rowOff>
              </from>
              <to>
                <xdr:col>27</xdr:col>
                <xdr:colOff>57150</xdr:colOff>
                <xdr:row>10</xdr:row>
                <xdr:rowOff>123825</xdr:rowOff>
              </to>
            </anchor>
          </objectPr>
        </oleObject>
      </mc:Choice>
      <mc:Fallback>
        <oleObject progId="Word.Document.12" shapeId="4097" r:id="rId5"/>
      </mc:Fallback>
    </mc:AlternateContent>
    <mc:AlternateContent xmlns:mc="http://schemas.openxmlformats.org/markup-compatibility/2006">
      <mc:Choice Requires="x14">
        <oleObject progId="PowerPoint.Slide.12" shapeId="4098" r:id="rId7">
          <objectPr defaultSize="0" r:id="rId8">
            <anchor moveWithCells="1">
              <from>
                <xdr:col>17</xdr:col>
                <xdr:colOff>0</xdr:colOff>
                <xdr:row>15</xdr:row>
                <xdr:rowOff>0</xdr:rowOff>
              </from>
              <to>
                <xdr:col>22</xdr:col>
                <xdr:colOff>0</xdr:colOff>
                <xdr:row>24</xdr:row>
                <xdr:rowOff>19050</xdr:rowOff>
              </to>
            </anchor>
          </objectPr>
        </oleObject>
      </mc:Choice>
      <mc:Fallback>
        <oleObject progId="PowerPoint.Slide.12" shapeId="4098"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topLeftCell="A7" workbookViewId="0">
      <selection activeCell="J22" sqref="J22"/>
    </sheetView>
  </sheetViews>
  <sheetFormatPr defaultRowHeight="12.75" x14ac:dyDescent="0.2"/>
  <cols>
    <col min="1" max="1" width="0.33203125" customWidth="1"/>
    <col min="2" max="2" width="3.1640625" customWidth="1"/>
    <col min="3" max="3" width="4.6640625" customWidth="1"/>
    <col min="4" max="4" width="5" style="132" customWidth="1"/>
    <col min="5" max="5" width="13.5" style="138" customWidth="1"/>
    <col min="6" max="6" width="12.5" style="132" customWidth="1"/>
    <col min="7" max="7" width="13.1640625" style="132" customWidth="1"/>
    <col min="8" max="8" width="14.33203125" style="138" customWidth="1"/>
    <col min="9" max="9" width="11" customWidth="1"/>
    <col min="10" max="10" width="10.1640625" customWidth="1"/>
  </cols>
  <sheetData>
    <row r="1" spans="1:8" x14ac:dyDescent="0.2">
      <c r="A1" s="24" t="str">
        <f>+Info!B5&amp;" "&amp;Info!B10</f>
        <v>REMONDIS INDUSTRIAL SERVICES NV</v>
      </c>
    </row>
    <row r="2" spans="1:8" x14ac:dyDescent="0.2">
      <c r="A2" s="41" t="str">
        <f>+Info!B11</f>
        <v>BE 0446.692.126</v>
      </c>
    </row>
    <row r="3" spans="1:8" x14ac:dyDescent="0.2">
      <c r="A3" s="24"/>
    </row>
    <row r="4" spans="1:8" x14ac:dyDescent="0.2">
      <c r="A4" s="18" t="str">
        <f>"Boekjaar per "&amp;Info!B14</f>
        <v>Boekjaar per 31 december 2008</v>
      </c>
    </row>
    <row r="5" spans="1:8" x14ac:dyDescent="0.2">
      <c r="A5" s="18"/>
    </row>
    <row r="6" spans="1:8" x14ac:dyDescent="0.2">
      <c r="A6" s="18"/>
    </row>
    <row r="7" spans="1:8" x14ac:dyDescent="0.2">
      <c r="A7" s="18"/>
    </row>
    <row r="8" spans="1:8" x14ac:dyDescent="0.2">
      <c r="A8" s="18"/>
    </row>
    <row r="9" spans="1:8" ht="18.75" x14ac:dyDescent="0.3">
      <c r="B9" s="201"/>
      <c r="C9" s="201"/>
      <c r="D9" s="199"/>
      <c r="E9" s="202"/>
      <c r="F9" s="200" t="s">
        <v>890</v>
      </c>
      <c r="G9" s="203"/>
      <c r="H9" s="202"/>
    </row>
    <row r="10" spans="1:8" ht="18.75" x14ac:dyDescent="0.3">
      <c r="B10" s="201"/>
      <c r="C10" s="201"/>
      <c r="D10" s="199"/>
      <c r="E10" s="202"/>
      <c r="F10" s="200"/>
      <c r="G10" s="203"/>
      <c r="H10" s="202"/>
    </row>
    <row r="11" spans="1:8" ht="18.75" x14ac:dyDescent="0.3">
      <c r="B11" s="201"/>
      <c r="C11" s="201"/>
      <c r="D11" s="199"/>
      <c r="E11" s="202"/>
      <c r="F11" s="200"/>
      <c r="G11" s="203"/>
      <c r="H11" s="202"/>
    </row>
    <row r="13" spans="1:8" s="194" customFormat="1" ht="15" x14ac:dyDescent="0.25">
      <c r="B13" s="205" t="s">
        <v>170</v>
      </c>
      <c r="C13" s="42" t="s">
        <v>891</v>
      </c>
      <c r="D13" s="195"/>
      <c r="E13" s="204"/>
      <c r="F13" s="195"/>
      <c r="G13" s="195"/>
      <c r="H13" s="204"/>
    </row>
    <row r="14" spans="1:8" s="194" customFormat="1" ht="15" x14ac:dyDescent="0.25">
      <c r="D14" s="195"/>
      <c r="E14" s="204"/>
      <c r="F14" s="195"/>
      <c r="G14" s="195"/>
      <c r="H14" s="204"/>
    </row>
    <row r="15" spans="1:8" s="194" customFormat="1" ht="15" x14ac:dyDescent="0.25">
      <c r="C15" s="194" t="s">
        <v>892</v>
      </c>
      <c r="D15" s="195" t="s">
        <v>100</v>
      </c>
      <c r="E15" s="204"/>
      <c r="F15" s="195"/>
      <c r="G15" s="195"/>
      <c r="H15" s="204"/>
    </row>
    <row r="16" spans="1:8" s="194" customFormat="1" ht="15" x14ac:dyDescent="0.25">
      <c r="C16" s="194" t="s">
        <v>681</v>
      </c>
      <c r="D16" s="195" t="s">
        <v>893</v>
      </c>
      <c r="E16" s="204"/>
      <c r="F16" s="195"/>
      <c r="G16" s="195"/>
      <c r="H16" s="204"/>
    </row>
    <row r="17" spans="2:8" s="194" customFormat="1" ht="15" x14ac:dyDescent="0.25">
      <c r="C17" s="194" t="s">
        <v>700</v>
      </c>
      <c r="D17" s="195" t="s">
        <v>894</v>
      </c>
      <c r="E17" s="204"/>
      <c r="F17" s="195"/>
      <c r="G17" s="195"/>
      <c r="H17" s="204"/>
    </row>
    <row r="18" spans="2:8" s="194" customFormat="1" ht="15" x14ac:dyDescent="0.25">
      <c r="D18" s="195"/>
      <c r="E18" s="204"/>
      <c r="F18" s="195"/>
      <c r="G18" s="195"/>
      <c r="H18" s="204"/>
    </row>
    <row r="19" spans="2:8" s="194" customFormat="1" ht="15" x14ac:dyDescent="0.25">
      <c r="D19" s="195"/>
      <c r="E19" s="204"/>
      <c r="F19" s="195"/>
      <c r="G19" s="195"/>
      <c r="H19" s="204"/>
    </row>
    <row r="20" spans="2:8" s="194" customFormat="1" ht="15" x14ac:dyDescent="0.25">
      <c r="B20" s="205" t="s">
        <v>895</v>
      </c>
      <c r="C20" s="42" t="s">
        <v>896</v>
      </c>
      <c r="D20" s="195"/>
      <c r="E20" s="204"/>
      <c r="F20" s="195"/>
      <c r="G20" s="195"/>
      <c r="H20" s="204"/>
    </row>
    <row r="21" spans="2:8" s="194" customFormat="1" ht="15" x14ac:dyDescent="0.25">
      <c r="D21" s="195"/>
      <c r="E21" s="204"/>
      <c r="F21" s="195"/>
      <c r="G21" s="195"/>
      <c r="H21" s="204"/>
    </row>
    <row r="22" spans="2:8" s="194" customFormat="1" ht="15" x14ac:dyDescent="0.25">
      <c r="C22" s="194" t="s">
        <v>892</v>
      </c>
      <c r="D22" s="195" t="s">
        <v>897</v>
      </c>
      <c r="E22" s="204"/>
      <c r="F22" s="195"/>
      <c r="G22" s="195"/>
      <c r="H22" s="204"/>
    </row>
    <row r="23" spans="2:8" s="194" customFormat="1" ht="15" x14ac:dyDescent="0.25">
      <c r="C23" s="194" t="s">
        <v>681</v>
      </c>
      <c r="D23" s="195" t="s">
        <v>898</v>
      </c>
      <c r="E23" s="204"/>
      <c r="F23" s="195"/>
      <c r="G23" s="195"/>
      <c r="H23" s="204"/>
    </row>
    <row r="24" spans="2:8" s="194" customFormat="1" ht="15" x14ac:dyDescent="0.25">
      <c r="D24" s="195" t="s">
        <v>329</v>
      </c>
      <c r="E24" s="204" t="s">
        <v>899</v>
      </c>
      <c r="F24" s="195"/>
      <c r="G24" s="195"/>
      <c r="H24" s="204"/>
    </row>
    <row r="25" spans="2:8" s="194" customFormat="1" ht="15" x14ac:dyDescent="0.25">
      <c r="D25" s="195" t="s">
        <v>329</v>
      </c>
      <c r="E25" s="204" t="s">
        <v>900</v>
      </c>
      <c r="F25" s="195"/>
      <c r="G25" s="195"/>
      <c r="H25" s="204"/>
    </row>
    <row r="26" spans="2:8" s="194" customFormat="1" ht="15" x14ac:dyDescent="0.25">
      <c r="D26" s="195" t="s">
        <v>329</v>
      </c>
      <c r="E26" s="204" t="s">
        <v>901</v>
      </c>
      <c r="F26" s="195"/>
      <c r="G26" s="195"/>
      <c r="H26" s="204"/>
    </row>
    <row r="27" spans="2:8" s="194" customFormat="1" ht="15" x14ac:dyDescent="0.25">
      <c r="D27" s="195"/>
      <c r="E27" s="204"/>
      <c r="F27" s="195"/>
      <c r="G27" s="195"/>
      <c r="H27" s="204"/>
    </row>
    <row r="28" spans="2:8" s="194" customFormat="1" ht="15" x14ac:dyDescent="0.25">
      <c r="D28" s="195"/>
      <c r="E28" s="204"/>
      <c r="F28" s="195"/>
      <c r="G28" s="195"/>
      <c r="H28" s="204"/>
    </row>
    <row r="29" spans="2:8" s="194" customFormat="1" ht="15" x14ac:dyDescent="0.25">
      <c r="B29" s="205" t="s">
        <v>902</v>
      </c>
      <c r="C29" s="42" t="s">
        <v>903</v>
      </c>
      <c r="D29" s="195"/>
      <c r="E29" s="204"/>
      <c r="F29" s="195"/>
      <c r="G29" s="195"/>
      <c r="H29" s="204"/>
    </row>
    <row r="30" spans="2:8" s="194" customFormat="1" ht="15" x14ac:dyDescent="0.25">
      <c r="B30" s="205"/>
      <c r="C30" s="42"/>
      <c r="D30" s="195"/>
      <c r="E30" s="204"/>
      <c r="F30" s="195"/>
      <c r="G30" s="195"/>
      <c r="H30" s="204"/>
    </row>
    <row r="31" spans="2:8" s="194" customFormat="1" ht="15" x14ac:dyDescent="0.25">
      <c r="C31" s="194" t="s">
        <v>892</v>
      </c>
      <c r="D31" s="195" t="s">
        <v>904</v>
      </c>
      <c r="E31" s="204"/>
      <c r="F31" s="195"/>
      <c r="G31" s="195"/>
      <c r="H31" s="204"/>
    </row>
    <row r="32" spans="2:8" s="194" customFormat="1" ht="15" x14ac:dyDescent="0.25">
      <c r="C32" s="194" t="s">
        <v>681</v>
      </c>
      <c r="D32" s="195" t="s">
        <v>905</v>
      </c>
      <c r="E32" s="204"/>
      <c r="F32" s="195"/>
      <c r="G32" s="195"/>
      <c r="H32" s="204"/>
    </row>
    <row r="33" spans="2:8" s="194" customFormat="1" ht="15" x14ac:dyDescent="0.25">
      <c r="C33" s="194" t="s">
        <v>700</v>
      </c>
      <c r="D33" s="195" t="s">
        <v>906</v>
      </c>
      <c r="E33" s="204"/>
      <c r="F33" s="195"/>
      <c r="G33" s="195"/>
      <c r="H33" s="204"/>
    </row>
    <row r="34" spans="2:8" s="194" customFormat="1" ht="15" x14ac:dyDescent="0.25">
      <c r="D34" s="195"/>
      <c r="E34" s="204"/>
      <c r="F34" s="195"/>
      <c r="G34" s="195"/>
      <c r="H34" s="204"/>
    </row>
    <row r="35" spans="2:8" s="194" customFormat="1" ht="15" x14ac:dyDescent="0.25">
      <c r="D35" s="195"/>
      <c r="E35" s="204"/>
      <c r="F35" s="195"/>
      <c r="G35" s="195"/>
      <c r="H35" s="204"/>
    </row>
    <row r="36" spans="2:8" s="194" customFormat="1" ht="15" x14ac:dyDescent="0.25">
      <c r="B36" s="205" t="s">
        <v>907</v>
      </c>
      <c r="C36" s="42" t="s">
        <v>908</v>
      </c>
      <c r="D36" s="195"/>
      <c r="E36" s="204"/>
      <c r="F36" s="195"/>
      <c r="G36" s="195"/>
      <c r="H36" s="204"/>
    </row>
    <row r="37" spans="2:8" s="194" customFormat="1" ht="15" x14ac:dyDescent="0.25">
      <c r="D37" s="195"/>
      <c r="E37" s="204"/>
      <c r="F37" s="195"/>
      <c r="G37" s="195"/>
      <c r="H37" s="204"/>
    </row>
    <row r="38" spans="2:8" s="194" customFormat="1" ht="15" x14ac:dyDescent="0.25">
      <c r="C38" s="194" t="s">
        <v>892</v>
      </c>
      <c r="D38" s="195" t="s">
        <v>909</v>
      </c>
      <c r="E38" s="204"/>
      <c r="F38" s="195"/>
      <c r="G38" s="195"/>
      <c r="H38" s="204"/>
    </row>
    <row r="39" spans="2:8" s="194" customFormat="1" ht="15" x14ac:dyDescent="0.25">
      <c r="C39" s="206">
        <v>2</v>
      </c>
      <c r="D39" s="195" t="s">
        <v>910</v>
      </c>
      <c r="E39" s="204"/>
      <c r="F39" s="195"/>
      <c r="G39" s="195"/>
      <c r="H39" s="204"/>
    </row>
    <row r="40" spans="2:8" s="194" customFormat="1" ht="15" x14ac:dyDescent="0.25">
      <c r="C40" s="194" t="s">
        <v>700</v>
      </c>
      <c r="D40" s="195" t="s">
        <v>911</v>
      </c>
      <c r="E40" s="204"/>
      <c r="F40" s="195"/>
      <c r="G40" s="195"/>
      <c r="H40" s="204"/>
    </row>
    <row r="41" spans="2:8" s="194" customFormat="1" ht="15" x14ac:dyDescent="0.25">
      <c r="D41" s="195"/>
      <c r="E41" s="204"/>
      <c r="F41" s="195"/>
      <c r="G41" s="195"/>
      <c r="H41" s="204"/>
    </row>
    <row r="42" spans="2:8" s="194" customFormat="1" ht="15" x14ac:dyDescent="0.25">
      <c r="D42" s="195"/>
      <c r="E42" s="204"/>
      <c r="F42" s="195"/>
      <c r="G42" s="195"/>
      <c r="H42" s="204"/>
    </row>
    <row r="43" spans="2:8" s="194" customFormat="1" ht="15" x14ac:dyDescent="0.25">
      <c r="B43" s="205" t="s">
        <v>912</v>
      </c>
      <c r="C43" s="42" t="s">
        <v>913</v>
      </c>
      <c r="D43" s="207"/>
      <c r="E43" s="208"/>
      <c r="F43" s="207"/>
      <c r="G43" s="195"/>
      <c r="H43" s="204"/>
    </row>
    <row r="44" spans="2:8" s="194" customFormat="1" ht="15" x14ac:dyDescent="0.25">
      <c r="D44" s="195"/>
      <c r="E44" s="204"/>
      <c r="F44" s="195"/>
      <c r="G44" s="195"/>
      <c r="H44" s="204"/>
    </row>
    <row r="45" spans="2:8" s="194" customFormat="1" ht="15" x14ac:dyDescent="0.25">
      <c r="D45" s="195"/>
      <c r="E45" s="204"/>
      <c r="F45" s="195"/>
      <c r="G45" s="195"/>
      <c r="H45" s="204"/>
    </row>
    <row r="46" spans="2:8" s="194" customFormat="1" ht="15" x14ac:dyDescent="0.25">
      <c r="D46" s="195"/>
      <c r="E46" s="204"/>
      <c r="F46" s="195"/>
      <c r="G46" s="195"/>
      <c r="H46" s="204"/>
    </row>
  </sheetData>
  <pageMargins left="0.7" right="0.7" top="0.75" bottom="0.75" header="0.3" footer="0.3"/>
  <pageSetup orientation="portrait" horizontalDpi="4294967292"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I30"/>
  <sheetViews>
    <sheetView workbookViewId="0">
      <pane ySplit="1" topLeftCell="A2" activePane="bottomLeft" state="frozen"/>
      <selection pane="bottomLeft" activeCell="C5" sqref="C5"/>
    </sheetView>
  </sheetViews>
  <sheetFormatPr defaultRowHeight="12.75" x14ac:dyDescent="0.2"/>
  <cols>
    <col min="1" max="1" width="4" customWidth="1"/>
    <col min="2" max="2" width="41" customWidth="1"/>
    <col min="3" max="3" width="7.6640625" customWidth="1"/>
    <col min="4" max="4" width="40.1640625" customWidth="1"/>
    <col min="5" max="5" width="16.6640625" customWidth="1"/>
    <col min="6" max="6" width="8.1640625" customWidth="1"/>
    <col min="8" max="8" width="49.33203125" customWidth="1"/>
  </cols>
  <sheetData>
    <row r="1" spans="1:87" ht="20.25" customHeight="1" x14ac:dyDescent="0.2">
      <c r="A1" s="110" t="s">
        <v>46</v>
      </c>
      <c r="B1" s="110" t="s">
        <v>47</v>
      </c>
      <c r="C1" s="110" t="s">
        <v>48</v>
      </c>
      <c r="D1" s="110" t="s">
        <v>49</v>
      </c>
      <c r="E1" s="110" t="s">
        <v>50</v>
      </c>
      <c r="F1" s="110"/>
      <c r="G1" s="110"/>
      <c r="H1" s="110" t="s">
        <v>53</v>
      </c>
      <c r="I1" s="110"/>
      <c r="J1" s="110"/>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row>
    <row r="2" spans="1:87" x14ac:dyDescent="0.2">
      <c r="A2" s="111"/>
      <c r="B2" s="111"/>
      <c r="C2" s="111"/>
      <c r="D2" s="111"/>
      <c r="E2" s="111"/>
      <c r="F2" s="111"/>
      <c r="G2" s="111"/>
      <c r="H2" s="111"/>
      <c r="I2" s="111"/>
      <c r="J2" s="111"/>
    </row>
    <row r="3" spans="1:87" x14ac:dyDescent="0.2">
      <c r="A3" s="112" t="s">
        <v>12</v>
      </c>
      <c r="B3" s="111"/>
      <c r="C3" s="111"/>
      <c r="D3" s="112" t="s">
        <v>51</v>
      </c>
      <c r="E3" s="111"/>
      <c r="F3" s="111"/>
      <c r="G3" s="111"/>
      <c r="H3" s="111"/>
      <c r="I3" s="111"/>
      <c r="J3" s="111"/>
    </row>
    <row r="4" spans="1:87" x14ac:dyDescent="0.2">
      <c r="A4" s="111">
        <v>1</v>
      </c>
      <c r="B4" s="116" t="s">
        <v>281</v>
      </c>
      <c r="C4" s="111">
        <v>2</v>
      </c>
      <c r="D4" s="116" t="s">
        <v>281</v>
      </c>
      <c r="E4" s="113"/>
      <c r="F4" s="113"/>
      <c r="G4" s="111"/>
      <c r="H4" s="111" t="str">
        <f>VLOOKUP(C4,A4:E6,4)</f>
        <v>Accountantskantoor Werner Soons BVBA</v>
      </c>
      <c r="I4" s="111"/>
      <c r="J4" s="111"/>
    </row>
    <row r="5" spans="1:87" x14ac:dyDescent="0.2">
      <c r="A5" s="111">
        <v>2</v>
      </c>
      <c r="B5" s="113" t="s">
        <v>283</v>
      </c>
      <c r="C5" s="111"/>
      <c r="D5" s="113" t="s">
        <v>284</v>
      </c>
      <c r="E5" s="113"/>
      <c r="F5" s="113"/>
      <c r="G5" s="111"/>
      <c r="H5" s="111"/>
      <c r="I5" s="111"/>
      <c r="J5" s="111"/>
    </row>
    <row r="6" spans="1:87" x14ac:dyDescent="0.2">
      <c r="A6" s="111">
        <v>3</v>
      </c>
      <c r="B6" s="111" t="s">
        <v>13</v>
      </c>
      <c r="C6" s="111"/>
      <c r="D6" s="111" t="s">
        <v>13</v>
      </c>
      <c r="E6" s="111"/>
      <c r="F6" s="111"/>
      <c r="G6" s="111"/>
      <c r="H6" s="111"/>
      <c r="I6" s="111"/>
      <c r="J6" s="111"/>
    </row>
    <row r="7" spans="1:87" x14ac:dyDescent="0.2">
      <c r="A7" s="111"/>
      <c r="B7" s="111"/>
      <c r="C7" s="111"/>
      <c r="D7" s="111"/>
      <c r="E7" s="111"/>
      <c r="F7" s="111"/>
      <c r="G7" s="111"/>
      <c r="H7" s="111"/>
      <c r="I7" s="111"/>
      <c r="J7" s="111"/>
    </row>
    <row r="8" spans="1:87" x14ac:dyDescent="0.2">
      <c r="A8" s="112" t="s">
        <v>14</v>
      </c>
      <c r="B8" s="111"/>
      <c r="C8" s="111"/>
      <c r="D8" s="112" t="s">
        <v>51</v>
      </c>
      <c r="E8" s="112" t="s">
        <v>52</v>
      </c>
      <c r="F8" s="112"/>
      <c r="G8" s="111"/>
      <c r="H8" s="111"/>
      <c r="I8" s="111"/>
      <c r="J8" s="111"/>
    </row>
    <row r="9" spans="1:87" x14ac:dyDescent="0.2">
      <c r="A9" s="111">
        <v>1</v>
      </c>
      <c r="B9" s="111" t="s">
        <v>15</v>
      </c>
      <c r="C9" s="111">
        <v>1</v>
      </c>
      <c r="D9" s="111" t="s">
        <v>15</v>
      </c>
      <c r="E9" s="111" t="s">
        <v>16</v>
      </c>
      <c r="F9" s="111"/>
      <c r="G9" s="111"/>
      <c r="H9" s="111" t="str">
        <f>VLOOKUP(C9,A9:E11,4)</f>
        <v>Werner Soons</v>
      </c>
      <c r="I9" s="111"/>
      <c r="J9" s="111"/>
    </row>
    <row r="10" spans="1:87" x14ac:dyDescent="0.2">
      <c r="A10" s="111">
        <v>2</v>
      </c>
      <c r="B10" s="111" t="s">
        <v>17</v>
      </c>
      <c r="C10" s="111"/>
      <c r="D10" s="111" t="s">
        <v>17</v>
      </c>
      <c r="E10" s="111" t="s">
        <v>172</v>
      </c>
      <c r="F10" s="111"/>
      <c r="G10" s="111"/>
      <c r="H10" s="111" t="str">
        <f>VLOOKUP(C9,A9:E11,5)</f>
        <v>988-2N-58</v>
      </c>
      <c r="I10" s="111"/>
      <c r="J10" s="111"/>
    </row>
    <row r="11" spans="1:87" x14ac:dyDescent="0.2">
      <c r="A11" s="111"/>
      <c r="B11" s="111"/>
      <c r="C11" s="111"/>
      <c r="D11" s="111"/>
      <c r="E11" s="111"/>
      <c r="F11" s="111"/>
      <c r="G11" s="111"/>
      <c r="H11" s="111"/>
      <c r="I11" s="111"/>
      <c r="J11" s="111"/>
    </row>
    <row r="12" spans="1:87" x14ac:dyDescent="0.2">
      <c r="A12" s="112" t="s">
        <v>43</v>
      </c>
      <c r="B12" s="111"/>
      <c r="C12" s="111"/>
      <c r="D12" s="111"/>
      <c r="E12" s="111"/>
      <c r="F12" s="111"/>
      <c r="G12" s="111"/>
      <c r="H12" s="111"/>
      <c r="I12" s="111"/>
      <c r="J12" s="111"/>
    </row>
    <row r="13" spans="1:87" x14ac:dyDescent="0.2">
      <c r="A13" s="111"/>
      <c r="B13" s="111" t="s">
        <v>44</v>
      </c>
      <c r="C13" s="111"/>
      <c r="D13" s="111" t="s">
        <v>54</v>
      </c>
      <c r="E13" s="111"/>
      <c r="F13" s="111"/>
      <c r="G13" s="111"/>
      <c r="H13" s="111"/>
      <c r="I13" s="111"/>
      <c r="J13" s="111"/>
    </row>
    <row r="14" spans="1:87" x14ac:dyDescent="0.2">
      <c r="A14" s="111"/>
      <c r="B14" s="111" t="s">
        <v>45</v>
      </c>
      <c r="C14" s="111"/>
      <c r="D14" s="111" t="s">
        <v>55</v>
      </c>
      <c r="E14" s="111"/>
      <c r="F14" s="111"/>
      <c r="G14" s="111"/>
      <c r="H14" s="111"/>
      <c r="I14" s="111"/>
      <c r="J14" s="111"/>
    </row>
    <row r="15" spans="1:87" x14ac:dyDescent="0.2">
      <c r="A15" s="111"/>
      <c r="B15" s="111"/>
      <c r="C15" s="111"/>
      <c r="D15" s="111"/>
      <c r="E15" s="111"/>
      <c r="F15" s="111"/>
      <c r="G15" s="111"/>
      <c r="H15" s="111"/>
      <c r="I15" s="111"/>
      <c r="J15" s="111"/>
    </row>
    <row r="16" spans="1:87" x14ac:dyDescent="0.2">
      <c r="A16" s="112" t="s">
        <v>94</v>
      </c>
      <c r="B16" s="111"/>
      <c r="C16" s="111"/>
      <c r="D16" s="111"/>
      <c r="E16" s="111"/>
      <c r="F16" s="111"/>
      <c r="G16" s="111"/>
      <c r="H16" s="111"/>
      <c r="I16" s="111"/>
      <c r="J16" s="111"/>
    </row>
    <row r="17" spans="1:10" x14ac:dyDescent="0.2">
      <c r="A17" s="111">
        <v>1</v>
      </c>
      <c r="B17" s="111" t="s">
        <v>95</v>
      </c>
      <c r="C17" s="111">
        <v>2</v>
      </c>
      <c r="D17" s="111" t="s">
        <v>97</v>
      </c>
      <c r="E17" s="111"/>
      <c r="F17" s="111"/>
      <c r="G17" s="111"/>
      <c r="H17" s="111" t="str">
        <f>VLOOKUP(C17,A17:D18,4)</f>
        <v>Vermeerdering :</v>
      </c>
      <c r="I17" s="111"/>
      <c r="J17" s="111"/>
    </row>
    <row r="18" spans="1:10" x14ac:dyDescent="0.2">
      <c r="A18" s="111">
        <v>2</v>
      </c>
      <c r="B18" s="111" t="s">
        <v>96</v>
      </c>
      <c r="C18" s="111"/>
      <c r="D18" s="111" t="s">
        <v>92</v>
      </c>
      <c r="E18" s="114">
        <f>VLOOKUP(Info!B17,Tabel!A5:F38,6)</f>
        <v>0.1125</v>
      </c>
      <c r="F18" s="111"/>
      <c r="G18" s="111"/>
      <c r="H18" s="111"/>
      <c r="I18" s="111"/>
      <c r="J18" s="111"/>
    </row>
    <row r="19" spans="1:10" x14ac:dyDescent="0.2">
      <c r="A19" s="111"/>
      <c r="B19" s="111"/>
      <c r="C19" s="111"/>
      <c r="D19" s="111"/>
      <c r="E19" s="111"/>
      <c r="F19" s="111"/>
      <c r="G19" s="111"/>
      <c r="H19" s="111"/>
      <c r="I19" s="111"/>
      <c r="J19" s="111"/>
    </row>
    <row r="20" spans="1:10" x14ac:dyDescent="0.2">
      <c r="A20" s="112" t="s">
        <v>160</v>
      </c>
      <c r="B20" s="111"/>
      <c r="C20" s="111"/>
      <c r="D20" s="111"/>
      <c r="E20" s="111"/>
      <c r="F20" s="111"/>
      <c r="G20" s="111"/>
      <c r="H20" s="111"/>
      <c r="I20" s="111"/>
      <c r="J20" s="111"/>
    </row>
    <row r="21" spans="1:10" x14ac:dyDescent="0.2">
      <c r="A21" s="111">
        <v>1</v>
      </c>
      <c r="B21" s="111" t="s">
        <v>95</v>
      </c>
      <c r="C21" s="111">
        <v>2</v>
      </c>
      <c r="D21" s="111" t="s">
        <v>161</v>
      </c>
      <c r="E21" s="115">
        <f>VLOOKUP(Info!B17,Tabel!A5:L38,12)</f>
        <v>4.8070000000000002E-2</v>
      </c>
      <c r="F21" s="111"/>
      <c r="G21" s="111"/>
      <c r="H21" s="111"/>
      <c r="I21" s="111"/>
      <c r="J21" s="111"/>
    </row>
    <row r="22" spans="1:10" x14ac:dyDescent="0.2">
      <c r="A22" s="111">
        <v>2</v>
      </c>
      <c r="B22" s="111" t="s">
        <v>96</v>
      </c>
      <c r="C22" s="111"/>
      <c r="D22" s="111" t="s">
        <v>162</v>
      </c>
      <c r="E22" s="115">
        <f>VLOOKUP(Info!B17,Tabel!A5:L38,11)</f>
        <v>4.3070000000000004E-2</v>
      </c>
      <c r="F22" s="111"/>
      <c r="G22" s="111"/>
      <c r="H22" s="111"/>
      <c r="I22" s="111"/>
      <c r="J22" s="111"/>
    </row>
    <row r="23" spans="1:10" x14ac:dyDescent="0.2">
      <c r="A23" s="111"/>
      <c r="B23" s="111"/>
      <c r="C23" s="111"/>
      <c r="D23" s="111"/>
      <c r="E23" s="111"/>
      <c r="F23" s="111"/>
      <c r="G23" s="111"/>
      <c r="H23" s="111"/>
      <c r="I23" s="111"/>
      <c r="J23" s="111"/>
    </row>
    <row r="24" spans="1:10" x14ac:dyDescent="0.2">
      <c r="A24" s="111"/>
      <c r="B24" s="111"/>
      <c r="C24" s="111"/>
      <c r="D24" s="111"/>
      <c r="E24" s="111"/>
      <c r="F24" s="111"/>
      <c r="G24" s="111"/>
      <c r="H24" s="111"/>
      <c r="I24" s="111"/>
      <c r="J24" s="111"/>
    </row>
    <row r="25" spans="1:10" x14ac:dyDescent="0.2">
      <c r="A25" s="111"/>
      <c r="B25" s="111"/>
      <c r="C25" s="111"/>
      <c r="D25" s="111"/>
      <c r="E25" s="111"/>
      <c r="F25" s="111"/>
      <c r="G25" s="111"/>
      <c r="H25" s="111"/>
      <c r="I25" s="111"/>
      <c r="J25" s="111"/>
    </row>
    <row r="26" spans="1:10" x14ac:dyDescent="0.2">
      <c r="A26" s="111"/>
      <c r="B26" s="111"/>
      <c r="C26" s="111"/>
      <c r="D26" s="111"/>
      <c r="E26" s="111"/>
      <c r="F26" s="111"/>
      <c r="G26" s="111"/>
      <c r="H26" s="111"/>
      <c r="I26" s="111"/>
      <c r="J26" s="111"/>
    </row>
    <row r="27" spans="1:10" x14ac:dyDescent="0.2">
      <c r="A27" s="111"/>
      <c r="B27" s="111"/>
      <c r="C27" s="111"/>
      <c r="D27" s="111"/>
      <c r="E27" s="111"/>
      <c r="F27" s="111"/>
      <c r="G27" s="111"/>
      <c r="H27" s="111"/>
      <c r="I27" s="111"/>
      <c r="J27" s="111"/>
    </row>
    <row r="28" spans="1:10" x14ac:dyDescent="0.2">
      <c r="A28" s="111"/>
      <c r="B28" s="111"/>
      <c r="C28" s="111"/>
      <c r="D28" s="111"/>
      <c r="E28" s="111"/>
      <c r="F28" s="111"/>
      <c r="G28" s="111"/>
      <c r="H28" s="111"/>
      <c r="I28" s="111"/>
      <c r="J28" s="111"/>
    </row>
    <row r="29" spans="1:10" x14ac:dyDescent="0.2">
      <c r="A29" s="111"/>
      <c r="B29" s="111"/>
      <c r="C29" s="111"/>
      <c r="D29" s="111"/>
      <c r="E29" s="111"/>
      <c r="F29" s="111"/>
      <c r="G29" s="111"/>
      <c r="H29" s="111"/>
      <c r="I29" s="111"/>
      <c r="J29" s="111"/>
    </row>
    <row r="30" spans="1:10" x14ac:dyDescent="0.2">
      <c r="A30" s="111"/>
      <c r="B30" s="111"/>
      <c r="C30" s="111"/>
      <c r="D30" s="111"/>
      <c r="E30" s="111"/>
      <c r="F30" s="111"/>
      <c r="G30" s="111"/>
      <c r="H30" s="111"/>
      <c r="I30" s="111"/>
      <c r="J30" s="111"/>
    </row>
  </sheetData>
  <phoneticPr fontId="0" type="noConversion"/>
  <pageMargins left="0.75" right="0.75" top="1" bottom="1" header="0.5" footer="0.5"/>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61"/>
  <sheetViews>
    <sheetView workbookViewId="0">
      <selection activeCell="A62" sqref="A62"/>
    </sheetView>
  </sheetViews>
  <sheetFormatPr defaultRowHeight="12.75" x14ac:dyDescent="0.2"/>
  <cols>
    <col min="1" max="1" width="11" customWidth="1"/>
    <col min="4" max="4" width="10.83203125" customWidth="1"/>
    <col min="5" max="6" width="11" bestFit="1" customWidth="1"/>
    <col min="9" max="9" width="18.1640625" style="23" customWidth="1"/>
  </cols>
  <sheetData>
    <row r="1" spans="1:9" x14ac:dyDescent="0.2">
      <c r="A1" s="18" t="s">
        <v>57</v>
      </c>
    </row>
    <row r="3" spans="1:9" x14ac:dyDescent="0.2">
      <c r="A3" t="s">
        <v>56</v>
      </c>
      <c r="I3" s="23">
        <f>+Belasting!I19</f>
        <v>348807.45870000008</v>
      </c>
    </row>
    <row r="5" spans="1:9" x14ac:dyDescent="0.2">
      <c r="A5" t="s">
        <v>65</v>
      </c>
    </row>
    <row r="6" spans="1:9" x14ac:dyDescent="0.2">
      <c r="A6" t="s">
        <v>66</v>
      </c>
    </row>
    <row r="7" spans="1:9" x14ac:dyDescent="0.2">
      <c r="A7" t="s">
        <v>67</v>
      </c>
    </row>
    <row r="8" spans="1:9" x14ac:dyDescent="0.2">
      <c r="A8" t="s">
        <v>68</v>
      </c>
    </row>
    <row r="9" spans="1:9" x14ac:dyDescent="0.2">
      <c r="A9" t="s">
        <v>69</v>
      </c>
    </row>
    <row r="10" spans="1:9" x14ac:dyDescent="0.2">
      <c r="A10" t="s">
        <v>70</v>
      </c>
    </row>
    <row r="11" spans="1:9" x14ac:dyDescent="0.2">
      <c r="I11" s="28" t="s">
        <v>73</v>
      </c>
    </row>
    <row r="12" spans="1:9" x14ac:dyDescent="0.2">
      <c r="I12" s="28"/>
    </row>
    <row r="13" spans="1:9" x14ac:dyDescent="0.2">
      <c r="A13" s="24" t="s">
        <v>71</v>
      </c>
      <c r="I13" s="45">
        <f>SUM(I3:I11)</f>
        <v>348807.45870000008</v>
      </c>
    </row>
    <row r="17" spans="1:9" x14ac:dyDescent="0.2">
      <c r="A17" s="18" t="s">
        <v>58</v>
      </c>
    </row>
    <row r="19" spans="1:9" x14ac:dyDescent="0.2">
      <c r="A19" t="s">
        <v>59</v>
      </c>
    </row>
    <row r="21" spans="1:9" x14ac:dyDescent="0.2">
      <c r="A21" t="s">
        <v>60</v>
      </c>
    </row>
    <row r="23" spans="1:9" x14ac:dyDescent="0.2">
      <c r="A23" t="s">
        <v>61</v>
      </c>
    </row>
    <row r="24" spans="1:9" x14ac:dyDescent="0.2">
      <c r="A24" t="s">
        <v>62</v>
      </c>
    </row>
    <row r="25" spans="1:9" x14ac:dyDescent="0.2">
      <c r="A25" t="s">
        <v>63</v>
      </c>
    </row>
    <row r="26" spans="1:9" x14ac:dyDescent="0.2">
      <c r="A26" t="s">
        <v>64</v>
      </c>
    </row>
    <row r="27" spans="1:9" x14ac:dyDescent="0.2">
      <c r="I27" s="28" t="s">
        <v>73</v>
      </c>
    </row>
    <row r="28" spans="1:9" x14ac:dyDescent="0.2">
      <c r="I28" s="28"/>
    </row>
    <row r="29" spans="1:9" x14ac:dyDescent="0.2">
      <c r="A29" s="24" t="s">
        <v>72</v>
      </c>
      <c r="I29" s="45">
        <f>SUM(I21:I27)</f>
        <v>0</v>
      </c>
    </row>
    <row r="33" spans="1:11" x14ac:dyDescent="0.2">
      <c r="A33" s="18" t="s">
        <v>113</v>
      </c>
    </row>
    <row r="35" spans="1:11" x14ac:dyDescent="0.2">
      <c r="A35" t="s">
        <v>71</v>
      </c>
      <c r="D35" s="23">
        <f>+'BB Laag tarief'!H24</f>
        <v>86492.270291980021</v>
      </c>
      <c r="E35" t="s">
        <v>118</v>
      </c>
      <c r="F35" s="23">
        <f>+D35*0.01</f>
        <v>864.92270291980026</v>
      </c>
    </row>
    <row r="36" spans="1:11" x14ac:dyDescent="0.2">
      <c r="A36" s="23" t="s">
        <v>92</v>
      </c>
      <c r="C36" s="50"/>
      <c r="D36" s="23">
        <f>+'BB Laag tarief'!G26</f>
        <v>9730.3804078477533</v>
      </c>
      <c r="E36" s="23"/>
    </row>
    <row r="37" spans="1:11" x14ac:dyDescent="0.2">
      <c r="A37" s="23" t="s">
        <v>116</v>
      </c>
      <c r="C37" s="55"/>
      <c r="D37" s="23">
        <f>+'BB Laag tarief'!G37</f>
        <v>12900</v>
      </c>
      <c r="E37" s="23"/>
    </row>
    <row r="38" spans="1:11" x14ac:dyDescent="0.2">
      <c r="E38" s="52"/>
    </row>
    <row r="39" spans="1:11" x14ac:dyDescent="0.2">
      <c r="A39" t="s">
        <v>117</v>
      </c>
      <c r="D39" s="23">
        <f>+D36-D37</f>
        <v>-3169.6195921522467</v>
      </c>
      <c r="E39" s="23"/>
    </row>
    <row r="40" spans="1:11" x14ac:dyDescent="0.2">
      <c r="A40" t="s">
        <v>119</v>
      </c>
      <c r="E40" t="b">
        <f>OR(D39&gt;F35,D39&gt;30)</f>
        <v>0</v>
      </c>
    </row>
    <row r="41" spans="1:11" x14ac:dyDescent="0.2">
      <c r="E41" s="23"/>
      <c r="F41" s="23"/>
      <c r="K41" s="2"/>
    </row>
    <row r="42" spans="1:11" x14ac:dyDescent="0.2">
      <c r="E42" s="23"/>
      <c r="F42" s="23"/>
      <c r="K42" s="2"/>
    </row>
    <row r="43" spans="1:11" x14ac:dyDescent="0.2">
      <c r="A43" s="18" t="s">
        <v>113</v>
      </c>
      <c r="K43" s="2"/>
    </row>
    <row r="44" spans="1:11" x14ac:dyDescent="0.2">
      <c r="K44" s="2"/>
    </row>
    <row r="45" spans="1:11" x14ac:dyDescent="0.2">
      <c r="A45" t="s">
        <v>71</v>
      </c>
      <c r="D45" s="23">
        <f>+'BB Vol tarief'!H22</f>
        <v>87488.016157130027</v>
      </c>
      <c r="E45" t="s">
        <v>118</v>
      </c>
      <c r="F45" s="23">
        <f>+D45*0.01</f>
        <v>874.88016157130028</v>
      </c>
      <c r="K45" s="2"/>
    </row>
    <row r="46" spans="1:11" x14ac:dyDescent="0.2">
      <c r="A46" s="23" t="s">
        <v>92</v>
      </c>
      <c r="C46" s="50"/>
      <c r="D46" s="23">
        <f>+'BB Vol tarief'!G24</f>
        <v>9842.4018176771278</v>
      </c>
      <c r="E46" s="23"/>
      <c r="K46" s="2"/>
    </row>
    <row r="47" spans="1:11" x14ac:dyDescent="0.2">
      <c r="A47" s="23" t="s">
        <v>116</v>
      </c>
      <c r="C47" s="55"/>
      <c r="D47" s="23">
        <f>+'BB Vol tarief'!G35</f>
        <v>12900</v>
      </c>
      <c r="E47" s="23"/>
      <c r="K47" s="2"/>
    </row>
    <row r="48" spans="1:11" x14ac:dyDescent="0.2">
      <c r="E48" s="52"/>
      <c r="K48" s="2"/>
    </row>
    <row r="49" spans="1:11" x14ac:dyDescent="0.2">
      <c r="A49" t="s">
        <v>117</v>
      </c>
      <c r="D49" s="23">
        <f>+D46-D47</f>
        <v>-3057.5981823228722</v>
      </c>
      <c r="E49" s="23"/>
      <c r="K49" s="2"/>
    </row>
    <row r="50" spans="1:11" x14ac:dyDescent="0.2">
      <c r="A50" t="s">
        <v>119</v>
      </c>
      <c r="E50" t="b">
        <f>OR(D49&gt;F45,D49&gt;30)</f>
        <v>0</v>
      </c>
      <c r="K50" s="2"/>
    </row>
    <row r="51" spans="1:11" x14ac:dyDescent="0.2">
      <c r="E51" s="23"/>
      <c r="F51" s="23"/>
      <c r="K51" s="2"/>
    </row>
    <row r="54" spans="1:11" x14ac:dyDescent="0.2">
      <c r="A54" s="18" t="s">
        <v>115</v>
      </c>
    </row>
    <row r="55" spans="1:11" x14ac:dyDescent="0.2">
      <c r="A55" s="18"/>
    </row>
    <row r="56" spans="1:11" x14ac:dyDescent="0.2">
      <c r="A56" s="9" t="s">
        <v>71</v>
      </c>
      <c r="D56" s="23">
        <f>+'BB Laag tarief'!I12</f>
        <v>257468.00870000009</v>
      </c>
    </row>
    <row r="58" spans="1:11" x14ac:dyDescent="0.2">
      <c r="A58" t="s">
        <v>114</v>
      </c>
      <c r="D58" s="23">
        <f>IF(D56&gt;25000,D56-25000,0)</f>
        <v>232468.00870000009</v>
      </c>
      <c r="E58" s="52">
        <f>IF(D58&gt;65000,65000,D58)</f>
        <v>65000</v>
      </c>
    </row>
    <row r="59" spans="1:11" x14ac:dyDescent="0.2">
      <c r="D59" s="23"/>
    </row>
    <row r="60" spans="1:11" x14ac:dyDescent="0.2">
      <c r="D60" s="23"/>
      <c r="E60" s="23"/>
    </row>
    <row r="61" spans="1:11" x14ac:dyDescent="0.2">
      <c r="A61" s="18"/>
    </row>
  </sheetData>
  <phoneticPr fontId="0" type="noConversion"/>
  <pageMargins left="0.75" right="0.75" top="1" bottom="1" header="0.5" footer="0.5"/>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38"/>
  <sheetViews>
    <sheetView workbookViewId="0">
      <selection activeCell="K7" sqref="K7"/>
    </sheetView>
  </sheetViews>
  <sheetFormatPr defaultRowHeight="12.75" x14ac:dyDescent="0.2"/>
  <cols>
    <col min="2" max="2" width="13" customWidth="1"/>
    <col min="3" max="3" width="11.33203125" customWidth="1"/>
    <col min="4" max="4" width="10.83203125" customWidth="1"/>
    <col min="5" max="5" width="11.6640625" customWidth="1"/>
    <col min="6" max="9" width="9.5" bestFit="1" customWidth="1"/>
  </cols>
  <sheetData>
    <row r="1" spans="1:17" s="54" customFormat="1" x14ac:dyDescent="0.2">
      <c r="A1" s="54">
        <v>1</v>
      </c>
      <c r="B1" s="54">
        <f>+A1+1</f>
        <v>2</v>
      </c>
      <c r="C1" s="54">
        <f t="shared" ref="C1:Q1" si="0">+B1+1</f>
        <v>3</v>
      </c>
      <c r="D1" s="54">
        <f t="shared" si="0"/>
        <v>4</v>
      </c>
      <c r="E1" s="54">
        <f t="shared" si="0"/>
        <v>5</v>
      </c>
      <c r="F1" s="54">
        <f t="shared" si="0"/>
        <v>6</v>
      </c>
      <c r="G1" s="54">
        <f t="shared" si="0"/>
        <v>7</v>
      </c>
      <c r="H1" s="54">
        <f t="shared" si="0"/>
        <v>8</v>
      </c>
      <c r="I1" s="54">
        <f t="shared" si="0"/>
        <v>9</v>
      </c>
      <c r="J1" s="54">
        <f t="shared" si="0"/>
        <v>10</v>
      </c>
      <c r="K1" s="54">
        <f t="shared" si="0"/>
        <v>11</v>
      </c>
      <c r="L1" s="54">
        <f t="shared" si="0"/>
        <v>12</v>
      </c>
      <c r="M1" s="54">
        <f t="shared" si="0"/>
        <v>13</v>
      </c>
      <c r="N1" s="54">
        <f t="shared" si="0"/>
        <v>14</v>
      </c>
      <c r="O1" s="54">
        <f t="shared" si="0"/>
        <v>15</v>
      </c>
      <c r="P1" s="54">
        <f t="shared" si="0"/>
        <v>16</v>
      </c>
      <c r="Q1" s="54">
        <f t="shared" si="0"/>
        <v>17</v>
      </c>
    </row>
    <row r="2" spans="1:17" s="51" customFormat="1" ht="10.5" x14ac:dyDescent="0.15">
      <c r="A2" s="51" t="s">
        <v>82</v>
      </c>
      <c r="B2" s="51" t="s">
        <v>84</v>
      </c>
      <c r="C2" s="244" t="s">
        <v>78</v>
      </c>
      <c r="D2" s="244"/>
      <c r="E2" s="244"/>
      <c r="F2" s="51" t="s">
        <v>90</v>
      </c>
      <c r="G2" s="244" t="s">
        <v>104</v>
      </c>
      <c r="H2" s="244"/>
      <c r="I2" s="244"/>
      <c r="J2" s="244"/>
      <c r="K2" s="244" t="s">
        <v>154</v>
      </c>
      <c r="L2" s="244"/>
    </row>
    <row r="3" spans="1:17" s="51" customFormat="1" ht="10.5" x14ac:dyDescent="0.15">
      <c r="A3" s="51" t="s">
        <v>83</v>
      </c>
      <c r="B3" s="51" t="s">
        <v>85</v>
      </c>
      <c r="C3" s="51" t="s">
        <v>79</v>
      </c>
      <c r="D3" s="51" t="s">
        <v>80</v>
      </c>
      <c r="E3" s="51" t="s">
        <v>81</v>
      </c>
      <c r="F3" s="51" t="s">
        <v>91</v>
      </c>
      <c r="G3" s="51" t="s">
        <v>105</v>
      </c>
      <c r="H3" s="51" t="s">
        <v>106</v>
      </c>
      <c r="I3" s="51" t="s">
        <v>107</v>
      </c>
      <c r="J3" s="51" t="s">
        <v>108</v>
      </c>
      <c r="K3" s="51" t="s">
        <v>155</v>
      </c>
      <c r="L3" s="51" t="s">
        <v>156</v>
      </c>
    </row>
    <row r="4" spans="1:17" s="49" customFormat="1" ht="11.25" x14ac:dyDescent="0.2"/>
    <row r="5" spans="1:17" x14ac:dyDescent="0.2">
      <c r="A5">
        <v>2007</v>
      </c>
      <c r="B5" s="50">
        <v>0.33989999999999998</v>
      </c>
      <c r="C5" s="50">
        <v>0.24979999999999999</v>
      </c>
      <c r="D5" s="50">
        <v>0.31929999999999997</v>
      </c>
      <c r="E5" s="50">
        <v>0.35539999999999999</v>
      </c>
      <c r="F5" s="50">
        <v>6.7500000000000004E-2</v>
      </c>
      <c r="G5" s="50">
        <v>0.09</v>
      </c>
      <c r="H5" s="50">
        <v>7.4999999999999997E-2</v>
      </c>
      <c r="I5" s="50">
        <v>0.06</v>
      </c>
      <c r="J5" s="50">
        <v>4.4999999999999998E-2</v>
      </c>
      <c r="K5" s="67">
        <v>3.4419999999999999E-2</v>
      </c>
      <c r="L5" s="67">
        <v>3.9420000000000004E-2</v>
      </c>
    </row>
    <row r="6" spans="1:17" x14ac:dyDescent="0.2">
      <c r="A6">
        <v>2008</v>
      </c>
      <c r="B6" s="50">
        <v>0.33989999999999998</v>
      </c>
      <c r="C6" s="50">
        <v>0.24979999999999999</v>
      </c>
      <c r="D6" s="50">
        <v>0.31929999999999997</v>
      </c>
      <c r="E6" s="50">
        <v>0.35539999999999999</v>
      </c>
      <c r="F6" s="50">
        <v>0.09</v>
      </c>
      <c r="G6" s="50">
        <v>0.12</v>
      </c>
      <c r="H6" s="50">
        <v>0.1</v>
      </c>
      <c r="I6" s="50">
        <v>0.08</v>
      </c>
      <c r="J6" s="50">
        <v>0.06</v>
      </c>
      <c r="K6" s="67">
        <v>3.7810000000000003E-2</v>
      </c>
      <c r="L6" s="67">
        <v>4.2809999999999994E-2</v>
      </c>
    </row>
    <row r="7" spans="1:17" x14ac:dyDescent="0.2">
      <c r="A7">
        <v>2009</v>
      </c>
      <c r="B7" s="50">
        <v>0.33989999999999998</v>
      </c>
      <c r="C7" s="50">
        <v>0.24979999999999999</v>
      </c>
      <c r="D7" s="50">
        <v>0.31929999999999997</v>
      </c>
      <c r="E7" s="50">
        <v>0.35539999999999999</v>
      </c>
      <c r="F7" s="50">
        <v>0.1125</v>
      </c>
      <c r="G7" s="50">
        <v>0.15</v>
      </c>
      <c r="H7" s="50">
        <v>0.125</v>
      </c>
      <c r="I7" s="50">
        <v>0.1</v>
      </c>
      <c r="J7" s="50">
        <v>7.4999999999999997E-2</v>
      </c>
      <c r="K7" s="67">
        <v>4.3070000000000004E-2</v>
      </c>
      <c r="L7" s="67">
        <v>4.8070000000000002E-2</v>
      </c>
    </row>
    <row r="8" spans="1:17" x14ac:dyDescent="0.2">
      <c r="A8">
        <v>2010</v>
      </c>
      <c r="B8" s="50"/>
    </row>
    <row r="9" spans="1:17" x14ac:dyDescent="0.2">
      <c r="A9">
        <v>2011</v>
      </c>
      <c r="B9" s="50"/>
    </row>
    <row r="10" spans="1:17" x14ac:dyDescent="0.2">
      <c r="A10">
        <v>2012</v>
      </c>
      <c r="B10" s="50"/>
    </row>
    <row r="11" spans="1:17" x14ac:dyDescent="0.2">
      <c r="A11">
        <f t="shared" ref="A11:A38" si="1">+A10+1</f>
        <v>2013</v>
      </c>
      <c r="B11" s="50"/>
    </row>
    <row r="12" spans="1:17" x14ac:dyDescent="0.2">
      <c r="A12">
        <f t="shared" si="1"/>
        <v>2014</v>
      </c>
      <c r="B12" s="50"/>
    </row>
    <row r="13" spans="1:17" x14ac:dyDescent="0.2">
      <c r="A13">
        <f t="shared" si="1"/>
        <v>2015</v>
      </c>
      <c r="B13" s="50"/>
    </row>
    <row r="14" spans="1:17" x14ac:dyDescent="0.2">
      <c r="A14">
        <f t="shared" si="1"/>
        <v>2016</v>
      </c>
      <c r="B14" s="50"/>
    </row>
    <row r="15" spans="1:17" x14ac:dyDescent="0.2">
      <c r="A15">
        <f t="shared" si="1"/>
        <v>2017</v>
      </c>
      <c r="B15" s="50"/>
    </row>
    <row r="16" spans="1:17" x14ac:dyDescent="0.2">
      <c r="A16">
        <f t="shared" si="1"/>
        <v>2018</v>
      </c>
      <c r="B16" s="50"/>
    </row>
    <row r="17" spans="1:2" x14ac:dyDescent="0.2">
      <c r="A17">
        <f t="shared" si="1"/>
        <v>2019</v>
      </c>
      <c r="B17" s="50"/>
    </row>
    <row r="18" spans="1:2" x14ac:dyDescent="0.2">
      <c r="A18">
        <f t="shared" si="1"/>
        <v>2020</v>
      </c>
      <c r="B18" s="50"/>
    </row>
    <row r="19" spans="1:2" x14ac:dyDescent="0.2">
      <c r="A19">
        <f t="shared" si="1"/>
        <v>2021</v>
      </c>
      <c r="B19" s="50"/>
    </row>
    <row r="20" spans="1:2" x14ac:dyDescent="0.2">
      <c r="A20">
        <f t="shared" si="1"/>
        <v>2022</v>
      </c>
      <c r="B20" s="50"/>
    </row>
    <row r="21" spans="1:2" x14ac:dyDescent="0.2">
      <c r="A21">
        <f t="shared" si="1"/>
        <v>2023</v>
      </c>
      <c r="B21" s="50"/>
    </row>
    <row r="22" spans="1:2" x14ac:dyDescent="0.2">
      <c r="A22">
        <f t="shared" si="1"/>
        <v>2024</v>
      </c>
      <c r="B22" s="50"/>
    </row>
    <row r="23" spans="1:2" x14ac:dyDescent="0.2">
      <c r="A23">
        <f t="shared" si="1"/>
        <v>2025</v>
      </c>
      <c r="B23" s="50"/>
    </row>
    <row r="24" spans="1:2" x14ac:dyDescent="0.2">
      <c r="A24">
        <f t="shared" si="1"/>
        <v>2026</v>
      </c>
      <c r="B24" s="50"/>
    </row>
    <row r="25" spans="1:2" x14ac:dyDescent="0.2">
      <c r="A25">
        <f t="shared" si="1"/>
        <v>2027</v>
      </c>
      <c r="B25" s="50"/>
    </row>
    <row r="26" spans="1:2" x14ac:dyDescent="0.2">
      <c r="A26">
        <f t="shared" si="1"/>
        <v>2028</v>
      </c>
      <c r="B26" s="50"/>
    </row>
    <row r="27" spans="1:2" x14ac:dyDescent="0.2">
      <c r="A27">
        <f t="shared" si="1"/>
        <v>2029</v>
      </c>
      <c r="B27" s="50"/>
    </row>
    <row r="28" spans="1:2" x14ac:dyDescent="0.2">
      <c r="A28">
        <f t="shared" si="1"/>
        <v>2030</v>
      </c>
      <c r="B28" s="50"/>
    </row>
    <row r="29" spans="1:2" x14ac:dyDescent="0.2">
      <c r="A29">
        <f t="shared" si="1"/>
        <v>2031</v>
      </c>
      <c r="B29" s="50"/>
    </row>
    <row r="30" spans="1:2" x14ac:dyDescent="0.2">
      <c r="A30">
        <f t="shared" si="1"/>
        <v>2032</v>
      </c>
      <c r="B30" s="50"/>
    </row>
    <row r="31" spans="1:2" x14ac:dyDescent="0.2">
      <c r="A31">
        <f t="shared" si="1"/>
        <v>2033</v>
      </c>
      <c r="B31" s="50"/>
    </row>
    <row r="32" spans="1:2" x14ac:dyDescent="0.2">
      <c r="A32">
        <f t="shared" si="1"/>
        <v>2034</v>
      </c>
      <c r="B32" s="50"/>
    </row>
    <row r="33" spans="1:2" x14ac:dyDescent="0.2">
      <c r="A33">
        <f t="shared" si="1"/>
        <v>2035</v>
      </c>
      <c r="B33" s="50"/>
    </row>
    <row r="34" spans="1:2" x14ac:dyDescent="0.2">
      <c r="A34">
        <f t="shared" si="1"/>
        <v>2036</v>
      </c>
      <c r="B34" s="50"/>
    </row>
    <row r="35" spans="1:2" x14ac:dyDescent="0.2">
      <c r="A35">
        <f t="shared" si="1"/>
        <v>2037</v>
      </c>
      <c r="B35" s="50"/>
    </row>
    <row r="36" spans="1:2" x14ac:dyDescent="0.2">
      <c r="A36">
        <f t="shared" si="1"/>
        <v>2038</v>
      </c>
      <c r="B36" s="50"/>
    </row>
    <row r="37" spans="1:2" x14ac:dyDescent="0.2">
      <c r="A37">
        <f t="shared" si="1"/>
        <v>2039</v>
      </c>
      <c r="B37" s="50"/>
    </row>
    <row r="38" spans="1:2" x14ac:dyDescent="0.2">
      <c r="A38">
        <f t="shared" si="1"/>
        <v>2040</v>
      </c>
      <c r="B38" s="50"/>
    </row>
  </sheetData>
  <mergeCells count="3">
    <mergeCell ref="C2:E2"/>
    <mergeCell ref="G2:J2"/>
    <mergeCell ref="K2:L2"/>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K47"/>
  <sheetViews>
    <sheetView topLeftCell="A4" workbookViewId="0">
      <selection activeCell="A13" sqref="A13"/>
    </sheetView>
  </sheetViews>
  <sheetFormatPr defaultRowHeight="12.75" x14ac:dyDescent="0.2"/>
  <cols>
    <col min="1" max="1" width="97" customWidth="1"/>
    <col min="2" max="2" width="5.6640625" customWidth="1"/>
  </cols>
  <sheetData>
    <row r="5" spans="1:11" x14ac:dyDescent="0.2">
      <c r="A5" s="57" t="str">
        <f>+Info!B44</f>
        <v>T.a.v. de Raad van Bestuur</v>
      </c>
      <c r="B5" s="9"/>
      <c r="C5" s="9"/>
      <c r="D5" s="9"/>
      <c r="E5" s="9"/>
      <c r="F5" s="9"/>
      <c r="H5" s="12"/>
      <c r="I5" s="12"/>
    </row>
    <row r="6" spans="1:11" x14ac:dyDescent="0.2">
      <c r="A6" s="9"/>
      <c r="B6" s="9"/>
      <c r="C6" s="9"/>
      <c r="D6" s="9"/>
      <c r="E6" s="9"/>
      <c r="F6" s="9"/>
      <c r="G6" s="12"/>
      <c r="H6" s="12"/>
      <c r="I6" s="12"/>
    </row>
    <row r="7" spans="1:11" x14ac:dyDescent="0.2">
      <c r="A7" s="9"/>
      <c r="B7" s="9"/>
      <c r="C7" s="9"/>
      <c r="D7" s="9"/>
      <c r="E7" s="9"/>
      <c r="F7" s="9"/>
      <c r="G7" s="12"/>
      <c r="H7" s="12"/>
      <c r="I7" s="12"/>
    </row>
    <row r="8" spans="1:11" x14ac:dyDescent="0.2">
      <c r="A8" s="9"/>
      <c r="B8" s="9"/>
      <c r="C8" s="9"/>
      <c r="D8" s="9"/>
      <c r="E8" s="9"/>
      <c r="F8" s="9"/>
      <c r="G8" s="12"/>
      <c r="H8" s="12"/>
      <c r="I8" s="12"/>
    </row>
    <row r="9" spans="1:11" x14ac:dyDescent="0.2">
      <c r="A9" s="9"/>
      <c r="B9" s="9"/>
      <c r="C9" s="9"/>
      <c r="D9" s="9"/>
      <c r="E9" s="9"/>
      <c r="F9" s="9"/>
      <c r="G9" s="12"/>
      <c r="H9" s="12"/>
      <c r="I9" s="12"/>
    </row>
    <row r="10" spans="1:11" x14ac:dyDescent="0.2">
      <c r="A10" s="9"/>
      <c r="B10" s="9"/>
      <c r="C10" s="9"/>
      <c r="D10" s="9"/>
      <c r="E10" s="9"/>
      <c r="F10" s="9"/>
      <c r="G10" s="12"/>
      <c r="H10" s="12"/>
      <c r="I10" s="12"/>
    </row>
    <row r="11" spans="1:11" x14ac:dyDescent="0.2">
      <c r="A11" s="12" t="str">
        <f>"Kapellen, "&amp;Info!B46</f>
        <v>Kapellen, 20 februari 2009</v>
      </c>
      <c r="B11" s="9"/>
      <c r="C11" s="9"/>
      <c r="D11" s="9"/>
      <c r="E11" s="9"/>
      <c r="F11" s="9"/>
      <c r="H11" s="12"/>
      <c r="I11" s="12"/>
    </row>
    <row r="12" spans="1:11" x14ac:dyDescent="0.2">
      <c r="A12" s="9"/>
      <c r="B12" s="9"/>
      <c r="C12" s="9"/>
      <c r="D12" s="9"/>
      <c r="E12" s="9"/>
      <c r="F12" s="9"/>
      <c r="G12" s="9"/>
      <c r="I12" s="12"/>
      <c r="J12" s="235"/>
      <c r="K12" s="236"/>
    </row>
    <row r="13" spans="1:11" x14ac:dyDescent="0.2">
      <c r="A13" s="9"/>
      <c r="B13" s="9"/>
      <c r="C13" s="9"/>
      <c r="D13" s="9"/>
      <c r="E13" s="9"/>
      <c r="F13" s="9"/>
      <c r="G13" s="9"/>
      <c r="H13" s="9"/>
      <c r="I13" s="9"/>
      <c r="J13" s="9"/>
      <c r="K13" s="9"/>
    </row>
    <row r="14" spans="1:11" x14ac:dyDescent="0.2">
      <c r="A14" s="9"/>
      <c r="B14" s="9"/>
      <c r="C14" s="9"/>
      <c r="D14" s="9"/>
      <c r="E14" s="9"/>
      <c r="F14" s="9"/>
      <c r="G14" s="9"/>
      <c r="H14" s="9"/>
      <c r="I14" s="9"/>
      <c r="J14" s="9"/>
      <c r="K14" s="9"/>
    </row>
    <row r="15" spans="1:11" x14ac:dyDescent="0.2">
      <c r="A15" s="57" t="str">
        <f>+Info!B45</f>
        <v>Geachte heren,</v>
      </c>
      <c r="B15" s="12"/>
      <c r="C15" s="12"/>
      <c r="D15" s="12"/>
      <c r="E15" s="9"/>
      <c r="F15" s="9"/>
      <c r="G15" s="9"/>
      <c r="H15" s="9"/>
      <c r="I15" s="9"/>
      <c r="J15" s="9"/>
      <c r="K15" s="9"/>
    </row>
    <row r="16" spans="1:11" x14ac:dyDescent="0.2">
      <c r="A16" s="9"/>
      <c r="B16" s="9"/>
      <c r="C16" s="9"/>
      <c r="D16" s="9"/>
      <c r="E16" s="9"/>
      <c r="F16" s="9"/>
      <c r="G16" s="9"/>
      <c r="H16" s="9"/>
      <c r="I16" s="9"/>
      <c r="J16" s="9"/>
      <c r="K16" s="9"/>
    </row>
    <row r="17" spans="1:11" s="8" customFormat="1" ht="38.25" x14ac:dyDescent="0.2">
      <c r="A17" s="91" t="str">
        <f>"Hierbij berichten wij U over het resultaat van onze werkzaamheden dewelke wij met betrekking tot boekjaar "&amp;Info!B16&amp;" verricht hebben. Het boekjaar loopt van "&amp;Info!B13&amp;" tot "&amp;Info!B14&amp;" en is verbonden met aanslagjaar "&amp;Info!B17&amp;"."</f>
        <v>Hierbij berichten wij U over het resultaat van onze werkzaamheden dewelke wij met betrekking tot boekjaar 2008 verricht hebben. Het boekjaar loopt van 1 januari 2008 tot 31 december 2008 en is verbonden met aanslagjaar 2009.</v>
      </c>
      <c r="B17" s="74"/>
      <c r="C17" s="74"/>
      <c r="D17" s="74"/>
      <c r="E17" s="74"/>
      <c r="K17" s="12"/>
    </row>
    <row r="18" spans="1:11" x14ac:dyDescent="0.2">
      <c r="A18" s="8"/>
      <c r="B18" s="8"/>
      <c r="C18" s="8"/>
      <c r="D18" s="8"/>
      <c r="E18" s="8"/>
      <c r="F18" s="8"/>
      <c r="G18" s="8"/>
      <c r="H18" s="8"/>
      <c r="I18" s="8"/>
      <c r="J18" s="8"/>
      <c r="K18" s="8"/>
    </row>
    <row r="19" spans="1:11" x14ac:dyDescent="0.2">
      <c r="A19" s="89" t="s">
        <v>917</v>
      </c>
      <c r="B19" s="12"/>
      <c r="C19" s="12"/>
      <c r="D19" s="12"/>
      <c r="E19" s="12"/>
      <c r="F19" s="12"/>
      <c r="G19" s="12"/>
      <c r="H19" s="12"/>
      <c r="I19" s="12"/>
      <c r="J19" s="12"/>
      <c r="K19" s="12"/>
    </row>
    <row r="20" spans="1:11" x14ac:dyDescent="0.2">
      <c r="A20" s="12"/>
      <c r="B20" s="12"/>
      <c r="C20" s="12"/>
      <c r="D20" s="12"/>
      <c r="E20" s="12"/>
      <c r="F20" s="12"/>
      <c r="G20" s="11"/>
      <c r="H20" s="12"/>
      <c r="I20" s="12"/>
      <c r="J20" s="12"/>
      <c r="K20" s="12"/>
    </row>
    <row r="21" spans="1:11" ht="25.5" x14ac:dyDescent="0.2">
      <c r="A21" s="92" t="str">
        <f>"Ingevolge uw opdracht hebben wij voor "&amp;Info!B5&amp;" "&amp;Info!B10&amp;" de volgende werkzaamheden uitgevoerd :"</f>
        <v>Ingevolge uw opdracht hebben wij voor REMONDIS INDUSTRIAL SERVICES NV de volgende werkzaamheden uitgevoerd :</v>
      </c>
      <c r="B21" s="74"/>
      <c r="C21" s="74"/>
      <c r="D21" s="74"/>
      <c r="E21" s="74"/>
      <c r="F21" s="74"/>
      <c r="G21" s="74"/>
      <c r="H21" s="74"/>
      <c r="I21" s="74"/>
      <c r="J21" s="74"/>
      <c r="K21" s="74"/>
    </row>
    <row r="22" spans="1:11" x14ac:dyDescent="0.2">
      <c r="A22" s="11" t="s">
        <v>19</v>
      </c>
      <c r="B22" s="11"/>
      <c r="C22" s="11"/>
      <c r="D22" s="11"/>
      <c r="E22" s="11"/>
      <c r="F22" s="11"/>
      <c r="G22" s="11"/>
      <c r="H22" s="11"/>
      <c r="I22" s="11"/>
      <c r="J22" s="11"/>
      <c r="K22" s="11"/>
    </row>
    <row r="23" spans="1:11" x14ac:dyDescent="0.2">
      <c r="A23" s="11" t="s">
        <v>20</v>
      </c>
      <c r="B23" s="11"/>
      <c r="C23" s="11"/>
      <c r="D23" s="11"/>
      <c r="E23" s="11"/>
      <c r="F23" s="11"/>
      <c r="G23" s="11"/>
      <c r="H23" s="11"/>
      <c r="I23" s="11"/>
      <c r="J23" s="11"/>
      <c r="K23" s="11"/>
    </row>
    <row r="24" spans="1:11" x14ac:dyDescent="0.2">
      <c r="A24" s="11"/>
      <c r="B24" s="11"/>
      <c r="C24" s="11"/>
      <c r="D24" s="11"/>
      <c r="E24" s="11"/>
      <c r="F24" s="11"/>
      <c r="G24" s="11"/>
      <c r="H24" s="11"/>
      <c r="I24" s="11"/>
      <c r="J24" s="11"/>
      <c r="K24" s="11"/>
    </row>
    <row r="25" spans="1:11" ht="25.5" x14ac:dyDescent="0.2">
      <c r="A25" s="90" t="s">
        <v>240</v>
      </c>
      <c r="B25" s="90"/>
      <c r="C25" s="90"/>
      <c r="D25" s="90"/>
      <c r="E25" s="90"/>
      <c r="F25" s="90"/>
      <c r="G25" s="90"/>
      <c r="H25" s="90"/>
      <c r="I25" s="90"/>
      <c r="J25" s="90"/>
      <c r="K25" s="90"/>
    </row>
    <row r="26" spans="1:11" x14ac:dyDescent="0.2">
      <c r="A26" s="12"/>
      <c r="B26" s="12"/>
      <c r="C26" s="12"/>
      <c r="D26" s="12"/>
      <c r="E26" s="12"/>
      <c r="F26" s="12"/>
      <c r="G26" s="12"/>
      <c r="H26" s="12"/>
      <c r="I26" s="12"/>
      <c r="J26" s="12"/>
      <c r="K26" s="12"/>
    </row>
    <row r="27" spans="1:11" ht="38.25" x14ac:dyDescent="0.2">
      <c r="A27" s="88" t="s">
        <v>241</v>
      </c>
      <c r="B27" s="12"/>
      <c r="C27" s="12"/>
      <c r="D27" s="12"/>
      <c r="E27" s="12"/>
      <c r="F27" s="12"/>
      <c r="G27" s="12"/>
      <c r="H27" s="12"/>
      <c r="I27" s="12"/>
      <c r="J27" s="12"/>
      <c r="K27" s="12"/>
    </row>
    <row r="28" spans="1:11" x14ac:dyDescent="0.2">
      <c r="A28" s="12"/>
      <c r="B28" s="12"/>
      <c r="C28" s="12"/>
      <c r="D28" s="12"/>
      <c r="E28" s="12"/>
      <c r="F28" s="12"/>
      <c r="G28" s="12"/>
      <c r="H28" s="12"/>
      <c r="I28" s="12"/>
      <c r="J28" s="12"/>
      <c r="K28" s="12"/>
    </row>
    <row r="29" spans="1:11" ht="25.5" x14ac:dyDescent="0.2">
      <c r="A29" s="88" t="str">
        <f>"De balans op "&amp;Info!B14&amp;", de resultatenrekening en de toelichting, die samen de jaarrekening vormen, alsook de fiscale toelichting, zijn in dit rapport opgenomen."</f>
        <v>De balans op 31 december 2008, de resultatenrekening en de toelichting, die samen de jaarrekening vormen, alsook de fiscale toelichting, zijn in dit rapport opgenomen.</v>
      </c>
      <c r="B29" s="12"/>
      <c r="C29" s="12"/>
      <c r="D29" s="12"/>
      <c r="E29" s="12"/>
      <c r="F29" s="12"/>
      <c r="G29" s="12"/>
      <c r="H29" s="12"/>
      <c r="I29" s="12"/>
      <c r="J29" s="12"/>
      <c r="K29" s="12"/>
    </row>
    <row r="30" spans="1:11" x14ac:dyDescent="0.2">
      <c r="A30" s="12"/>
      <c r="B30" s="12"/>
      <c r="C30" s="12"/>
      <c r="D30" s="12"/>
      <c r="E30" s="12"/>
      <c r="F30" s="12"/>
      <c r="G30" s="12"/>
      <c r="H30" s="12"/>
      <c r="I30" s="12"/>
      <c r="J30" s="12"/>
      <c r="K30" s="12"/>
    </row>
    <row r="31" spans="1:11" x14ac:dyDescent="0.2">
      <c r="A31" s="12" t="s">
        <v>21</v>
      </c>
      <c r="B31" s="12"/>
      <c r="C31" s="12"/>
      <c r="D31" s="12"/>
      <c r="E31" s="12"/>
      <c r="F31" s="12"/>
      <c r="G31" s="12"/>
      <c r="H31" s="12"/>
      <c r="I31" s="12"/>
      <c r="J31" s="12"/>
      <c r="K31" s="12"/>
    </row>
    <row r="32" spans="1:11" x14ac:dyDescent="0.2">
      <c r="A32" s="12"/>
      <c r="B32" s="12"/>
      <c r="C32" s="12"/>
      <c r="D32" s="12"/>
      <c r="E32" s="12"/>
      <c r="F32" s="12"/>
      <c r="G32" s="12"/>
      <c r="H32" s="12"/>
      <c r="I32" s="12"/>
      <c r="J32" s="12"/>
      <c r="K32" s="12"/>
    </row>
    <row r="33" spans="1:11" x14ac:dyDescent="0.2">
      <c r="A33" s="12"/>
      <c r="B33" s="12"/>
      <c r="C33" s="12"/>
      <c r="D33" s="12"/>
      <c r="E33" s="12"/>
      <c r="F33" s="12"/>
      <c r="G33" s="12"/>
      <c r="H33" s="12"/>
      <c r="I33" s="12"/>
      <c r="J33" s="12"/>
      <c r="K33" s="12"/>
    </row>
    <row r="34" spans="1:11" x14ac:dyDescent="0.2">
      <c r="A34" s="12" t="s">
        <v>22</v>
      </c>
      <c r="B34" s="12"/>
      <c r="C34" s="12"/>
      <c r="D34" s="12"/>
      <c r="E34" s="12"/>
      <c r="F34" s="12"/>
      <c r="G34" s="8"/>
      <c r="H34" s="12"/>
      <c r="I34" s="8"/>
      <c r="J34" s="12"/>
      <c r="K34" s="12"/>
    </row>
    <row r="35" spans="1:11" x14ac:dyDescent="0.2">
      <c r="A35" s="12"/>
      <c r="B35" s="12"/>
      <c r="C35" s="12"/>
      <c r="D35" s="12"/>
      <c r="E35" s="12"/>
      <c r="F35" s="12"/>
      <c r="G35" s="12"/>
      <c r="H35" s="12"/>
      <c r="I35" s="12"/>
      <c r="J35" s="12"/>
      <c r="K35" s="12"/>
    </row>
    <row r="36" spans="1:11" x14ac:dyDescent="0.2">
      <c r="A36" s="73" t="str">
        <f>+Info2!H4</f>
        <v>Accountantskantoor Werner Soons BVBA</v>
      </c>
      <c r="B36" s="8"/>
      <c r="C36" s="8"/>
      <c r="D36" s="8"/>
      <c r="E36" s="12"/>
      <c r="F36" s="12"/>
      <c r="G36" s="8"/>
      <c r="H36" s="8"/>
      <c r="I36" s="8"/>
      <c r="J36" s="8"/>
      <c r="K36" s="8"/>
    </row>
    <row r="37" spans="1:11" x14ac:dyDescent="0.2">
      <c r="A37" s="12"/>
      <c r="B37" s="12"/>
      <c r="C37" s="12"/>
      <c r="D37" s="12"/>
      <c r="E37" s="12"/>
      <c r="F37" s="12"/>
      <c r="G37" s="12"/>
      <c r="H37" s="12"/>
      <c r="I37" s="12"/>
      <c r="J37" s="12"/>
      <c r="K37" s="12"/>
    </row>
    <row r="38" spans="1:11" x14ac:dyDescent="0.2">
      <c r="A38" s="12"/>
      <c r="B38" s="12"/>
      <c r="C38" s="12"/>
      <c r="D38" s="12"/>
      <c r="E38" s="12"/>
      <c r="F38" s="12"/>
      <c r="G38" s="12"/>
      <c r="H38" s="12"/>
      <c r="I38" s="12"/>
      <c r="J38" s="12"/>
      <c r="K38" s="12"/>
    </row>
    <row r="39" spans="1:11" x14ac:dyDescent="0.2">
      <c r="A39" s="12"/>
      <c r="B39" s="12"/>
      <c r="C39" s="12"/>
      <c r="D39" s="12"/>
      <c r="E39" s="12"/>
      <c r="F39" s="12"/>
      <c r="G39" s="12"/>
      <c r="H39" s="12"/>
      <c r="I39" s="12"/>
      <c r="J39" s="12"/>
      <c r="K39" s="12"/>
    </row>
    <row r="40" spans="1:11" x14ac:dyDescent="0.2">
      <c r="A40" s="12"/>
      <c r="B40" s="12"/>
      <c r="C40" s="12"/>
      <c r="D40" s="12"/>
      <c r="E40" s="12"/>
      <c r="F40" s="12"/>
      <c r="G40" s="12"/>
      <c r="H40" s="12"/>
      <c r="I40" s="12"/>
      <c r="J40" s="12"/>
      <c r="K40" s="12"/>
    </row>
    <row r="41" spans="1:11" x14ac:dyDescent="0.2">
      <c r="A41" s="12"/>
      <c r="B41" s="12"/>
      <c r="C41" s="12"/>
      <c r="D41" s="12"/>
      <c r="E41" s="12"/>
      <c r="F41" s="12"/>
      <c r="G41" s="12"/>
      <c r="H41" s="12"/>
      <c r="I41" s="12"/>
      <c r="J41" s="12"/>
      <c r="K41" s="12"/>
    </row>
    <row r="42" spans="1:11" x14ac:dyDescent="0.2">
      <c r="A42" s="12" t="str">
        <f>+Info2!H9</f>
        <v>Werner Soons</v>
      </c>
      <c r="B42" s="12"/>
      <c r="C42" s="12"/>
      <c r="D42" s="12"/>
      <c r="E42" s="12"/>
      <c r="F42" s="12"/>
      <c r="G42" s="8"/>
      <c r="H42" s="12"/>
      <c r="I42" s="8"/>
      <c r="J42" s="12"/>
      <c r="K42" s="12"/>
    </row>
    <row r="43" spans="1:11" x14ac:dyDescent="0.2">
      <c r="A43" s="12" t="s">
        <v>23</v>
      </c>
      <c r="B43" s="12"/>
      <c r="C43" s="12"/>
      <c r="D43" s="12"/>
      <c r="E43" s="12"/>
      <c r="F43" s="12"/>
      <c r="G43" s="8"/>
      <c r="H43" s="12"/>
      <c r="I43" s="8"/>
      <c r="J43" s="12"/>
      <c r="K43" s="12"/>
    </row>
    <row r="44" spans="1:11" x14ac:dyDescent="0.2">
      <c r="A44" s="12" t="str">
        <f>+Info2!H10</f>
        <v>988-2N-58</v>
      </c>
      <c r="B44" s="12"/>
      <c r="C44" s="12"/>
      <c r="D44" s="12"/>
      <c r="E44" s="12"/>
      <c r="F44" s="12"/>
      <c r="G44" s="8"/>
      <c r="H44" s="12"/>
      <c r="I44" s="8"/>
      <c r="J44" s="12"/>
      <c r="K44" s="12"/>
    </row>
    <row r="45" spans="1:11" x14ac:dyDescent="0.2">
      <c r="A45" s="12"/>
      <c r="B45" s="12"/>
      <c r="C45" s="12"/>
      <c r="D45" s="12"/>
      <c r="E45" s="12"/>
      <c r="F45" s="12"/>
      <c r="G45" s="12"/>
      <c r="H45" s="12"/>
      <c r="I45" s="12"/>
      <c r="J45" s="12"/>
      <c r="K45" s="12"/>
    </row>
    <row r="46" spans="1:11" x14ac:dyDescent="0.2">
      <c r="A46" s="12"/>
      <c r="B46" s="12"/>
      <c r="C46" s="12"/>
      <c r="D46" s="12"/>
      <c r="E46" s="12"/>
      <c r="F46" s="12"/>
      <c r="G46" s="12"/>
      <c r="H46" s="12"/>
      <c r="I46" s="12"/>
      <c r="J46" s="12"/>
      <c r="K46" s="12"/>
    </row>
    <row r="47" spans="1:11" x14ac:dyDescent="0.2">
      <c r="A47" s="8"/>
      <c r="B47" s="8"/>
      <c r="C47" s="8"/>
      <c r="D47" s="8"/>
      <c r="E47" s="8"/>
      <c r="F47" s="8"/>
      <c r="G47" s="8"/>
      <c r="H47" s="8"/>
      <c r="I47" s="8"/>
      <c r="J47" s="8"/>
      <c r="K47" s="8"/>
    </row>
  </sheetData>
  <mergeCells count="1">
    <mergeCell ref="J12:K12"/>
  </mergeCells>
  <phoneticPr fontId="0" type="noConversion"/>
  <pageMargins left="0.78740157480314965" right="0.67" top="0.98425196850393704" bottom="0.77" header="0.51181102362204722"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6"/>
  <sheetViews>
    <sheetView workbookViewId="0">
      <selection activeCell="D19" sqref="D19"/>
    </sheetView>
  </sheetViews>
  <sheetFormatPr defaultRowHeight="12.75" x14ac:dyDescent="0.2"/>
  <cols>
    <col min="1" max="1" width="0.33203125" customWidth="1"/>
    <col min="2" max="2" width="18.83203125" customWidth="1"/>
    <col min="3" max="3" width="15.6640625" customWidth="1"/>
    <col min="4" max="4" width="14.83203125" style="162" customWidth="1"/>
    <col min="5" max="5" width="11.6640625" style="138" customWidth="1"/>
    <col min="6" max="6" width="15.1640625" style="132" customWidth="1"/>
    <col min="7" max="7" width="16.33203125" style="138" customWidth="1"/>
    <col min="8" max="8" width="11" customWidth="1"/>
    <col min="9" max="9" width="10.1640625" customWidth="1"/>
  </cols>
  <sheetData>
    <row r="1" spans="1:7" x14ac:dyDescent="0.2">
      <c r="A1" s="24" t="str">
        <f>+Info!B5&amp;" "&amp;Info!B10</f>
        <v>REMONDIS INDUSTRIAL SERVICES NV</v>
      </c>
    </row>
    <row r="2" spans="1:7" x14ac:dyDescent="0.2">
      <c r="A2" s="41" t="str">
        <f>+Info!B11</f>
        <v>BE 0446.692.126</v>
      </c>
    </row>
    <row r="3" spans="1:7" x14ac:dyDescent="0.2">
      <c r="A3" s="24"/>
    </row>
    <row r="4" spans="1:7" x14ac:dyDescent="0.2">
      <c r="A4" s="18" t="str">
        <f>"Boekjaar per "&amp;Info!B14</f>
        <v>Boekjaar per 31 december 2008</v>
      </c>
    </row>
    <row r="5" spans="1:7" x14ac:dyDescent="0.2">
      <c r="A5" s="18"/>
    </row>
    <row r="6" spans="1:7" x14ac:dyDescent="0.2">
      <c r="A6" s="18"/>
      <c r="B6" s="18" t="s">
        <v>513</v>
      </c>
    </row>
    <row r="8" spans="1:7" x14ac:dyDescent="0.2">
      <c r="B8" s="9" t="s">
        <v>518</v>
      </c>
    </row>
    <row r="9" spans="1:7" x14ac:dyDescent="0.2">
      <c r="B9" s="9" t="s">
        <v>519</v>
      </c>
    </row>
    <row r="11" spans="1:7" ht="26.25" customHeight="1" thickBot="1" x14ac:dyDescent="0.25">
      <c r="B11" s="130"/>
      <c r="C11" s="130"/>
      <c r="D11" s="168" t="s">
        <v>514</v>
      </c>
      <c r="E11" s="139" t="s">
        <v>515</v>
      </c>
      <c r="F11" s="133" t="s">
        <v>516</v>
      </c>
      <c r="G11" s="166" t="s">
        <v>515</v>
      </c>
    </row>
    <row r="13" spans="1:7" x14ac:dyDescent="0.2">
      <c r="B13" s="9" t="s">
        <v>517</v>
      </c>
      <c r="D13" s="162">
        <v>3366285</v>
      </c>
      <c r="F13" s="132">
        <v>3261825</v>
      </c>
    </row>
    <row r="14" spans="1:7" x14ac:dyDescent="0.2">
      <c r="B14" s="9" t="s">
        <v>642</v>
      </c>
      <c r="D14" s="169">
        <v>330285</v>
      </c>
      <c r="F14" s="136">
        <v>214951</v>
      </c>
    </row>
    <row r="15" spans="1:7" x14ac:dyDescent="0.2">
      <c r="B15" s="9"/>
      <c r="D15" s="162">
        <f>SUM(D13:D14)</f>
        <v>3696570</v>
      </c>
      <c r="E15" s="138">
        <v>1</v>
      </c>
      <c r="F15" s="132">
        <f>SUM(F13:F14)</f>
        <v>3476776</v>
      </c>
      <c r="G15" s="138">
        <v>1</v>
      </c>
    </row>
    <row r="16" spans="1:7" x14ac:dyDescent="0.2">
      <c r="B16" s="9" t="s">
        <v>520</v>
      </c>
      <c r="D16" s="162">
        <v>-1535372</v>
      </c>
      <c r="E16" s="138">
        <v>-0.41539999999999999</v>
      </c>
      <c r="F16" s="167">
        <v>-1132991</v>
      </c>
      <c r="G16" s="138">
        <v>-0.32590000000000002</v>
      </c>
    </row>
    <row r="17" spans="1:7" x14ac:dyDescent="0.2">
      <c r="A17" s="9" t="s">
        <v>521</v>
      </c>
      <c r="D17" s="162">
        <f>-1044691+21041</f>
        <v>-1023650</v>
      </c>
      <c r="E17" s="138">
        <f>-1023650/3696570</f>
        <v>-0.27691887344213689</v>
      </c>
      <c r="F17" s="132">
        <v>-1150161</v>
      </c>
      <c r="G17" s="138">
        <v>-0.33079999999999998</v>
      </c>
    </row>
    <row r="18" spans="1:7" ht="15" x14ac:dyDescent="0.35">
      <c r="D18" s="169"/>
      <c r="E18" s="140"/>
      <c r="F18" s="135"/>
      <c r="G18" s="140"/>
    </row>
    <row r="19" spans="1:7" x14ac:dyDescent="0.2">
      <c r="B19" s="9" t="s">
        <v>522</v>
      </c>
      <c r="D19" s="162">
        <f>SUM(D15:D18)</f>
        <v>1137548</v>
      </c>
      <c r="E19" s="138">
        <f>SUM(E13:E18)</f>
        <v>0.30768112655786312</v>
      </c>
      <c r="F19" s="132">
        <f>SUM(F15:F18)</f>
        <v>1193624</v>
      </c>
      <c r="G19" s="141">
        <f>SUM(G15:G18)</f>
        <v>0.34329999999999994</v>
      </c>
    </row>
    <row r="21" spans="1:7" x14ac:dyDescent="0.2">
      <c r="B21" s="9" t="s">
        <v>523</v>
      </c>
      <c r="D21" s="162">
        <f>-398008+-21041</f>
        <v>-419049</v>
      </c>
      <c r="E21" s="138">
        <f>-419049/3696570</f>
        <v>-0.1133615757310155</v>
      </c>
      <c r="F21" s="132">
        <v>-513530</v>
      </c>
      <c r="G21" s="138">
        <v>-0.1477</v>
      </c>
    </row>
    <row r="22" spans="1:7" x14ac:dyDescent="0.2">
      <c r="B22" s="9" t="s">
        <v>524</v>
      </c>
      <c r="D22" s="162">
        <v>11471</v>
      </c>
      <c r="E22" s="138">
        <v>3.0999999999999999E-3</v>
      </c>
      <c r="F22" s="132">
        <v>5782</v>
      </c>
      <c r="G22" s="138">
        <v>1.6999999999999999E-3</v>
      </c>
    </row>
    <row r="23" spans="1:7" x14ac:dyDescent="0.2">
      <c r="D23" s="169"/>
      <c r="E23" s="140"/>
      <c r="F23" s="136"/>
      <c r="G23" s="144"/>
    </row>
    <row r="25" spans="1:7" ht="13.5" thickBot="1" x14ac:dyDescent="0.25">
      <c r="B25" s="9" t="s">
        <v>525</v>
      </c>
      <c r="D25" s="170">
        <f>SUM(D19:D24)</f>
        <v>729970</v>
      </c>
      <c r="E25" s="143">
        <f>SUM(E19:E24)</f>
        <v>0.19741955082684759</v>
      </c>
      <c r="F25" s="142">
        <f>SUM(F19:F24)</f>
        <v>685876</v>
      </c>
      <c r="G25" s="143">
        <f>SUM(G19:G24)</f>
        <v>0.19729999999999995</v>
      </c>
    </row>
    <row r="26" spans="1:7" ht="13.5" thickTop="1" x14ac:dyDescent="0.2">
      <c r="B26" s="9" t="s">
        <v>526</v>
      </c>
    </row>
    <row r="28" spans="1:7" x14ac:dyDescent="0.2">
      <c r="B28" s="9" t="s">
        <v>527</v>
      </c>
      <c r="D28" s="162">
        <v>-636571</v>
      </c>
      <c r="E28" s="138">
        <v>-0.17219999999999999</v>
      </c>
      <c r="F28" s="132">
        <v>-600128</v>
      </c>
      <c r="G28" s="138">
        <v>-0.1726</v>
      </c>
    </row>
    <row r="29" spans="1:7" x14ac:dyDescent="0.2">
      <c r="B29" s="9" t="s">
        <v>528</v>
      </c>
      <c r="D29" s="162">
        <v>-108569</v>
      </c>
      <c r="E29" s="138">
        <v>-2.9399999999999999E-2</v>
      </c>
      <c r="F29" s="132">
        <v>-30021</v>
      </c>
      <c r="G29" s="138">
        <v>-8.6E-3</v>
      </c>
    </row>
    <row r="30" spans="1:7" x14ac:dyDescent="0.2">
      <c r="B30" s="9" t="s">
        <v>529</v>
      </c>
      <c r="D30" s="162">
        <v>-32340</v>
      </c>
      <c r="E30" s="138">
        <v>-8.6999999999999994E-3</v>
      </c>
      <c r="F30" s="132">
        <v>-13701</v>
      </c>
      <c r="G30" s="138">
        <v>-3.8999999999999998E-3</v>
      </c>
    </row>
    <row r="31" spans="1:7" x14ac:dyDescent="0.2">
      <c r="B31" s="9" t="s">
        <v>530</v>
      </c>
      <c r="D31" s="162">
        <v>-17353</v>
      </c>
      <c r="E31" s="138">
        <v>-4.7000000000000002E-3</v>
      </c>
      <c r="F31" s="132">
        <v>-6542</v>
      </c>
      <c r="G31" s="138">
        <v>-1.9E-3</v>
      </c>
    </row>
    <row r="32" spans="1:7" x14ac:dyDescent="0.2">
      <c r="D32" s="169"/>
      <c r="E32" s="140"/>
      <c r="F32" s="136"/>
      <c r="G32" s="140"/>
    </row>
    <row r="34" spans="1:7" ht="13.5" thickBot="1" x14ac:dyDescent="0.25">
      <c r="B34" s="9" t="s">
        <v>568</v>
      </c>
      <c r="D34" s="170">
        <f>SUM(D25:D33)</f>
        <v>-64863</v>
      </c>
      <c r="E34" s="143">
        <f>SUM(E25:E33)</f>
        <v>-1.75804491731524E-2</v>
      </c>
      <c r="F34" s="142">
        <f>SUM(F25:F33)</f>
        <v>35484</v>
      </c>
      <c r="G34" s="143">
        <f>SUM(G25:G33)</f>
        <v>1.0299999999999943E-2</v>
      </c>
    </row>
    <row r="35" spans="1:7" ht="13.5" thickTop="1" x14ac:dyDescent="0.2"/>
    <row r="36" spans="1:7" x14ac:dyDescent="0.2">
      <c r="B36" s="9" t="s">
        <v>531</v>
      </c>
      <c r="D36" s="162">
        <v>169</v>
      </c>
      <c r="E36" s="138">
        <v>0</v>
      </c>
      <c r="F36" s="132">
        <v>659</v>
      </c>
      <c r="G36" s="138">
        <v>2.0000000000000001E-4</v>
      </c>
    </row>
    <row r="37" spans="1:7" x14ac:dyDescent="0.2">
      <c r="B37" s="9" t="s">
        <v>532</v>
      </c>
      <c r="D37" s="162">
        <v>-26066</v>
      </c>
      <c r="E37" s="138">
        <v>-7.1000000000000004E-3</v>
      </c>
      <c r="F37" s="132">
        <v>-14480</v>
      </c>
      <c r="G37" s="138">
        <v>-4.1999999999999997E-3</v>
      </c>
    </row>
    <row r="38" spans="1:7" x14ac:dyDescent="0.2">
      <c r="D38" s="169"/>
      <c r="E38" s="140"/>
      <c r="F38" s="136"/>
      <c r="G38" s="140"/>
    </row>
    <row r="39" spans="1:7" x14ac:dyDescent="0.2">
      <c r="D39" s="171">
        <f>SUM(D36:D38)</f>
        <v>-25897</v>
      </c>
      <c r="E39" s="147">
        <f>SUM(E36:E38)</f>
        <v>-7.1000000000000004E-3</v>
      </c>
      <c r="F39" s="145">
        <f>SUM(F36:F38)</f>
        <v>-13821</v>
      </c>
      <c r="G39" s="146">
        <f>SUM(G36:G38)</f>
        <v>-4.0000000000000001E-3</v>
      </c>
    </row>
    <row r="41" spans="1:7" x14ac:dyDescent="0.2">
      <c r="B41" s="9" t="s">
        <v>533</v>
      </c>
    </row>
    <row r="42" spans="1:7" ht="13.5" thickBot="1" x14ac:dyDescent="0.25">
      <c r="B42" s="9" t="s">
        <v>534</v>
      </c>
      <c r="D42" s="170">
        <f>+D34+D39</f>
        <v>-90760</v>
      </c>
      <c r="E42" s="143">
        <f>+E34+E39</f>
        <v>-2.4680449173152402E-2</v>
      </c>
      <c r="F42" s="142">
        <f>+F34+F39</f>
        <v>21663</v>
      </c>
      <c r="G42" s="143">
        <f>+G34+G39</f>
        <v>6.2999999999999428E-3</v>
      </c>
    </row>
    <row r="43" spans="1:7" ht="13.5" thickTop="1" x14ac:dyDescent="0.2"/>
    <row r="44" spans="1:7" x14ac:dyDescent="0.2">
      <c r="B44" s="9" t="s">
        <v>535</v>
      </c>
      <c r="D44" s="162">
        <v>531519</v>
      </c>
      <c r="E44" s="138">
        <v>0.14380000000000001</v>
      </c>
      <c r="F44" s="132">
        <v>239196</v>
      </c>
      <c r="G44" s="138">
        <v>6.88E-2</v>
      </c>
    </row>
    <row r="45" spans="1:7" x14ac:dyDescent="0.2">
      <c r="B45" s="9" t="s">
        <v>536</v>
      </c>
      <c r="D45" s="169">
        <v>-165365</v>
      </c>
      <c r="E45" s="140">
        <v>-4.4699999999999997E-2</v>
      </c>
      <c r="F45" s="136">
        <v>-111399</v>
      </c>
      <c r="G45" s="140">
        <v>-3.2000000000000001E-2</v>
      </c>
    </row>
    <row r="46" spans="1:7" x14ac:dyDescent="0.2">
      <c r="D46" s="171">
        <f>SUM(D44:D45)</f>
        <v>366154</v>
      </c>
      <c r="E46" s="147">
        <f>SUM(E44:E45)</f>
        <v>9.9100000000000021E-2</v>
      </c>
      <c r="F46" s="145">
        <f>SUM(F44:F45)</f>
        <v>127797</v>
      </c>
      <c r="G46" s="147">
        <f>SUM(G44:G45)</f>
        <v>3.6799999999999999E-2</v>
      </c>
    </row>
    <row r="48" spans="1:7" x14ac:dyDescent="0.2">
      <c r="A48" s="9" t="s">
        <v>537</v>
      </c>
      <c r="D48" s="162">
        <f>D42+D46</f>
        <v>275394</v>
      </c>
      <c r="E48" s="138">
        <f>E42+E46</f>
        <v>7.4419550826847619E-2</v>
      </c>
      <c r="F48" s="132">
        <f>F42+F46</f>
        <v>149460</v>
      </c>
      <c r="G48" s="138">
        <f>G42+G46</f>
        <v>4.3099999999999944E-2</v>
      </c>
    </row>
    <row r="50" spans="2:7" x14ac:dyDescent="0.2">
      <c r="B50" s="9" t="s">
        <v>538</v>
      </c>
      <c r="D50" s="162">
        <v>1955</v>
      </c>
      <c r="E50" s="138">
        <v>5.0000000000000001E-4</v>
      </c>
      <c r="F50" s="132">
        <v>-76184</v>
      </c>
      <c r="G50" s="138">
        <v>-2.1899999999999999E-2</v>
      </c>
    </row>
    <row r="51" spans="2:7" x14ac:dyDescent="0.2">
      <c r="B51" s="9" t="s">
        <v>539</v>
      </c>
      <c r="D51" s="169">
        <v>-87513</v>
      </c>
      <c r="E51" s="140">
        <v>-2.3699999999999999E-2</v>
      </c>
      <c r="F51" s="136">
        <v>204</v>
      </c>
      <c r="G51" s="140">
        <v>1E-4</v>
      </c>
    </row>
    <row r="52" spans="2:7" x14ac:dyDescent="0.2">
      <c r="B52" s="9" t="s">
        <v>540</v>
      </c>
      <c r="D52" s="162">
        <f>SUM(D48:D51)</f>
        <v>189836</v>
      </c>
      <c r="E52" s="138">
        <f>SUM(E48:E51)</f>
        <v>5.1219550826847621E-2</v>
      </c>
      <c r="F52" s="132">
        <f>SUM(F48:F51)</f>
        <v>73480</v>
      </c>
      <c r="G52" s="138">
        <f>SUM(G48:G51)</f>
        <v>2.1299999999999944E-2</v>
      </c>
    </row>
    <row r="53" spans="2:7" x14ac:dyDescent="0.2">
      <c r="B53" s="9" t="s">
        <v>541</v>
      </c>
      <c r="D53" s="162">
        <v>3804</v>
      </c>
      <c r="E53" s="138">
        <v>1E-3</v>
      </c>
      <c r="F53" s="132">
        <v>-147953</v>
      </c>
      <c r="G53" s="138">
        <v>-4.2599999999999999E-2</v>
      </c>
    </row>
    <row r="54" spans="2:7" x14ac:dyDescent="0.2">
      <c r="D54" s="169"/>
      <c r="E54" s="140"/>
      <c r="F54" s="136"/>
      <c r="G54" s="140"/>
    </row>
    <row r="55" spans="2:7" ht="13.5" thickBot="1" x14ac:dyDescent="0.25">
      <c r="B55" s="148" t="s">
        <v>542</v>
      </c>
      <c r="C55" s="59"/>
      <c r="D55" s="172">
        <f>SUM(D52:D54)</f>
        <v>193640</v>
      </c>
      <c r="E55" s="150">
        <f>SUM(E52:E54)</f>
        <v>5.2219550826847622E-2</v>
      </c>
      <c r="F55" s="149">
        <f>SUM(F52:F54)</f>
        <v>-74473</v>
      </c>
      <c r="G55" s="150">
        <f>SUM(G52:G54)</f>
        <v>-2.1300000000000055E-2</v>
      </c>
    </row>
    <row r="56" spans="2:7" ht="13.5" thickTop="1" x14ac:dyDescent="0.2"/>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0"/>
  <sheetViews>
    <sheetView workbookViewId="0">
      <selection activeCell="B24" sqref="B24"/>
    </sheetView>
  </sheetViews>
  <sheetFormatPr defaultRowHeight="12.75" x14ac:dyDescent="0.2"/>
  <cols>
    <col min="1" max="1" width="0.33203125" customWidth="1"/>
    <col min="2" max="2" width="18.1640625" customWidth="1"/>
    <col min="3" max="3" width="13.33203125" customWidth="1"/>
    <col min="4" max="4" width="11.6640625" style="132" customWidth="1"/>
    <col min="5" max="5" width="13.33203125" style="138" customWidth="1"/>
    <col min="6" max="6" width="12.5" style="132" customWidth="1"/>
    <col min="7" max="7" width="13.1640625" style="132" customWidth="1"/>
    <col min="8" max="8" width="12.5" style="138" customWidth="1"/>
    <col min="9" max="9" width="11" customWidth="1"/>
    <col min="10" max="10" width="10.1640625" customWidth="1"/>
  </cols>
  <sheetData>
    <row r="1" spans="1:3" x14ac:dyDescent="0.2">
      <c r="A1" s="24" t="str">
        <f>+Info!B5&amp;" "&amp;Info!B10</f>
        <v>REMONDIS INDUSTRIAL SERVICES NV</v>
      </c>
    </row>
    <row r="2" spans="1:3" x14ac:dyDescent="0.2">
      <c r="A2" s="41" t="str">
        <f>+Info!B11</f>
        <v>BE 0446.692.126</v>
      </c>
    </row>
    <row r="3" spans="1:3" x14ac:dyDescent="0.2">
      <c r="A3" s="24"/>
    </row>
    <row r="4" spans="1:3" x14ac:dyDescent="0.2">
      <c r="A4" s="18" t="str">
        <f>"Boekjaar per "&amp;Info!B14</f>
        <v>Boekjaar per 31 december 2008</v>
      </c>
    </row>
    <row r="5" spans="1:3" x14ac:dyDescent="0.2">
      <c r="A5" s="18"/>
    </row>
    <row r="6" spans="1:3" x14ac:dyDescent="0.2">
      <c r="B6" s="25" t="s">
        <v>543</v>
      </c>
    </row>
    <row r="8" spans="1:3" x14ac:dyDescent="0.2">
      <c r="B8" s="9" t="s">
        <v>544</v>
      </c>
    </row>
    <row r="9" spans="1:3" x14ac:dyDescent="0.2">
      <c r="B9" s="9" t="s">
        <v>643</v>
      </c>
    </row>
    <row r="11" spans="1:3" x14ac:dyDescent="0.2">
      <c r="B11" s="9" t="s">
        <v>918</v>
      </c>
    </row>
    <row r="13" spans="1:3" x14ac:dyDescent="0.2">
      <c r="B13" s="9" t="s">
        <v>545</v>
      </c>
    </row>
    <row r="15" spans="1:3" x14ac:dyDescent="0.2">
      <c r="B15" s="9" t="s">
        <v>546</v>
      </c>
      <c r="C15" s="152">
        <v>3476776</v>
      </c>
    </row>
    <row r="16" spans="1:3" x14ac:dyDescent="0.2">
      <c r="B16" s="9" t="s">
        <v>547</v>
      </c>
      <c r="C16" s="152">
        <v>-74473</v>
      </c>
    </row>
    <row r="17" spans="2:8" x14ac:dyDescent="0.2">
      <c r="B17" s="9" t="s">
        <v>548</v>
      </c>
      <c r="C17" s="50">
        <v>0.34329999999999999</v>
      </c>
    </row>
    <row r="19" spans="2:8" x14ac:dyDescent="0.2">
      <c r="B19" s="25" t="s">
        <v>549</v>
      </c>
    </row>
    <row r="21" spans="2:8" x14ac:dyDescent="0.2">
      <c r="B21" s="9" t="s">
        <v>550</v>
      </c>
    </row>
    <row r="22" spans="2:8" x14ac:dyDescent="0.2">
      <c r="B22" s="9" t="s">
        <v>551</v>
      </c>
    </row>
    <row r="24" spans="2:8" x14ac:dyDescent="0.2">
      <c r="B24" s="9" t="s">
        <v>919</v>
      </c>
    </row>
    <row r="25" spans="2:8" x14ac:dyDescent="0.2">
      <c r="B25" s="153" t="s">
        <v>644</v>
      </c>
    </row>
    <row r="27" spans="2:8" ht="12" customHeight="1" x14ac:dyDescent="0.2">
      <c r="B27" s="9" t="s">
        <v>552</v>
      </c>
    </row>
    <row r="28" spans="2:8" ht="48" customHeight="1" x14ac:dyDescent="0.2">
      <c r="B28" s="129" t="s">
        <v>553</v>
      </c>
      <c r="C28" s="216">
        <v>2003</v>
      </c>
      <c r="D28" s="217">
        <v>2004</v>
      </c>
      <c r="E28" s="213">
        <v>2005</v>
      </c>
      <c r="F28" s="211">
        <v>2006</v>
      </c>
      <c r="G28" s="211">
        <v>2007</v>
      </c>
      <c r="H28" s="213">
        <v>2008</v>
      </c>
    </row>
    <row r="30" spans="2:8" ht="15" x14ac:dyDescent="0.35">
      <c r="C30" s="214">
        <v>3022304</v>
      </c>
      <c r="D30" s="215">
        <v>3181781</v>
      </c>
      <c r="E30" s="154">
        <v>3015961</v>
      </c>
      <c r="F30" s="134">
        <v>3241950</v>
      </c>
      <c r="G30" s="134">
        <v>3476776</v>
      </c>
      <c r="H30" s="134">
        <v>3696570</v>
      </c>
    </row>
    <row r="33" spans="2:8" x14ac:dyDescent="0.2">
      <c r="B33" s="9" t="s">
        <v>554</v>
      </c>
    </row>
    <row r="34" spans="2:8" x14ac:dyDescent="0.2">
      <c r="B34" s="9" t="s">
        <v>555</v>
      </c>
    </row>
    <row r="36" spans="2:8" x14ac:dyDescent="0.2">
      <c r="B36" s="9" t="s">
        <v>556</v>
      </c>
    </row>
    <row r="38" spans="2:8" x14ac:dyDescent="0.2">
      <c r="B38" s="129"/>
      <c r="C38" s="210">
        <v>2003</v>
      </c>
      <c r="D38" s="211">
        <v>2004</v>
      </c>
      <c r="E38" s="212">
        <v>2005</v>
      </c>
      <c r="F38" s="211">
        <v>2006</v>
      </c>
      <c r="G38" s="211">
        <v>2007</v>
      </c>
      <c r="H38" s="213">
        <v>2008</v>
      </c>
    </row>
    <row r="39" spans="2:8" ht="25.5" x14ac:dyDescent="0.2">
      <c r="B39" s="129" t="s">
        <v>557</v>
      </c>
      <c r="C39" s="167">
        <v>1275192</v>
      </c>
      <c r="D39" s="162">
        <v>1225269</v>
      </c>
      <c r="E39" s="162">
        <v>11935.44</v>
      </c>
      <c r="F39" s="162">
        <v>1271348</v>
      </c>
      <c r="G39" s="162">
        <v>1193624</v>
      </c>
      <c r="H39" s="162">
        <f>analyse!D19</f>
        <v>1137548</v>
      </c>
    </row>
    <row r="40" spans="2:8" x14ac:dyDescent="0.2">
      <c r="B40" s="9" t="s">
        <v>558</v>
      </c>
      <c r="C40" s="209">
        <v>0.4219</v>
      </c>
      <c r="D40" s="209">
        <v>0.3851</v>
      </c>
      <c r="E40" s="209">
        <v>0.3957</v>
      </c>
      <c r="F40" s="209">
        <v>0.39219999999999999</v>
      </c>
      <c r="G40" s="209">
        <v>0.34329999999999999</v>
      </c>
      <c r="H40" s="209">
        <f>analyse!E19</f>
        <v>0.30768112655786312</v>
      </c>
    </row>
  </sheetData>
  <pageMargins left="0.70866141732283472" right="0.70866141732283472"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6"/>
  <sheetViews>
    <sheetView topLeftCell="A19" workbookViewId="0">
      <selection activeCell="A55" sqref="A55"/>
    </sheetView>
  </sheetViews>
  <sheetFormatPr defaultRowHeight="12.75" x14ac:dyDescent="0.2"/>
  <cols>
    <col min="1" max="1" width="34.1640625" customWidth="1"/>
    <col min="2" max="3" width="0.1640625" customWidth="1"/>
    <col min="6" max="6" width="13" style="132" bestFit="1" customWidth="1"/>
    <col min="7" max="7" width="5.83203125" customWidth="1"/>
    <col min="9" max="9" width="13" style="132" bestFit="1" customWidth="1"/>
  </cols>
  <sheetData>
    <row r="1" spans="1:9" x14ac:dyDescent="0.2">
      <c r="A1" s="24" t="str">
        <f>+Info!B5&amp;" "&amp;Info!B10</f>
        <v>REMONDIS INDUSTRIAL SERVICES NV</v>
      </c>
      <c r="D1" s="132"/>
      <c r="E1" s="138"/>
      <c r="G1" s="132"/>
      <c r="H1" s="138"/>
    </row>
    <row r="2" spans="1:9" x14ac:dyDescent="0.2">
      <c r="A2" s="41" t="str">
        <f>+Info!B11</f>
        <v>BE 0446.692.126</v>
      </c>
      <c r="D2" s="132"/>
      <c r="E2" s="138"/>
      <c r="G2" s="132"/>
      <c r="H2" s="138"/>
    </row>
    <row r="3" spans="1:9" x14ac:dyDescent="0.2">
      <c r="A3" s="24"/>
      <c r="D3" s="132"/>
      <c r="E3" s="138"/>
      <c r="G3" s="132"/>
      <c r="H3" s="138"/>
    </row>
    <row r="4" spans="1:9" x14ac:dyDescent="0.2">
      <c r="A4" s="18" t="str">
        <f>"Boekjaar per "&amp;Info!B14</f>
        <v>Boekjaar per 31 december 2008</v>
      </c>
      <c r="D4" s="132"/>
      <c r="E4" s="138"/>
      <c r="G4" s="132"/>
      <c r="H4" s="138"/>
    </row>
    <row r="6" spans="1:9" x14ac:dyDescent="0.2">
      <c r="A6" s="25" t="s">
        <v>559</v>
      </c>
    </row>
    <row r="8" spans="1:9" x14ac:dyDescent="0.2">
      <c r="A8" s="9" t="s">
        <v>645</v>
      </c>
    </row>
    <row r="9" spans="1:9" x14ac:dyDescent="0.2">
      <c r="A9" s="9" t="s">
        <v>646</v>
      </c>
    </row>
    <row r="11" spans="1:9" x14ac:dyDescent="0.2">
      <c r="A11" s="9" t="s">
        <v>647</v>
      </c>
    </row>
    <row r="12" spans="1:9" x14ac:dyDescent="0.2">
      <c r="A12" s="33"/>
      <c r="B12" s="33"/>
      <c r="C12" s="33"/>
      <c r="D12" s="33"/>
      <c r="E12" s="33"/>
      <c r="F12" s="174"/>
      <c r="G12" s="33"/>
      <c r="H12" s="33"/>
      <c r="I12" s="173" t="s">
        <v>563</v>
      </c>
    </row>
    <row r="13" spans="1:9" x14ac:dyDescent="0.2">
      <c r="A13" s="33"/>
      <c r="B13" s="33"/>
      <c r="C13" s="33"/>
      <c r="D13" s="33"/>
      <c r="E13" s="33"/>
      <c r="F13" s="174"/>
      <c r="G13" s="33"/>
      <c r="H13" s="33"/>
      <c r="I13" s="174"/>
    </row>
    <row r="14" spans="1:9" x14ac:dyDescent="0.2">
      <c r="A14" s="35" t="s">
        <v>522</v>
      </c>
      <c r="B14" s="33"/>
      <c r="C14" s="33"/>
      <c r="D14" s="33"/>
      <c r="E14" s="175" t="s">
        <v>569</v>
      </c>
      <c r="F14" s="174"/>
      <c r="G14" s="33"/>
      <c r="H14" s="33"/>
      <c r="I14" s="174">
        <f>analyse!D19-analyse!F19</f>
        <v>-56076</v>
      </c>
    </row>
    <row r="15" spans="1:9" x14ac:dyDescent="0.2">
      <c r="A15" s="175" t="s">
        <v>561</v>
      </c>
      <c r="B15" s="33"/>
      <c r="C15" s="33"/>
      <c r="D15" s="33"/>
      <c r="E15" s="175" t="s">
        <v>569</v>
      </c>
      <c r="F15" s="174">
        <f>analyse!D21-analyse!F21</f>
        <v>94481</v>
      </c>
      <c r="G15" s="33"/>
      <c r="H15" s="33"/>
      <c r="I15" s="174"/>
    </row>
    <row r="16" spans="1:9" x14ac:dyDescent="0.2">
      <c r="A16" s="175" t="s">
        <v>562</v>
      </c>
      <c r="B16" s="33"/>
      <c r="C16" s="33"/>
      <c r="D16" s="33"/>
      <c r="E16" s="175" t="s">
        <v>560</v>
      </c>
      <c r="F16" s="174">
        <v>5689</v>
      </c>
      <c r="G16" s="33"/>
      <c r="H16" s="33"/>
      <c r="I16" s="174"/>
    </row>
    <row r="17" spans="1:9" x14ac:dyDescent="0.2">
      <c r="A17" s="33"/>
      <c r="B17" s="33"/>
      <c r="C17" s="33"/>
      <c r="D17" s="33"/>
      <c r="E17" s="33"/>
      <c r="F17" s="136"/>
      <c r="G17" s="33"/>
      <c r="H17" s="33"/>
      <c r="I17" s="174"/>
    </row>
    <row r="18" spans="1:9" x14ac:dyDescent="0.2">
      <c r="A18" s="33"/>
      <c r="B18" s="33"/>
      <c r="C18" s="33"/>
      <c r="D18" s="33"/>
      <c r="E18" s="33"/>
      <c r="F18" s="174"/>
      <c r="G18" s="33"/>
      <c r="H18" s="33"/>
      <c r="I18" s="136">
        <f>+F15+F16</f>
        <v>100170</v>
      </c>
    </row>
    <row r="19" spans="1:9" x14ac:dyDescent="0.2">
      <c r="A19" s="33"/>
      <c r="B19" s="33"/>
      <c r="C19" s="33"/>
      <c r="D19" s="33"/>
      <c r="E19" s="33"/>
      <c r="F19" s="174"/>
      <c r="G19" s="33"/>
      <c r="H19" s="33"/>
      <c r="I19" s="174"/>
    </row>
    <row r="20" spans="1:9" x14ac:dyDescent="0.2">
      <c r="A20" s="35" t="s">
        <v>525</v>
      </c>
      <c r="B20" s="33"/>
      <c r="C20" s="33"/>
      <c r="D20" s="33"/>
      <c r="E20" s="175" t="s">
        <v>560</v>
      </c>
      <c r="F20" s="174"/>
      <c r="G20" s="33"/>
      <c r="H20" s="33"/>
      <c r="I20" s="174">
        <f>I14+I18</f>
        <v>44094</v>
      </c>
    </row>
    <row r="21" spans="1:9" x14ac:dyDescent="0.2">
      <c r="A21" s="175" t="s">
        <v>527</v>
      </c>
      <c r="B21" s="33"/>
      <c r="C21" s="33"/>
      <c r="D21" s="33"/>
      <c r="E21" s="175" t="s">
        <v>560</v>
      </c>
      <c r="F21" s="174">
        <v>-36443</v>
      </c>
      <c r="G21" s="33"/>
      <c r="H21" s="33"/>
      <c r="I21" s="174"/>
    </row>
    <row r="22" spans="1:9" x14ac:dyDescent="0.2">
      <c r="A22" s="175" t="s">
        <v>528</v>
      </c>
      <c r="B22" s="33"/>
      <c r="C22" s="33"/>
      <c r="D22" s="33"/>
      <c r="E22" s="175" t="s">
        <v>560</v>
      </c>
      <c r="F22" s="174">
        <v>-78548</v>
      </c>
      <c r="G22" s="33"/>
      <c r="H22" s="33"/>
      <c r="I22" s="174"/>
    </row>
    <row r="23" spans="1:9" x14ac:dyDescent="0.2">
      <c r="A23" s="175" t="s">
        <v>529</v>
      </c>
      <c r="B23" s="33"/>
      <c r="C23" s="33"/>
      <c r="D23" s="33"/>
      <c r="E23" s="175" t="s">
        <v>560</v>
      </c>
      <c r="F23" s="174">
        <v>-18639</v>
      </c>
      <c r="G23" s="33"/>
      <c r="H23" s="33"/>
      <c r="I23" s="174"/>
    </row>
    <row r="24" spans="1:9" x14ac:dyDescent="0.2">
      <c r="A24" s="175" t="s">
        <v>530</v>
      </c>
      <c r="B24" s="33"/>
      <c r="C24" s="33"/>
      <c r="D24" s="33"/>
      <c r="E24" s="175" t="s">
        <v>564</v>
      </c>
      <c r="F24" s="174">
        <v>-10811</v>
      </c>
      <c r="G24" s="33"/>
      <c r="H24" s="33"/>
      <c r="I24" s="174"/>
    </row>
    <row r="25" spans="1:9" x14ac:dyDescent="0.2">
      <c r="A25" s="33"/>
      <c r="B25" s="33"/>
      <c r="C25" s="33"/>
      <c r="D25" s="33"/>
      <c r="E25" s="33"/>
      <c r="F25" s="136"/>
      <c r="G25" s="33"/>
      <c r="H25" s="33"/>
      <c r="I25" s="174"/>
    </row>
    <row r="26" spans="1:9" x14ac:dyDescent="0.2">
      <c r="A26" s="33"/>
      <c r="B26" s="33"/>
      <c r="C26" s="33"/>
      <c r="D26" s="33"/>
      <c r="E26" s="33"/>
      <c r="F26" s="174"/>
      <c r="G26" s="33"/>
      <c r="H26" s="33"/>
      <c r="I26" s="174"/>
    </row>
    <row r="27" spans="1:9" x14ac:dyDescent="0.2">
      <c r="A27" s="33"/>
      <c r="B27" s="33"/>
      <c r="C27" s="33"/>
      <c r="D27" s="33"/>
      <c r="E27" s="33"/>
      <c r="F27" s="174"/>
      <c r="G27" s="33"/>
      <c r="H27" s="33"/>
      <c r="I27" s="136">
        <f>F20+F21+F22+F23+F24</f>
        <v>-144441</v>
      </c>
    </row>
    <row r="28" spans="1:9" x14ac:dyDescent="0.2">
      <c r="A28" s="33"/>
      <c r="B28" s="33"/>
      <c r="C28" s="33"/>
      <c r="D28" s="33"/>
      <c r="E28" s="33"/>
      <c r="F28" s="174"/>
      <c r="G28" s="33"/>
      <c r="H28" s="33"/>
      <c r="I28" s="174"/>
    </row>
    <row r="29" spans="1:9" x14ac:dyDescent="0.2">
      <c r="A29" s="33"/>
      <c r="B29" s="33"/>
      <c r="C29" s="33"/>
      <c r="D29" s="33"/>
      <c r="E29" s="33"/>
      <c r="F29" s="174"/>
      <c r="G29" s="33"/>
      <c r="H29" s="33"/>
      <c r="I29" s="174"/>
    </row>
    <row r="30" spans="1:9" x14ac:dyDescent="0.2">
      <c r="A30" s="35" t="s">
        <v>568</v>
      </c>
      <c r="B30" s="33"/>
      <c r="C30" s="33"/>
      <c r="D30" s="33"/>
      <c r="E30" s="175" t="s">
        <v>569</v>
      </c>
      <c r="F30" s="174"/>
      <c r="G30" s="33"/>
      <c r="H30" s="33"/>
      <c r="I30" s="174">
        <f>I20+I27</f>
        <v>-100347</v>
      </c>
    </row>
    <row r="31" spans="1:9" x14ac:dyDescent="0.2">
      <c r="A31" s="33"/>
      <c r="B31" s="33"/>
      <c r="C31" s="33"/>
      <c r="D31" s="33"/>
      <c r="E31" s="33"/>
      <c r="F31" s="174"/>
      <c r="G31" s="33"/>
      <c r="H31" s="33"/>
      <c r="I31" s="174"/>
    </row>
    <row r="32" spans="1:9" x14ac:dyDescent="0.2">
      <c r="A32" s="175" t="s">
        <v>565</v>
      </c>
      <c r="B32" s="33"/>
      <c r="C32" s="33"/>
      <c r="D32" s="33"/>
      <c r="E32" s="175" t="s">
        <v>569</v>
      </c>
      <c r="F32" s="174">
        <v>-490</v>
      </c>
      <c r="G32" s="33"/>
      <c r="H32" s="33"/>
      <c r="I32" s="174"/>
    </row>
    <row r="33" spans="1:9" x14ac:dyDescent="0.2">
      <c r="A33" s="175" t="s">
        <v>566</v>
      </c>
      <c r="B33" s="33"/>
      <c r="C33" s="33"/>
      <c r="D33" s="33"/>
      <c r="E33" s="175" t="s">
        <v>564</v>
      </c>
      <c r="F33" s="174">
        <v>-11586</v>
      </c>
      <c r="G33" s="33"/>
      <c r="H33" s="33"/>
      <c r="I33" s="174"/>
    </row>
    <row r="34" spans="1:9" x14ac:dyDescent="0.2">
      <c r="A34" s="33"/>
      <c r="B34" s="33"/>
      <c r="C34" s="33"/>
      <c r="D34" s="33"/>
      <c r="E34" s="33"/>
      <c r="F34" s="136"/>
      <c r="G34" s="33"/>
      <c r="H34" s="33"/>
      <c r="I34" s="174"/>
    </row>
    <row r="35" spans="1:9" x14ac:dyDescent="0.2">
      <c r="A35" s="33"/>
      <c r="B35" s="33"/>
      <c r="C35" s="33"/>
      <c r="D35" s="33"/>
      <c r="E35" s="33"/>
      <c r="F35" s="174"/>
      <c r="G35" s="33"/>
      <c r="H35" s="33"/>
      <c r="I35" s="136">
        <f>F32+F33</f>
        <v>-12076</v>
      </c>
    </row>
    <row r="36" spans="1:9" x14ac:dyDescent="0.2">
      <c r="A36" s="33"/>
      <c r="B36" s="33"/>
      <c r="C36" s="33"/>
      <c r="D36" s="33"/>
      <c r="E36" s="33"/>
      <c r="F36" s="174"/>
      <c r="G36" s="33"/>
      <c r="H36" s="33"/>
      <c r="I36" s="174"/>
    </row>
    <row r="37" spans="1:9" ht="32.25" customHeight="1" x14ac:dyDescent="0.2">
      <c r="A37" s="218" t="s">
        <v>567</v>
      </c>
      <c r="B37" s="33"/>
      <c r="C37" s="33"/>
      <c r="D37" s="33"/>
      <c r="E37" s="175" t="s">
        <v>569</v>
      </c>
      <c r="F37" s="174"/>
      <c r="G37" s="33"/>
      <c r="H37" s="33"/>
      <c r="I37" s="174">
        <f>I30+I35</f>
        <v>-112423</v>
      </c>
    </row>
    <row r="38" spans="1:9" x14ac:dyDescent="0.2">
      <c r="A38" s="33"/>
      <c r="B38" s="33"/>
      <c r="C38" s="33"/>
      <c r="D38" s="33"/>
      <c r="E38" s="33"/>
      <c r="F38" s="174"/>
      <c r="G38" s="33"/>
      <c r="H38" s="33"/>
      <c r="I38" s="174"/>
    </row>
    <row r="39" spans="1:9" x14ac:dyDescent="0.2">
      <c r="A39" s="175" t="s">
        <v>535</v>
      </c>
      <c r="B39" s="33"/>
      <c r="C39" s="33"/>
      <c r="D39" s="33"/>
      <c r="E39" s="175" t="s">
        <v>560</v>
      </c>
      <c r="F39" s="174">
        <v>292323</v>
      </c>
      <c r="G39" s="33"/>
      <c r="H39" s="33"/>
      <c r="I39" s="174"/>
    </row>
    <row r="40" spans="1:9" x14ac:dyDescent="0.2">
      <c r="A40" s="175" t="s">
        <v>536</v>
      </c>
      <c r="B40" s="33"/>
      <c r="C40" s="33"/>
      <c r="D40" s="33"/>
      <c r="E40" s="175" t="s">
        <v>560</v>
      </c>
      <c r="F40" s="174">
        <v>-53966</v>
      </c>
      <c r="G40" s="33"/>
      <c r="H40" s="33"/>
      <c r="I40" s="174"/>
    </row>
    <row r="41" spans="1:9" x14ac:dyDescent="0.2">
      <c r="A41" s="33"/>
      <c r="B41" s="33"/>
      <c r="C41" s="33"/>
      <c r="D41" s="33"/>
      <c r="E41" s="33"/>
      <c r="F41" s="136"/>
      <c r="G41" s="33"/>
      <c r="H41" s="33"/>
      <c r="I41" s="174"/>
    </row>
    <row r="42" spans="1:9" x14ac:dyDescent="0.2">
      <c r="A42" s="33"/>
      <c r="B42" s="33"/>
      <c r="C42" s="33"/>
      <c r="D42" s="33"/>
      <c r="E42" s="33"/>
      <c r="F42" s="174"/>
      <c r="G42" s="33"/>
      <c r="H42" s="33"/>
      <c r="I42" s="136">
        <f>F39+F40</f>
        <v>238357</v>
      </c>
    </row>
    <row r="43" spans="1:9" x14ac:dyDescent="0.2">
      <c r="A43" s="33"/>
      <c r="B43" s="33"/>
      <c r="C43" s="33"/>
      <c r="D43" s="33"/>
      <c r="E43" s="33"/>
      <c r="F43" s="174"/>
      <c r="G43" s="33"/>
      <c r="H43" s="33"/>
      <c r="I43" s="174"/>
    </row>
    <row r="44" spans="1:9" x14ac:dyDescent="0.2">
      <c r="A44" s="33"/>
      <c r="B44" s="33"/>
      <c r="C44" s="33"/>
      <c r="D44" s="33"/>
      <c r="E44" s="33"/>
      <c r="F44" s="174"/>
      <c r="G44" s="33"/>
      <c r="H44" s="33"/>
      <c r="I44" s="174"/>
    </row>
    <row r="45" spans="1:9" x14ac:dyDescent="0.2">
      <c r="A45" s="35" t="s">
        <v>537</v>
      </c>
      <c r="B45" s="33"/>
      <c r="C45" s="33"/>
      <c r="D45" s="33"/>
      <c r="E45" s="175" t="s">
        <v>560</v>
      </c>
      <c r="F45" s="174"/>
      <c r="G45" s="33"/>
      <c r="H45" s="33"/>
      <c r="I45" s="174">
        <f>I37+I42</f>
        <v>125934</v>
      </c>
    </row>
    <row r="46" spans="1:9" x14ac:dyDescent="0.2">
      <c r="A46" s="33"/>
      <c r="B46" s="33"/>
      <c r="C46" s="33"/>
      <c r="D46" s="33"/>
      <c r="E46" s="33"/>
      <c r="F46" s="174"/>
      <c r="G46" s="33"/>
      <c r="H46" s="33"/>
      <c r="I46" s="174"/>
    </row>
    <row r="47" spans="1:9" x14ac:dyDescent="0.2">
      <c r="A47" s="175" t="s">
        <v>570</v>
      </c>
      <c r="B47" s="33"/>
      <c r="C47" s="33"/>
      <c r="D47" s="33"/>
      <c r="E47" s="175" t="s">
        <v>564</v>
      </c>
      <c r="F47" s="174">
        <v>78139</v>
      </c>
      <c r="G47" s="33"/>
      <c r="H47" s="33"/>
      <c r="I47" s="174"/>
    </row>
    <row r="48" spans="1:9" x14ac:dyDescent="0.2">
      <c r="A48" s="175" t="s">
        <v>571</v>
      </c>
      <c r="B48" s="33"/>
      <c r="C48" s="33"/>
      <c r="D48" s="33"/>
      <c r="E48" s="175" t="s">
        <v>564</v>
      </c>
      <c r="F48" s="174">
        <v>-87717</v>
      </c>
      <c r="G48" s="33"/>
      <c r="H48" s="33"/>
      <c r="I48" s="174"/>
    </row>
    <row r="49" spans="1:9" x14ac:dyDescent="0.2">
      <c r="A49" s="33"/>
      <c r="B49" s="33"/>
      <c r="C49" s="33"/>
      <c r="D49" s="33"/>
      <c r="E49" s="33"/>
      <c r="F49" s="136"/>
      <c r="G49" s="33"/>
      <c r="H49" s="33"/>
      <c r="I49" s="136">
        <f>F47+F48</f>
        <v>-9578</v>
      </c>
    </row>
    <row r="50" spans="1:9" x14ac:dyDescent="0.2">
      <c r="A50" s="33"/>
      <c r="B50" s="33"/>
      <c r="C50" s="33"/>
      <c r="D50" s="33"/>
      <c r="E50" s="33"/>
      <c r="F50" s="174"/>
      <c r="G50" s="33"/>
      <c r="H50" s="33"/>
      <c r="I50" s="174"/>
    </row>
    <row r="51" spans="1:9" x14ac:dyDescent="0.2">
      <c r="A51" s="35" t="s">
        <v>572</v>
      </c>
      <c r="B51" s="33"/>
      <c r="C51" s="33"/>
      <c r="D51" s="33"/>
      <c r="E51" s="175" t="s">
        <v>560</v>
      </c>
      <c r="F51" s="174"/>
      <c r="G51" s="33"/>
      <c r="H51" s="33"/>
      <c r="I51" s="174">
        <f>I45+I49</f>
        <v>116356</v>
      </c>
    </row>
    <row r="52" spans="1:9" x14ac:dyDescent="0.2">
      <c r="A52" s="175" t="s">
        <v>573</v>
      </c>
      <c r="B52" s="33"/>
      <c r="C52" s="33"/>
      <c r="D52" s="33"/>
      <c r="E52" s="175" t="s">
        <v>569</v>
      </c>
      <c r="F52" s="174"/>
      <c r="G52" s="33"/>
      <c r="H52" s="33"/>
      <c r="I52" s="136">
        <v>151757</v>
      </c>
    </row>
    <row r="53" spans="1:9" x14ac:dyDescent="0.2">
      <c r="A53" s="33"/>
      <c r="B53" s="33"/>
      <c r="C53" s="33"/>
      <c r="D53" s="33"/>
      <c r="E53" s="33"/>
      <c r="F53" s="174"/>
      <c r="G53" s="33"/>
      <c r="H53" s="33"/>
      <c r="I53" s="174"/>
    </row>
    <row r="54" spans="1:9" ht="13.5" thickBot="1" x14ac:dyDescent="0.25">
      <c r="A54" s="148" t="s">
        <v>542</v>
      </c>
      <c r="B54" s="33"/>
      <c r="C54" s="33"/>
      <c r="D54" s="33"/>
      <c r="E54" s="175" t="s">
        <v>560</v>
      </c>
      <c r="F54" s="174"/>
      <c r="G54" s="33"/>
      <c r="H54" s="33"/>
      <c r="I54" s="142">
        <f>I51+I52</f>
        <v>268113</v>
      </c>
    </row>
    <row r="55" spans="1:9" ht="13.5" thickTop="1" x14ac:dyDescent="0.2">
      <c r="A55" s="33"/>
      <c r="B55" s="46"/>
      <c r="C55" s="33"/>
      <c r="D55" s="33"/>
      <c r="E55" s="174"/>
      <c r="F55" s="33"/>
      <c r="G55" s="33"/>
      <c r="H55" s="174"/>
      <c r="I55"/>
    </row>
    <row r="56" spans="1:9" x14ac:dyDescent="0.2">
      <c r="E56" s="132"/>
      <c r="F56"/>
      <c r="H56" s="132"/>
      <c r="I56"/>
    </row>
  </sheetData>
  <pageMargins left="0.70866141732283472" right="0.7086614173228347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2"/>
  <sheetViews>
    <sheetView topLeftCell="A4" workbookViewId="0">
      <selection activeCell="B8" sqref="B8"/>
    </sheetView>
  </sheetViews>
  <sheetFormatPr defaultRowHeight="12.75" x14ac:dyDescent="0.2"/>
  <cols>
    <col min="1" max="1" width="4.33203125" customWidth="1"/>
    <col min="2" max="2" width="30.33203125" customWidth="1"/>
    <col min="3" max="3" width="0.1640625" customWidth="1"/>
    <col min="4" max="4" width="12.5" style="132" customWidth="1"/>
    <col min="5" max="5" width="11.83203125" style="162" customWidth="1"/>
    <col min="6" max="8" width="12" style="132" bestFit="1" customWidth="1"/>
    <col min="9" max="9" width="12.5" style="132" customWidth="1"/>
  </cols>
  <sheetData>
    <row r="1" spans="1:9" x14ac:dyDescent="0.2">
      <c r="A1" s="24" t="str">
        <f>+Info!B5&amp;" "&amp;Info!B10</f>
        <v>REMONDIS INDUSTRIAL SERVICES NV</v>
      </c>
    </row>
    <row r="2" spans="1:9" x14ac:dyDescent="0.2">
      <c r="A2" s="41" t="str">
        <f>+Info!B11</f>
        <v>BE 0446.692.126</v>
      </c>
    </row>
    <row r="3" spans="1:9" x14ac:dyDescent="0.2">
      <c r="A3" s="24"/>
    </row>
    <row r="4" spans="1:9" x14ac:dyDescent="0.2">
      <c r="A4" s="18" t="str">
        <f>"Boekjaar per "&amp;Info!B14</f>
        <v>Boekjaar per 31 december 2008</v>
      </c>
    </row>
    <row r="6" spans="1:9" x14ac:dyDescent="0.2">
      <c r="A6" s="219" t="s">
        <v>574</v>
      </c>
      <c r="B6" s="35"/>
      <c r="C6" s="46"/>
      <c r="D6" s="174"/>
      <c r="I6" s="155">
        <f>EVOLUTIE!I14</f>
        <v>-56076</v>
      </c>
    </row>
    <row r="9" spans="1:9" s="158" customFormat="1" ht="12" x14ac:dyDescent="0.2">
      <c r="A9" s="158" t="s">
        <v>575</v>
      </c>
      <c r="D9" s="159"/>
      <c r="E9" s="163"/>
      <c r="F9" s="159"/>
      <c r="G9" s="159"/>
      <c r="H9" s="159"/>
      <c r="I9" s="159"/>
    </row>
    <row r="10" spans="1:9" s="158" customFormat="1" ht="12" x14ac:dyDescent="0.2">
      <c r="A10" s="158" t="s">
        <v>576</v>
      </c>
      <c r="D10" s="159"/>
      <c r="E10" s="163"/>
      <c r="F10" s="159"/>
      <c r="G10" s="159"/>
      <c r="H10" s="159"/>
      <c r="I10" s="159"/>
    </row>
    <row r="11" spans="1:9" s="165" customFormat="1" ht="12" x14ac:dyDescent="0.2">
      <c r="A11" s="160"/>
      <c r="B11" s="160"/>
      <c r="C11" s="160"/>
      <c r="D11" s="237" t="s">
        <v>577</v>
      </c>
      <c r="E11" s="237"/>
      <c r="F11" s="237" t="s">
        <v>578</v>
      </c>
      <c r="G11" s="237"/>
      <c r="H11" s="237" t="s">
        <v>579</v>
      </c>
      <c r="I11" s="237"/>
    </row>
    <row r="12" spans="1:9" s="165" customFormat="1" ht="12" x14ac:dyDescent="0.2">
      <c r="A12" s="160"/>
      <c r="B12" s="160"/>
      <c r="C12" s="160"/>
      <c r="D12" s="161">
        <v>2008</v>
      </c>
      <c r="E12" s="164">
        <v>2007</v>
      </c>
      <c r="F12" s="161">
        <v>2008</v>
      </c>
      <c r="G12" s="161">
        <v>2007</v>
      </c>
      <c r="H12" s="161">
        <v>2008</v>
      </c>
      <c r="I12" s="161">
        <v>2007</v>
      </c>
    </row>
    <row r="13" spans="1:9" s="165" customFormat="1" ht="12" x14ac:dyDescent="0.2">
      <c r="A13" s="160"/>
      <c r="B13" s="160"/>
      <c r="C13" s="160"/>
      <c r="D13" s="161"/>
      <c r="E13" s="164"/>
      <c r="F13" s="161"/>
      <c r="G13" s="161"/>
      <c r="H13" s="161"/>
      <c r="I13" s="161"/>
    </row>
    <row r="14" spans="1:9" s="165" customFormat="1" ht="12" x14ac:dyDescent="0.2">
      <c r="A14" s="160">
        <v>20</v>
      </c>
      <c r="B14" s="160" t="s">
        <v>580</v>
      </c>
      <c r="C14" s="160"/>
      <c r="D14" s="161">
        <f>143750+189160+118526+14325+77203+7452+11710</f>
        <v>562126</v>
      </c>
      <c r="E14" s="164">
        <v>596391</v>
      </c>
      <c r="F14" s="161">
        <f>41103+98083+66876+32163+30620</f>
        <v>268845</v>
      </c>
      <c r="G14" s="161">
        <v>400877</v>
      </c>
      <c r="H14" s="161">
        <f>D14-F14</f>
        <v>293281</v>
      </c>
      <c r="I14" s="161">
        <f>E14-G14</f>
        <v>195514</v>
      </c>
    </row>
    <row r="15" spans="1:9" s="165" customFormat="1" ht="12" x14ac:dyDescent="0.2">
      <c r="A15" s="160">
        <v>25</v>
      </c>
      <c r="B15" s="160" t="s">
        <v>581</v>
      </c>
      <c r="C15" s="160"/>
      <c r="D15" s="161">
        <f>4840+3776+13190+24015</f>
        <v>45821</v>
      </c>
      <c r="E15" s="164">
        <v>167430</v>
      </c>
      <c r="F15" s="161"/>
      <c r="G15" s="161"/>
      <c r="H15" s="161">
        <f t="shared" ref="H15:H41" si="0">D15-F15</f>
        <v>45821</v>
      </c>
      <c r="I15" s="161">
        <f t="shared" ref="I15:I41" si="1">E15-G15</f>
        <v>167430</v>
      </c>
    </row>
    <row r="16" spans="1:9" s="165" customFormat="1" ht="12" x14ac:dyDescent="0.2">
      <c r="A16" s="160">
        <v>30</v>
      </c>
      <c r="B16" s="160" t="s">
        <v>582</v>
      </c>
      <c r="C16" s="160"/>
      <c r="D16" s="161">
        <v>39480</v>
      </c>
      <c r="E16" s="164">
        <v>112244</v>
      </c>
      <c r="F16" s="161"/>
      <c r="G16" s="161"/>
      <c r="H16" s="161">
        <f t="shared" si="0"/>
        <v>39480</v>
      </c>
      <c r="I16" s="161">
        <f t="shared" si="1"/>
        <v>112244</v>
      </c>
    </row>
    <row r="17" spans="1:9" s="165" customFormat="1" ht="12" x14ac:dyDescent="0.2">
      <c r="A17" s="160">
        <v>70</v>
      </c>
      <c r="B17" s="160" t="s">
        <v>583</v>
      </c>
      <c r="C17" s="160"/>
      <c r="D17" s="161">
        <f>1351295</f>
        <v>1351295</v>
      </c>
      <c r="E17" s="164">
        <v>1076223</v>
      </c>
      <c r="F17" s="161">
        <f>305636+8509+125615+105530+502+10280+3828+1312+2300+1010+5816+172974+3031+8446+68419+409965+96865</f>
        <v>1330038</v>
      </c>
      <c r="G17" s="161">
        <v>1034012</v>
      </c>
      <c r="H17" s="161">
        <f t="shared" si="0"/>
        <v>21257</v>
      </c>
      <c r="I17" s="161">
        <f t="shared" si="1"/>
        <v>42211</v>
      </c>
    </row>
    <row r="18" spans="1:9" s="165" customFormat="1" ht="12" x14ac:dyDescent="0.2">
      <c r="A18" s="160"/>
      <c r="B18" s="160" t="s">
        <v>642</v>
      </c>
      <c r="C18" s="160"/>
      <c r="D18" s="161">
        <v>330285</v>
      </c>
      <c r="E18" s="164">
        <v>214951</v>
      </c>
      <c r="F18" s="161"/>
      <c r="G18" s="161"/>
      <c r="H18" s="161">
        <f t="shared" si="0"/>
        <v>330285</v>
      </c>
      <c r="I18" s="161">
        <f t="shared" si="1"/>
        <v>214951</v>
      </c>
    </row>
    <row r="19" spans="1:9" s="165" customFormat="1" ht="12" x14ac:dyDescent="0.2">
      <c r="A19" s="160">
        <v>100</v>
      </c>
      <c r="B19" s="160" t="s">
        <v>584</v>
      </c>
      <c r="C19" s="160"/>
      <c r="D19" s="161">
        <f>184+720+248+348+767+3416+5501+106867+1107+368</f>
        <v>119526</v>
      </c>
      <c r="E19" s="164">
        <v>116112</v>
      </c>
      <c r="F19" s="161">
        <f>87483+250</f>
        <v>87733</v>
      </c>
      <c r="G19" s="161">
        <v>79357</v>
      </c>
      <c r="H19" s="161">
        <f t="shared" si="0"/>
        <v>31793</v>
      </c>
      <c r="I19" s="161">
        <f t="shared" si="1"/>
        <v>36755</v>
      </c>
    </row>
    <row r="20" spans="1:9" s="165" customFormat="1" ht="12" x14ac:dyDescent="0.2">
      <c r="A20" s="160">
        <v>150</v>
      </c>
      <c r="B20" s="160" t="s">
        <v>585</v>
      </c>
      <c r="C20" s="160"/>
      <c r="D20" s="161">
        <f>-532</f>
        <v>-532</v>
      </c>
      <c r="E20" s="164">
        <v>740</v>
      </c>
      <c r="F20" s="161"/>
      <c r="G20" s="161"/>
      <c r="H20" s="161">
        <f t="shared" si="0"/>
        <v>-532</v>
      </c>
      <c r="I20" s="161">
        <f t="shared" si="1"/>
        <v>740</v>
      </c>
    </row>
    <row r="21" spans="1:9" s="165" customFormat="1" ht="12" x14ac:dyDescent="0.2">
      <c r="A21" s="160">
        <v>160</v>
      </c>
      <c r="B21" s="160" t="s">
        <v>586</v>
      </c>
      <c r="C21" s="160"/>
      <c r="D21" s="161">
        <f>281+1278</f>
        <v>1559</v>
      </c>
      <c r="E21" s="164">
        <v>809</v>
      </c>
      <c r="F21" s="161">
        <f>13062</f>
        <v>13062</v>
      </c>
      <c r="G21" s="161">
        <v>13112</v>
      </c>
      <c r="H21" s="161">
        <f t="shared" si="0"/>
        <v>-11503</v>
      </c>
      <c r="I21" s="161">
        <f t="shared" si="1"/>
        <v>-12303</v>
      </c>
    </row>
    <row r="22" spans="1:9" s="165" customFormat="1" ht="12" x14ac:dyDescent="0.2">
      <c r="A22" s="160">
        <v>170</v>
      </c>
      <c r="B22" s="160" t="s">
        <v>587</v>
      </c>
      <c r="C22" s="160"/>
      <c r="D22" s="161">
        <f>2234+9929+294</f>
        <v>12457</v>
      </c>
      <c r="E22" s="164">
        <v>13387</v>
      </c>
      <c r="F22" s="161">
        <v>3464</v>
      </c>
      <c r="G22" s="161">
        <v>19854</v>
      </c>
      <c r="H22" s="161">
        <f t="shared" si="0"/>
        <v>8993</v>
      </c>
      <c r="I22" s="161">
        <f t="shared" si="1"/>
        <v>-6467</v>
      </c>
    </row>
    <row r="23" spans="1:9" s="165" customFormat="1" ht="12" x14ac:dyDescent="0.2">
      <c r="A23" s="160">
        <v>175</v>
      </c>
      <c r="B23" s="160" t="s">
        <v>588</v>
      </c>
      <c r="C23" s="160"/>
      <c r="D23" s="161">
        <f>2277+32+2761+57263+24488+9157+1778+16057+37440+204069+5005+841+87+4100+2238+384+1306+38937+51+22111+101+12+30573+2400+5193+36</f>
        <v>468697</v>
      </c>
      <c r="E23" s="164">
        <v>427383</v>
      </c>
      <c r="F23" s="161">
        <f>983+7858+42327+10301+10672+472+18721+82362+4810+1939+36+14096+33114+3486</f>
        <v>231177</v>
      </c>
      <c r="G23" s="161">
        <v>216805</v>
      </c>
      <c r="H23" s="161">
        <f t="shared" si="0"/>
        <v>237520</v>
      </c>
      <c r="I23" s="161">
        <f t="shared" si="1"/>
        <v>210578</v>
      </c>
    </row>
    <row r="24" spans="1:9" s="165" customFormat="1" ht="12" x14ac:dyDescent="0.2">
      <c r="A24" s="160">
        <v>175</v>
      </c>
      <c r="B24" s="160" t="s">
        <v>589</v>
      </c>
      <c r="C24" s="160"/>
      <c r="D24" s="161">
        <f>21562+756+1534</f>
        <v>23852</v>
      </c>
      <c r="E24" s="164">
        <v>35105</v>
      </c>
      <c r="F24" s="161">
        <f>202+1376</f>
        <v>1578</v>
      </c>
      <c r="G24" s="161">
        <v>33</v>
      </c>
      <c r="H24" s="161">
        <f t="shared" si="0"/>
        <v>22274</v>
      </c>
      <c r="I24" s="161">
        <f t="shared" si="1"/>
        <v>35072</v>
      </c>
    </row>
    <row r="25" spans="1:9" s="165" customFormat="1" ht="12" x14ac:dyDescent="0.2">
      <c r="A25" s="160">
        <v>180</v>
      </c>
      <c r="B25" s="160" t="s">
        <v>590</v>
      </c>
      <c r="C25" s="160"/>
      <c r="D25" s="161">
        <f>148169+40220</f>
        <v>188389</v>
      </c>
      <c r="E25" s="164">
        <v>174352</v>
      </c>
      <c r="F25" s="161">
        <f>-1624</f>
        <v>-1624</v>
      </c>
      <c r="G25" s="161">
        <v>6279</v>
      </c>
      <c r="H25" s="161">
        <f t="shared" si="0"/>
        <v>190013</v>
      </c>
      <c r="I25" s="161">
        <f t="shared" si="1"/>
        <v>168073</v>
      </c>
    </row>
    <row r="26" spans="1:9" s="165" customFormat="1" ht="12" x14ac:dyDescent="0.2">
      <c r="A26" s="160">
        <v>190</v>
      </c>
      <c r="B26" s="160" t="s">
        <v>591</v>
      </c>
      <c r="C26" s="160"/>
      <c r="D26" s="161">
        <f>286</f>
        <v>286</v>
      </c>
      <c r="E26" s="164">
        <v>7940</v>
      </c>
      <c r="F26" s="161">
        <f>3111</f>
        <v>3111</v>
      </c>
      <c r="G26" s="161">
        <v>7744</v>
      </c>
      <c r="H26" s="161">
        <f t="shared" si="0"/>
        <v>-2825</v>
      </c>
      <c r="I26" s="161">
        <f t="shared" si="1"/>
        <v>196</v>
      </c>
    </row>
    <row r="27" spans="1:9" s="165" customFormat="1" ht="12" x14ac:dyDescent="0.2">
      <c r="A27" s="160">
        <v>200</v>
      </c>
      <c r="B27" s="160" t="s">
        <v>592</v>
      </c>
      <c r="C27" s="160"/>
      <c r="D27" s="161">
        <f>-799</f>
        <v>-799</v>
      </c>
      <c r="E27" s="164">
        <v>-120</v>
      </c>
      <c r="F27" s="161">
        <f>2559</f>
        <v>2559</v>
      </c>
      <c r="G27" s="161">
        <v>15812</v>
      </c>
      <c r="H27" s="161">
        <f t="shared" si="0"/>
        <v>-3358</v>
      </c>
      <c r="I27" s="161">
        <f t="shared" si="1"/>
        <v>-15932</v>
      </c>
    </row>
    <row r="28" spans="1:9" s="165" customFormat="1" ht="12" x14ac:dyDescent="0.2">
      <c r="A28" s="160">
        <v>220</v>
      </c>
      <c r="B28" s="160" t="s">
        <v>593</v>
      </c>
      <c r="C28" s="160"/>
      <c r="D28" s="161">
        <v>0</v>
      </c>
      <c r="E28" s="164">
        <v>600</v>
      </c>
      <c r="F28" s="161">
        <f>29</f>
        <v>29</v>
      </c>
      <c r="G28" s="161"/>
      <c r="H28" s="161">
        <f t="shared" si="0"/>
        <v>-29</v>
      </c>
      <c r="I28" s="161">
        <f t="shared" si="1"/>
        <v>600</v>
      </c>
    </row>
    <row r="29" spans="1:9" s="165" customFormat="1" ht="12" x14ac:dyDescent="0.2">
      <c r="A29" s="160">
        <v>230</v>
      </c>
      <c r="B29" s="160" t="s">
        <v>594</v>
      </c>
      <c r="C29" s="160"/>
      <c r="D29" s="161">
        <v>1440</v>
      </c>
      <c r="E29" s="164">
        <v>4250</v>
      </c>
      <c r="F29" s="161">
        <f>1308</f>
        <v>1308</v>
      </c>
      <c r="G29" s="161">
        <v>4960</v>
      </c>
      <c r="H29" s="161">
        <f t="shared" si="0"/>
        <v>132</v>
      </c>
      <c r="I29" s="161">
        <f t="shared" si="1"/>
        <v>-710</v>
      </c>
    </row>
    <row r="30" spans="1:9" s="165" customFormat="1" ht="12" x14ac:dyDescent="0.2">
      <c r="A30" s="160">
        <v>240</v>
      </c>
      <c r="B30" s="160" t="s">
        <v>595</v>
      </c>
      <c r="C30" s="160"/>
      <c r="D30" s="161">
        <v>0</v>
      </c>
      <c r="E30" s="164">
        <v>500</v>
      </c>
      <c r="F30" s="161">
        <f>360</f>
        <v>360</v>
      </c>
      <c r="G30" s="161">
        <v>424</v>
      </c>
      <c r="H30" s="161">
        <f t="shared" si="0"/>
        <v>-360</v>
      </c>
      <c r="I30" s="161">
        <f t="shared" si="1"/>
        <v>76</v>
      </c>
    </row>
    <row r="31" spans="1:9" s="165" customFormat="1" ht="12" x14ac:dyDescent="0.2">
      <c r="A31" s="160"/>
      <c r="B31" s="160" t="s">
        <v>596</v>
      </c>
      <c r="C31" s="160"/>
      <c r="D31" s="161"/>
      <c r="E31" s="164"/>
      <c r="F31" s="161">
        <f>34272+4468</f>
        <v>38740</v>
      </c>
      <c r="G31" s="161"/>
      <c r="H31" s="161">
        <f t="shared" si="0"/>
        <v>-38740</v>
      </c>
      <c r="I31" s="161">
        <f t="shared" si="1"/>
        <v>0</v>
      </c>
    </row>
    <row r="32" spans="1:9" s="165" customFormat="1" ht="12" x14ac:dyDescent="0.2">
      <c r="A32" s="160">
        <v>260</v>
      </c>
      <c r="B32" s="160" t="s">
        <v>597</v>
      </c>
      <c r="C32" s="160"/>
      <c r="D32" s="161">
        <v>0</v>
      </c>
      <c r="E32" s="164">
        <v>790</v>
      </c>
      <c r="F32" s="161">
        <f>188</f>
        <v>188</v>
      </c>
      <c r="G32" s="161">
        <v>1004</v>
      </c>
      <c r="H32" s="161">
        <f t="shared" si="0"/>
        <v>-188</v>
      </c>
      <c r="I32" s="161">
        <f t="shared" si="1"/>
        <v>-214</v>
      </c>
    </row>
    <row r="33" spans="1:9" s="165" customFormat="1" ht="12" x14ac:dyDescent="0.2">
      <c r="A33" s="160">
        <v>270</v>
      </c>
      <c r="B33" s="160" t="s">
        <v>598</v>
      </c>
      <c r="C33" s="160"/>
      <c r="D33" s="161">
        <v>0</v>
      </c>
      <c r="E33" s="164">
        <v>2585</v>
      </c>
      <c r="F33" s="161">
        <f>375</f>
        <v>375</v>
      </c>
      <c r="G33" s="161">
        <v>7371</v>
      </c>
      <c r="H33" s="161">
        <f t="shared" si="0"/>
        <v>-375</v>
      </c>
      <c r="I33" s="161">
        <f t="shared" si="1"/>
        <v>-4786</v>
      </c>
    </row>
    <row r="34" spans="1:9" s="165" customFormat="1" ht="12" x14ac:dyDescent="0.2">
      <c r="A34" s="160">
        <v>280</v>
      </c>
      <c r="B34" s="160" t="s">
        <v>599</v>
      </c>
      <c r="C34" s="160"/>
      <c r="D34" s="161">
        <v>52491</v>
      </c>
      <c r="E34" s="164">
        <v>77307</v>
      </c>
      <c r="F34" s="161">
        <f>41965+49-2973</f>
        <v>39041</v>
      </c>
      <c r="G34" s="161">
        <v>65827</v>
      </c>
      <c r="H34" s="161">
        <f t="shared" si="0"/>
        <v>13450</v>
      </c>
      <c r="I34" s="161">
        <f t="shared" si="1"/>
        <v>11480</v>
      </c>
    </row>
    <row r="35" spans="1:9" s="165" customFormat="1" ht="12" x14ac:dyDescent="0.2">
      <c r="A35" s="160">
        <v>181</v>
      </c>
      <c r="B35" s="160" t="s">
        <v>600</v>
      </c>
      <c r="C35" s="160"/>
      <c r="D35" s="161">
        <v>1072</v>
      </c>
      <c r="E35" s="164">
        <v>582</v>
      </c>
      <c r="F35" s="161">
        <f>108</f>
        <v>108</v>
      </c>
      <c r="G35" s="161">
        <v>328</v>
      </c>
      <c r="H35" s="161">
        <f t="shared" si="0"/>
        <v>964</v>
      </c>
      <c r="I35" s="161">
        <f t="shared" si="1"/>
        <v>254</v>
      </c>
    </row>
    <row r="36" spans="1:9" s="165" customFormat="1" ht="12" x14ac:dyDescent="0.2">
      <c r="A36" s="160"/>
      <c r="B36" s="160" t="s">
        <v>601</v>
      </c>
      <c r="C36" s="160"/>
      <c r="D36" s="161">
        <f>8815+93235</f>
        <v>102050</v>
      </c>
      <c r="E36" s="164">
        <v>10172</v>
      </c>
      <c r="F36" s="161">
        <v>148129</v>
      </c>
      <c r="G36" s="161"/>
      <c r="H36" s="161">
        <f t="shared" si="0"/>
        <v>-46079</v>
      </c>
      <c r="I36" s="161">
        <f t="shared" si="1"/>
        <v>10172</v>
      </c>
    </row>
    <row r="37" spans="1:9" s="165" customFormat="1" ht="12" x14ac:dyDescent="0.2">
      <c r="A37" s="160"/>
      <c r="B37" s="160" t="s">
        <v>602</v>
      </c>
      <c r="C37" s="160"/>
      <c r="D37" s="161">
        <v>238209</v>
      </c>
      <c r="E37" s="164">
        <v>307461</v>
      </c>
      <c r="F37" s="161">
        <f>231612</f>
        <v>231612</v>
      </c>
      <c r="G37" s="161">
        <v>331456</v>
      </c>
      <c r="H37" s="161">
        <f t="shared" si="0"/>
        <v>6597</v>
      </c>
      <c r="I37" s="161">
        <f t="shared" si="1"/>
        <v>-23995</v>
      </c>
    </row>
    <row r="38" spans="1:9" s="165" customFormat="1" ht="12" x14ac:dyDescent="0.2">
      <c r="A38" s="160"/>
      <c r="B38" s="160" t="s">
        <v>603</v>
      </c>
      <c r="C38" s="160"/>
      <c r="D38" s="161">
        <v>158866</v>
      </c>
      <c r="E38" s="164">
        <v>129582</v>
      </c>
      <c r="F38" s="161">
        <f>159189</f>
        <v>159189</v>
      </c>
      <c r="G38" s="161">
        <v>77897</v>
      </c>
      <c r="H38" s="161">
        <f t="shared" si="0"/>
        <v>-323</v>
      </c>
      <c r="I38" s="161">
        <f t="shared" si="1"/>
        <v>51685</v>
      </c>
    </row>
    <row r="39" spans="1:9" s="165" customFormat="1" ht="12" x14ac:dyDescent="0.2">
      <c r="A39" s="160"/>
      <c r="B39" s="160"/>
      <c r="C39" s="160"/>
      <c r="D39" s="161"/>
      <c r="E39" s="164"/>
      <c r="F39" s="161"/>
      <c r="G39" s="161"/>
      <c r="H39" s="161">
        <f t="shared" si="0"/>
        <v>0</v>
      </c>
      <c r="I39" s="161">
        <f t="shared" si="1"/>
        <v>0</v>
      </c>
    </row>
    <row r="40" spans="1:9" s="165" customFormat="1" ht="12" x14ac:dyDescent="0.2">
      <c r="A40" s="160"/>
      <c r="B40" s="160"/>
      <c r="C40" s="160"/>
      <c r="D40" s="161"/>
      <c r="E40" s="164"/>
      <c r="F40" s="161"/>
      <c r="G40" s="161"/>
      <c r="H40" s="161">
        <f t="shared" si="0"/>
        <v>0</v>
      </c>
      <c r="I40" s="161">
        <f t="shared" si="1"/>
        <v>0</v>
      </c>
    </row>
    <row r="41" spans="1:9" s="165" customFormat="1" ht="12" x14ac:dyDescent="0.2">
      <c r="A41" s="160"/>
      <c r="B41" s="160"/>
      <c r="C41" s="160"/>
      <c r="D41" s="176">
        <f>SUM(D14:D40)</f>
        <v>3696570</v>
      </c>
      <c r="E41" s="177">
        <f>SUM(E14:E40)</f>
        <v>3476776</v>
      </c>
      <c r="F41" s="176">
        <f>SUM(F14:F40)</f>
        <v>2559022</v>
      </c>
      <c r="G41" s="176">
        <f>SUM(G14:G40)</f>
        <v>2283152</v>
      </c>
      <c r="H41" s="176">
        <f t="shared" si="0"/>
        <v>1137548</v>
      </c>
      <c r="I41" s="176">
        <f t="shared" si="1"/>
        <v>1193624</v>
      </c>
    </row>
    <row r="42" spans="1:9" s="158" customFormat="1" ht="12" x14ac:dyDescent="0.2">
      <c r="A42" s="160"/>
      <c r="B42" s="160"/>
      <c r="C42" s="160"/>
      <c r="D42" s="161"/>
      <c r="E42" s="164"/>
      <c r="F42" s="161"/>
      <c r="G42" s="161"/>
      <c r="H42" s="161"/>
      <c r="I42" s="161"/>
    </row>
  </sheetData>
  <mergeCells count="3">
    <mergeCell ref="D11:E11"/>
    <mergeCell ref="F11:G11"/>
    <mergeCell ref="H11:I11"/>
  </mergeCells>
  <pageMargins left="0" right="0"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42</vt:i4>
      </vt:variant>
      <vt:variant>
        <vt:lpstr>Névvel ellátott tartományok</vt:lpstr>
      </vt:variant>
      <vt:variant>
        <vt:i4>2</vt:i4>
      </vt:variant>
    </vt:vector>
  </HeadingPairs>
  <TitlesOfParts>
    <vt:vector size="44" baseType="lpstr">
      <vt:lpstr>!</vt:lpstr>
      <vt:lpstr>Info</vt:lpstr>
      <vt:lpstr>Titel</vt:lpstr>
      <vt:lpstr>inhoudsopgave</vt:lpstr>
      <vt:lpstr>Opdracht</vt:lpstr>
      <vt:lpstr>analyse</vt:lpstr>
      <vt:lpstr>KENCIJFERS</vt:lpstr>
      <vt:lpstr>EVOLUTIE</vt:lpstr>
      <vt:lpstr>BESPREKING </vt:lpstr>
      <vt:lpstr>bespreking 2</vt:lpstr>
      <vt:lpstr>marge </vt:lpstr>
      <vt:lpstr>marge 2</vt:lpstr>
      <vt:lpstr>bespreking resrek</vt:lpstr>
      <vt:lpstr>besprek resrek 2</vt:lpstr>
      <vt:lpstr>verklaring jaarbalans</vt:lpstr>
      <vt:lpstr>VU</vt:lpstr>
      <vt:lpstr>NI Aftrek</vt:lpstr>
      <vt:lpstr>Belasting</vt:lpstr>
      <vt:lpstr>BB Laag tarief</vt:lpstr>
      <vt:lpstr>BB Vol tarief</vt:lpstr>
      <vt:lpstr>Actief</vt:lpstr>
      <vt:lpstr>Aktief 2</vt:lpstr>
      <vt:lpstr>Passief</vt:lpstr>
      <vt:lpstr>passief 2</vt:lpstr>
      <vt:lpstr>passief3</vt:lpstr>
      <vt:lpstr>Res.Rek.</vt:lpstr>
      <vt:lpstr>resul 2</vt:lpstr>
      <vt:lpstr>Bezoldiging</vt:lpstr>
      <vt:lpstr>andere bk</vt:lpstr>
      <vt:lpstr>uitz kost</vt:lpstr>
      <vt:lpstr>uitz opbrengst</vt:lpstr>
      <vt:lpstr>uitgestelde</vt:lpstr>
      <vt:lpstr>Detail BTW</vt:lpstr>
      <vt:lpstr>AV KV</vt:lpstr>
      <vt:lpstr>AL KV</vt:lpstr>
      <vt:lpstr>AV PV</vt:lpstr>
      <vt:lpstr>verslag rvb</vt:lpstr>
      <vt:lpstr>AV 1PV</vt:lpstr>
      <vt:lpstr>rvb 2</vt:lpstr>
      <vt:lpstr>Info2</vt:lpstr>
      <vt:lpstr>Info3</vt:lpstr>
      <vt:lpstr>Tabel</vt:lpstr>
      <vt:lpstr>VU!Nyomtatási_cím</vt:lpstr>
      <vt:lpstr>Opdracht!Nyomtatási_terület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Ouders !</dc:creator>
  <cp:lastModifiedBy>tester</cp:lastModifiedBy>
  <cp:lastPrinted>2009-02-26T09:01:35Z</cp:lastPrinted>
  <dcterms:created xsi:type="dcterms:W3CDTF">2008-01-06T21:14:03Z</dcterms:created>
  <dcterms:modified xsi:type="dcterms:W3CDTF">2019-08-01T12:18:48Z</dcterms:modified>
</cp:coreProperties>
</file>