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ah1/Desktop/nyc_squirrels/Resources/"/>
    </mc:Choice>
  </mc:AlternateContent>
  <xr:revisionPtr revIDLastSave="0" documentId="13_ncr:1_{3BE04875-6F73-CC4E-8D3F-3A7F376FF07F}" xr6:coauthVersionLast="47" xr6:coauthVersionMax="47" xr10:uidLastSave="{00000000-0000-0000-0000-000000000000}"/>
  <bookViews>
    <workbookView xWindow="60" yWindow="460" windowWidth="26400" windowHeight="16960" activeTab="3" xr2:uid="{2CC0A3FC-6AB6-1249-9AAB-1F178B143B2D}"/>
  </bookViews>
  <sheets>
    <sheet name="Age Separated" sheetId="1" r:id="rId1"/>
    <sheet name="Combined" sheetId="2" r:id="rId2"/>
    <sheet name="Transposed" sheetId="4" r:id="rId3"/>
    <sheet name="Group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C12" i="5"/>
  <c r="E8" i="5"/>
  <c r="D8" i="5"/>
  <c r="C8" i="5"/>
  <c r="E4" i="5"/>
  <c r="D4" i="5"/>
  <c r="C4" i="5"/>
  <c r="L3" i="5"/>
  <c r="K3" i="5"/>
  <c r="J3" i="5"/>
  <c r="I3" i="5"/>
  <c r="H3" i="5"/>
  <c r="L7" i="5"/>
  <c r="K7" i="5"/>
  <c r="J7" i="5"/>
  <c r="I7" i="5"/>
  <c r="H7" i="5"/>
  <c r="L11" i="5"/>
  <c r="K11" i="5"/>
  <c r="J11" i="5"/>
  <c r="I11" i="5"/>
  <c r="H11" i="5"/>
  <c r="G13" i="5"/>
  <c r="F13" i="5"/>
  <c r="G9" i="5"/>
  <c r="F9" i="5"/>
  <c r="G5" i="5"/>
  <c r="F5" i="5"/>
  <c r="Q10" i="5"/>
  <c r="P10" i="5"/>
  <c r="O10" i="5"/>
  <c r="N10" i="5"/>
  <c r="M10" i="5"/>
  <c r="Q6" i="5"/>
  <c r="P6" i="5"/>
  <c r="N6" i="5"/>
  <c r="M6" i="5"/>
  <c r="Q2" i="5"/>
  <c r="P2" i="5"/>
  <c r="N2" i="5"/>
  <c r="M2" i="5"/>
  <c r="D16" i="4"/>
  <c r="C16" i="4"/>
  <c r="B16" i="4"/>
  <c r="D15" i="4"/>
  <c r="C15" i="4"/>
  <c r="B15" i="4"/>
  <c r="D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AI4" i="2"/>
  <c r="AH4" i="2"/>
  <c r="AF4" i="2"/>
  <c r="AE4" i="2"/>
  <c r="AD4" i="2"/>
  <c r="AC4" i="2"/>
  <c r="AB4" i="2"/>
  <c r="AA4" i="2"/>
  <c r="Z4" i="2"/>
  <c r="Y4" i="2"/>
  <c r="X4" i="2"/>
  <c r="W4" i="2"/>
  <c r="V4" i="2"/>
  <c r="U4" i="2"/>
  <c r="AI2" i="2"/>
  <c r="AH2" i="2"/>
  <c r="AF2" i="2"/>
  <c r="AE2" i="2"/>
  <c r="AD2" i="2"/>
  <c r="AC2" i="2"/>
  <c r="AB2" i="2"/>
  <c r="AA2" i="2"/>
  <c r="Z2" i="2"/>
  <c r="Y2" i="2"/>
  <c r="X2" i="2"/>
  <c r="W2" i="2"/>
  <c r="V2" i="2"/>
  <c r="U2" i="2"/>
  <c r="Q4" i="1"/>
  <c r="P4" i="1"/>
  <c r="O4" i="1"/>
  <c r="N4" i="1"/>
  <c r="M4" i="1"/>
  <c r="L4" i="1"/>
  <c r="K4" i="1"/>
  <c r="J4" i="1"/>
  <c r="I4" i="1"/>
  <c r="H4" i="1"/>
  <c r="Q2" i="1"/>
  <c r="P2" i="1"/>
  <c r="N2" i="1"/>
  <c r="M2" i="1"/>
  <c r="L2" i="1"/>
  <c r="K2" i="1"/>
  <c r="J2" i="1"/>
  <c r="I2" i="1"/>
  <c r="H2" i="1"/>
  <c r="G2" i="1"/>
  <c r="G3" i="1"/>
  <c r="G4" i="1"/>
  <c r="Q3" i="1"/>
  <c r="P3" i="1"/>
  <c r="N3" i="1"/>
  <c r="M3" i="1"/>
  <c r="L3" i="1"/>
  <c r="K3" i="1"/>
  <c r="J3" i="1"/>
  <c r="I3" i="1"/>
  <c r="H3" i="1"/>
  <c r="F4" i="1"/>
  <c r="F3" i="1"/>
  <c r="F2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<sst xmlns="http://schemas.openxmlformats.org/spreadsheetml/2006/main" count="129" uniqueCount="52">
  <si>
    <t>age</t>
  </si>
  <si>
    <t>running</t>
  </si>
  <si>
    <t>chasing</t>
  </si>
  <si>
    <t>climbing</t>
  </si>
  <si>
    <t>eating</t>
  </si>
  <si>
    <t>foraging</t>
  </si>
  <si>
    <t>kuks</t>
  </si>
  <si>
    <t>quaas</t>
  </si>
  <si>
    <t>moans</t>
  </si>
  <si>
    <t>tail_flags</t>
  </si>
  <si>
    <t>tail_twitches</t>
  </si>
  <si>
    <t>approaches</t>
  </si>
  <si>
    <t>indifferent</t>
  </si>
  <si>
    <t>runs_from</t>
  </si>
  <si>
    <t>fur_color</t>
  </si>
  <si>
    <t>above</t>
  </si>
  <si>
    <t>ground</t>
  </si>
  <si>
    <t>Adult</t>
  </si>
  <si>
    <t>Juvenile</t>
  </si>
  <si>
    <t>Black</t>
  </si>
  <si>
    <t>Cinammon</t>
  </si>
  <si>
    <t>Gray</t>
  </si>
  <si>
    <t>approaches %</t>
  </si>
  <si>
    <t>indifferent %</t>
  </si>
  <si>
    <t>runs_from %</t>
  </si>
  <si>
    <t>above %</t>
  </si>
  <si>
    <t>ground %</t>
  </si>
  <si>
    <t>running %</t>
  </si>
  <si>
    <t>chasing %</t>
  </si>
  <si>
    <t>climbing %</t>
  </si>
  <si>
    <t>eating %</t>
  </si>
  <si>
    <t>foraging %</t>
  </si>
  <si>
    <t>kuks %</t>
  </si>
  <si>
    <t>quaas %</t>
  </si>
  <si>
    <t>moans %</t>
  </si>
  <si>
    <t>tail_flags %</t>
  </si>
  <si>
    <t>tail_twitches %</t>
  </si>
  <si>
    <t>Totals</t>
  </si>
  <si>
    <t>Total_age</t>
  </si>
  <si>
    <t>approach</t>
  </si>
  <si>
    <t>on_ground</t>
  </si>
  <si>
    <t>tail_twich</t>
  </si>
  <si>
    <t>run</t>
  </si>
  <si>
    <t>chase</t>
  </si>
  <si>
    <t>climb</t>
  </si>
  <si>
    <t>eat</t>
  </si>
  <si>
    <t>forage</t>
  </si>
  <si>
    <t>Set</t>
  </si>
  <si>
    <t>Communication</t>
  </si>
  <si>
    <t>Activities</t>
  </si>
  <si>
    <t>Interactions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</si>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</sst>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1" applyNumberFormat="1" applyFont="1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C755-B0EB-9540-A1B2-9FD485A6C973}">
  <dimension ref="A1:Q4"/>
  <sheetViews>
    <sheetView zoomScale="87" zoomScaleNormal="87" workbookViewId="0">
      <selection activeCell="F2" sqref="F2:L2"/>
    </sheetView>
  </sheetViews>
  <sheetFormatPr baseColWidth="10" defaultRowHeight="16" x14ac:dyDescent="0.2"/>
  <sheetData>
    <row r="1" spans="1:17" x14ac:dyDescent="0.2">
      <c r="A1" t="s">
        <v>0</v>
      </c>
      <c r="B1" t="s">
        <v>14</v>
      </c>
      <c r="C1" t="s">
        <v>39</v>
      </c>
      <c r="D1" t="s">
        <v>12</v>
      </c>
      <c r="E1" t="s">
        <v>13</v>
      </c>
      <c r="F1" t="s">
        <v>15</v>
      </c>
      <c r="G1" t="s">
        <v>40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6</v>
      </c>
      <c r="N1" t="s">
        <v>7</v>
      </c>
      <c r="O1" t="s">
        <v>8</v>
      </c>
      <c r="P1" t="s">
        <v>9</v>
      </c>
      <c r="Q1" t="s">
        <v>41</v>
      </c>
    </row>
    <row r="2" spans="1:17" x14ac:dyDescent="0.2">
      <c r="A2" t="s">
        <v>17</v>
      </c>
      <c r="B2" t="s">
        <v>19</v>
      </c>
      <c r="C2" s="1">
        <f>6/103</f>
        <v>5.8252427184466021E-2</v>
      </c>
      <c r="D2" s="1">
        <f>43/103</f>
        <v>0.41747572815533979</v>
      </c>
      <c r="E2" s="1">
        <f>30/103</f>
        <v>0.29126213592233008</v>
      </c>
      <c r="F2" s="1">
        <f>29/100</f>
        <v>0.28999999999999998</v>
      </c>
      <c r="G2" s="1">
        <f>71/100</f>
        <v>0.71</v>
      </c>
      <c r="H2" s="1">
        <f>25/100</f>
        <v>0.25</v>
      </c>
      <c r="I2" s="1">
        <f>6/100</f>
        <v>0.06</v>
      </c>
      <c r="J2" s="1">
        <f>25/100</f>
        <v>0.25</v>
      </c>
      <c r="K2" s="1">
        <f>23/100</f>
        <v>0.23</v>
      </c>
      <c r="L2" s="1">
        <f>42/100</f>
        <v>0.42</v>
      </c>
      <c r="M2" s="1">
        <f>3/100</f>
        <v>0.03</v>
      </c>
      <c r="N2" s="1">
        <f>5/100</f>
        <v>0.05</v>
      </c>
      <c r="O2" s="1">
        <v>0</v>
      </c>
      <c r="P2" s="1">
        <f>6/100</f>
        <v>0.06</v>
      </c>
      <c r="Q2" s="1">
        <f>17/100</f>
        <v>0.17</v>
      </c>
    </row>
    <row r="3" spans="1:17" x14ac:dyDescent="0.2">
      <c r="A3" t="s">
        <v>17</v>
      </c>
      <c r="B3" t="s">
        <v>20</v>
      </c>
      <c r="C3" s="1">
        <f>44/392</f>
        <v>0.11224489795918367</v>
      </c>
      <c r="D3" s="1">
        <f>177/392</f>
        <v>0.45153061224489793</v>
      </c>
      <c r="E3" s="1">
        <f>87/392</f>
        <v>0.22193877551020408</v>
      </c>
      <c r="F3" s="1">
        <f>93/384</f>
        <v>0.2421875</v>
      </c>
      <c r="G3" s="1">
        <f>282/384</f>
        <v>0.734375</v>
      </c>
      <c r="H3" s="1">
        <f>102/384</f>
        <v>0.265625</v>
      </c>
      <c r="I3" s="1">
        <f>30/384</f>
        <v>7.8125E-2</v>
      </c>
      <c r="J3" s="1">
        <f>81/384</f>
        <v>0.2109375</v>
      </c>
      <c r="K3" s="1">
        <f>109/384</f>
        <v>0.28385416666666669</v>
      </c>
      <c r="L3" s="1">
        <f>198/384</f>
        <v>0.515625</v>
      </c>
      <c r="M3" s="1">
        <f>10/384</f>
        <v>2.6041666666666668E-2</v>
      </c>
      <c r="N3" s="1">
        <f>5/384</f>
        <v>1.3020833333333334E-2</v>
      </c>
      <c r="O3" s="1">
        <v>0</v>
      </c>
      <c r="P3" s="1">
        <f>26/384</f>
        <v>6.7708333333333329E-2</v>
      </c>
      <c r="Q3" s="1">
        <f>74/384</f>
        <v>0.19270833333333334</v>
      </c>
    </row>
    <row r="4" spans="1:17" x14ac:dyDescent="0.2">
      <c r="A4" t="s">
        <v>17</v>
      </c>
      <c r="B4" t="s">
        <v>21</v>
      </c>
      <c r="C4" s="1">
        <f>121/2468</f>
        <v>4.9027552674230146E-2</v>
      </c>
      <c r="D4" s="1">
        <f>1180/2468</f>
        <v>0.47811993517017826</v>
      </c>
      <c r="E4" s="1">
        <f>526/2468</f>
        <v>0.21312803889789303</v>
      </c>
      <c r="F4" s="1">
        <f>656/2376</f>
        <v>0.27609427609427611</v>
      </c>
      <c r="G4" s="1">
        <f>1686/2376</f>
        <v>0.70959595959595956</v>
      </c>
      <c r="H4" s="1">
        <f>574/2376</f>
        <v>0.24158249158249159</v>
      </c>
      <c r="I4" s="1">
        <f>225/2376</f>
        <v>9.4696969696969696E-2</v>
      </c>
      <c r="J4" s="1">
        <f>521/2376</f>
        <v>0.21927609427609426</v>
      </c>
      <c r="K4" s="1">
        <f>592/2376</f>
        <v>0.24915824915824916</v>
      </c>
      <c r="L4" s="1">
        <f>1144/2376</f>
        <v>0.48148148148148145</v>
      </c>
      <c r="M4" s="1">
        <f>77/2376</f>
        <v>3.2407407407407406E-2</v>
      </c>
      <c r="N4" s="1">
        <f>34/2376</f>
        <v>1.4309764309764311E-2</v>
      </c>
      <c r="O4" s="1">
        <f>1/2376</f>
        <v>4.2087542087542086E-4</v>
      </c>
      <c r="P4" s="1">
        <f>116/2376</f>
        <v>4.8821548821548821E-2</v>
      </c>
      <c r="Q4" s="1">
        <f>330/2376</f>
        <v>0.1388888888888889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2500-6E68-7245-BB3C-9BFFFD01A0D6}">
  <dimension ref="B1:AI7"/>
  <sheetViews>
    <sheetView topLeftCell="G1" zoomScale="87" zoomScaleNormal="87" workbookViewId="0">
      <selection activeCell="B1" sqref="B1"/>
    </sheetView>
  </sheetViews>
  <sheetFormatPr baseColWidth="10" defaultRowHeight="16" x14ac:dyDescent="0.2"/>
  <sheetData>
    <row r="1" spans="2:35" x14ac:dyDescent="0.2">
      <c r="B1" t="s">
        <v>0</v>
      </c>
      <c r="C1" t="s">
        <v>14</v>
      </c>
      <c r="D1" t="s">
        <v>38</v>
      </c>
      <c r="E1" t="s">
        <v>37</v>
      </c>
      <c r="F1" t="s">
        <v>11</v>
      </c>
      <c r="G1" t="s">
        <v>12</v>
      </c>
      <c r="H1" t="s">
        <v>13</v>
      </c>
      <c r="I1" t="s">
        <v>15</v>
      </c>
      <c r="J1" t="s">
        <v>16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2:35" x14ac:dyDescent="0.2">
      <c r="B2" t="s">
        <v>17</v>
      </c>
      <c r="C2" t="s">
        <v>19</v>
      </c>
      <c r="D2">
        <v>92</v>
      </c>
      <c r="E2">
        <v>100</v>
      </c>
      <c r="F2">
        <v>5</v>
      </c>
      <c r="G2">
        <v>40</v>
      </c>
      <c r="H2">
        <v>27</v>
      </c>
      <c r="I2">
        <v>26</v>
      </c>
      <c r="J2">
        <v>66</v>
      </c>
      <c r="K2">
        <v>25</v>
      </c>
      <c r="L2">
        <v>5</v>
      </c>
      <c r="M2">
        <v>23</v>
      </c>
      <c r="N2">
        <v>21</v>
      </c>
      <c r="O2">
        <v>40</v>
      </c>
      <c r="P2">
        <v>3</v>
      </c>
      <c r="Q2">
        <v>5</v>
      </c>
      <c r="R2">
        <v>0</v>
      </c>
      <c r="S2">
        <v>6</v>
      </c>
      <c r="T2">
        <v>16</v>
      </c>
      <c r="U2" s="1">
        <f>6/103</f>
        <v>5.8252427184466021E-2</v>
      </c>
      <c r="V2" s="1">
        <f>43/103</f>
        <v>0.41747572815533979</v>
      </c>
      <c r="W2" s="1">
        <f>30/103</f>
        <v>0.29126213592233008</v>
      </c>
      <c r="X2" s="1">
        <f>29/100</f>
        <v>0.28999999999999998</v>
      </c>
      <c r="Y2" s="1">
        <f>71/100</f>
        <v>0.71</v>
      </c>
      <c r="Z2" s="1">
        <f>25/100</f>
        <v>0.25</v>
      </c>
      <c r="AA2" s="1">
        <f>6/100</f>
        <v>0.06</v>
      </c>
      <c r="AB2" s="1">
        <f>25/100</f>
        <v>0.25</v>
      </c>
      <c r="AC2" s="1">
        <f>23/100</f>
        <v>0.23</v>
      </c>
      <c r="AD2" s="1">
        <f>42/100</f>
        <v>0.42</v>
      </c>
      <c r="AE2" s="1">
        <f>3/100</f>
        <v>0.03</v>
      </c>
      <c r="AF2" s="1">
        <f>5/100</f>
        <v>0.05</v>
      </c>
      <c r="AG2" s="1">
        <v>0</v>
      </c>
      <c r="AH2" s="1">
        <f>6/100</f>
        <v>0.06</v>
      </c>
      <c r="AI2" s="1">
        <f>17/100</f>
        <v>0.17</v>
      </c>
    </row>
    <row r="3" spans="2:35" x14ac:dyDescent="0.2">
      <c r="B3" t="s">
        <v>18</v>
      </c>
      <c r="C3" t="s">
        <v>19</v>
      </c>
      <c r="D3">
        <v>8</v>
      </c>
      <c r="F3">
        <v>1</v>
      </c>
      <c r="G3">
        <v>3</v>
      </c>
      <c r="H3">
        <v>3</v>
      </c>
      <c r="I3">
        <v>3</v>
      </c>
      <c r="J3">
        <v>5</v>
      </c>
      <c r="K3">
        <v>0</v>
      </c>
      <c r="L3">
        <v>1</v>
      </c>
      <c r="M3">
        <v>2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2:35" x14ac:dyDescent="0.2">
      <c r="B4" t="s">
        <v>17</v>
      </c>
      <c r="C4" t="s">
        <v>20</v>
      </c>
      <c r="D4">
        <v>326</v>
      </c>
      <c r="E4">
        <v>384</v>
      </c>
      <c r="F4">
        <v>40</v>
      </c>
      <c r="G4">
        <v>153</v>
      </c>
      <c r="H4">
        <v>71</v>
      </c>
      <c r="I4">
        <v>73</v>
      </c>
      <c r="J4">
        <v>244</v>
      </c>
      <c r="K4">
        <v>86</v>
      </c>
      <c r="L4">
        <v>25</v>
      </c>
      <c r="M4">
        <v>65</v>
      </c>
      <c r="N4">
        <v>88</v>
      </c>
      <c r="O4">
        <v>182</v>
      </c>
      <c r="P4">
        <v>8</v>
      </c>
      <c r="Q4">
        <v>3</v>
      </c>
      <c r="R4">
        <v>0</v>
      </c>
      <c r="S4">
        <v>18</v>
      </c>
      <c r="T4">
        <v>63</v>
      </c>
      <c r="U4" s="1">
        <f>44/392</f>
        <v>0.11224489795918367</v>
      </c>
      <c r="V4" s="1">
        <f>177/392</f>
        <v>0.45153061224489793</v>
      </c>
      <c r="W4" s="1">
        <f>87/392</f>
        <v>0.22193877551020408</v>
      </c>
      <c r="X4" s="1">
        <f>93/384</f>
        <v>0.2421875</v>
      </c>
      <c r="Y4" s="1">
        <f>282/384</f>
        <v>0.734375</v>
      </c>
      <c r="Z4" s="1">
        <f>102/384</f>
        <v>0.265625</v>
      </c>
      <c r="AA4" s="1">
        <f>30/384</f>
        <v>7.8125E-2</v>
      </c>
      <c r="AB4" s="1">
        <f>81/384</f>
        <v>0.2109375</v>
      </c>
      <c r="AC4" s="1">
        <f>109/384</f>
        <v>0.28385416666666669</v>
      </c>
      <c r="AD4" s="1">
        <f>198/384</f>
        <v>0.515625</v>
      </c>
      <c r="AE4" s="1">
        <f>10/384</f>
        <v>2.6041666666666668E-2</v>
      </c>
      <c r="AF4" s="1">
        <f>5/384</f>
        <v>1.3020833333333334E-2</v>
      </c>
      <c r="AG4" s="1">
        <v>0</v>
      </c>
      <c r="AH4" s="1">
        <f>26/384</f>
        <v>6.7708333333333329E-2</v>
      </c>
      <c r="AI4" s="1">
        <f>74/384</f>
        <v>0.19270833333333334</v>
      </c>
    </row>
    <row r="5" spans="2:35" x14ac:dyDescent="0.2">
      <c r="B5" t="s">
        <v>18</v>
      </c>
      <c r="C5" t="s">
        <v>20</v>
      </c>
      <c r="D5">
        <v>58</v>
      </c>
      <c r="F5">
        <v>4</v>
      </c>
      <c r="G5">
        <v>24</v>
      </c>
      <c r="H5">
        <v>16</v>
      </c>
      <c r="I5">
        <v>20</v>
      </c>
      <c r="J5">
        <v>38</v>
      </c>
      <c r="K5">
        <v>16</v>
      </c>
      <c r="L5">
        <v>5</v>
      </c>
      <c r="M5">
        <v>16</v>
      </c>
      <c r="N5">
        <v>21</v>
      </c>
      <c r="O5">
        <v>16</v>
      </c>
      <c r="P5">
        <v>2</v>
      </c>
      <c r="Q5">
        <v>2</v>
      </c>
      <c r="R5">
        <v>0</v>
      </c>
      <c r="S5">
        <v>8</v>
      </c>
      <c r="T5">
        <v>11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2:35" x14ac:dyDescent="0.2">
      <c r="B6" t="s">
        <v>17</v>
      </c>
      <c r="C6" t="s">
        <v>21</v>
      </c>
      <c r="D6">
        <v>2121</v>
      </c>
      <c r="E6">
        <v>2376</v>
      </c>
      <c r="F6">
        <v>106</v>
      </c>
      <c r="G6">
        <v>1066</v>
      </c>
      <c r="H6">
        <v>465</v>
      </c>
      <c r="I6">
        <v>561</v>
      </c>
      <c r="J6">
        <v>1529</v>
      </c>
      <c r="K6">
        <v>510</v>
      </c>
      <c r="L6">
        <v>195</v>
      </c>
      <c r="M6">
        <v>456</v>
      </c>
      <c r="N6">
        <v>523</v>
      </c>
      <c r="O6">
        <v>1046</v>
      </c>
      <c r="P6">
        <v>65</v>
      </c>
      <c r="Q6">
        <v>31</v>
      </c>
      <c r="R6">
        <v>1</v>
      </c>
      <c r="S6">
        <v>105</v>
      </c>
      <c r="T6">
        <v>286</v>
      </c>
      <c r="U6" s="1">
        <f>121/2468</f>
        <v>4.9027552674230146E-2</v>
      </c>
      <c r="V6" s="1">
        <f>1180/2468</f>
        <v>0.47811993517017826</v>
      </c>
      <c r="W6" s="1">
        <f>526/2468</f>
        <v>0.21312803889789303</v>
      </c>
      <c r="X6" s="1">
        <f>656/2376</f>
        <v>0.27609427609427611</v>
      </c>
      <c r="Y6" s="1">
        <f>1686/2376</f>
        <v>0.70959595959595956</v>
      </c>
      <c r="Z6" s="1">
        <f>574/2376</f>
        <v>0.24158249158249159</v>
      </c>
      <c r="AA6" s="1">
        <f>225/2376</f>
        <v>9.4696969696969696E-2</v>
      </c>
      <c r="AB6" s="1">
        <f>521/2376</f>
        <v>0.21927609427609426</v>
      </c>
      <c r="AC6" s="1">
        <f>592/2376</f>
        <v>0.24915824915824916</v>
      </c>
      <c r="AD6" s="1">
        <f>1144/2376</f>
        <v>0.48148148148148145</v>
      </c>
      <c r="AE6" s="1">
        <f>77/2376</f>
        <v>3.2407407407407406E-2</v>
      </c>
      <c r="AF6" s="1">
        <f>34/2376</f>
        <v>1.4309764309764311E-2</v>
      </c>
      <c r="AG6" s="1">
        <f>1/2376</f>
        <v>4.2087542087542086E-4</v>
      </c>
      <c r="AH6" s="1">
        <f>116/2376</f>
        <v>4.8821548821548821E-2</v>
      </c>
      <c r="AI6" s="1">
        <f>330/2376</f>
        <v>0.1388888888888889</v>
      </c>
    </row>
    <row r="7" spans="2:35" x14ac:dyDescent="0.2">
      <c r="B7" t="s">
        <v>18</v>
      </c>
      <c r="C7" t="s">
        <v>21</v>
      </c>
      <c r="D7">
        <v>255</v>
      </c>
      <c r="F7">
        <v>15</v>
      </c>
      <c r="G7">
        <v>114</v>
      </c>
      <c r="H7">
        <v>61</v>
      </c>
      <c r="I7">
        <v>95</v>
      </c>
      <c r="J7">
        <v>157</v>
      </c>
      <c r="K7">
        <v>64</v>
      </c>
      <c r="L7">
        <v>30</v>
      </c>
      <c r="M7">
        <v>65</v>
      </c>
      <c r="N7">
        <v>69</v>
      </c>
      <c r="O7">
        <v>98</v>
      </c>
      <c r="P7">
        <v>12</v>
      </c>
      <c r="Q7">
        <v>3</v>
      </c>
      <c r="R7">
        <v>0</v>
      </c>
      <c r="S7">
        <v>11</v>
      </c>
      <c r="T7">
        <v>44</v>
      </c>
      <c r="U7" s="1"/>
      <c r="V7" s="1"/>
      <c r="W7" s="1"/>
      <c r="Z7" s="1"/>
      <c r="AA7" s="1"/>
      <c r="AB7" s="1"/>
      <c r="AC7" s="1"/>
      <c r="AD7" s="1"/>
      <c r="AE7" s="1"/>
      <c r="AF7" s="1"/>
      <c r="AG7" s="1"/>
      <c r="AH7" s="1"/>
      <c r="AI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A1D-96CC-D547-BB21-75F64E5BEA17}">
  <dimension ref="A1:D16"/>
  <sheetViews>
    <sheetView zoomScale="87" zoomScaleNormal="87" workbookViewId="0">
      <selection activeCell="G15" sqref="G15"/>
    </sheetView>
  </sheetViews>
  <sheetFormatPr baseColWidth="10" defaultRowHeight="16" x14ac:dyDescent="0.2"/>
  <sheetData>
    <row r="1" spans="1:4" x14ac:dyDescent="0.2">
      <c r="A1" t="s">
        <v>14</v>
      </c>
      <c r="B1" t="s">
        <v>19</v>
      </c>
      <c r="C1" t="s">
        <v>20</v>
      </c>
      <c r="D1" t="s">
        <v>21</v>
      </c>
    </row>
    <row r="2" spans="1:4" x14ac:dyDescent="0.2">
      <c r="A2" t="s">
        <v>39</v>
      </c>
      <c r="B2" s="2">
        <f>6/103</f>
        <v>5.8252427184466021E-2</v>
      </c>
      <c r="C2" s="2">
        <f>44/392</f>
        <v>0.11224489795918367</v>
      </c>
      <c r="D2" s="2">
        <f>121/2468</f>
        <v>4.9027552674230146E-2</v>
      </c>
    </row>
    <row r="3" spans="1:4" x14ac:dyDescent="0.2">
      <c r="A3" t="s">
        <v>12</v>
      </c>
      <c r="B3" s="2">
        <f>43/103</f>
        <v>0.41747572815533979</v>
      </c>
      <c r="C3" s="2">
        <f>177/392</f>
        <v>0.45153061224489793</v>
      </c>
      <c r="D3" s="2">
        <f>1180/2468</f>
        <v>0.47811993517017826</v>
      </c>
    </row>
    <row r="4" spans="1:4" x14ac:dyDescent="0.2">
      <c r="A4" t="s">
        <v>13</v>
      </c>
      <c r="B4" s="2">
        <f>30/103</f>
        <v>0.29126213592233008</v>
      </c>
      <c r="C4" s="2">
        <f>87/392</f>
        <v>0.22193877551020408</v>
      </c>
      <c r="D4" s="2">
        <f>526/2468</f>
        <v>0.21312803889789303</v>
      </c>
    </row>
    <row r="5" spans="1:4" x14ac:dyDescent="0.2">
      <c r="A5" t="s">
        <v>15</v>
      </c>
      <c r="B5" s="2">
        <f>29/100</f>
        <v>0.28999999999999998</v>
      </c>
      <c r="C5" s="2">
        <f>93/384</f>
        <v>0.2421875</v>
      </c>
      <c r="D5" s="2">
        <f>656/2376</f>
        <v>0.27609427609427611</v>
      </c>
    </row>
    <row r="6" spans="1:4" x14ac:dyDescent="0.2">
      <c r="A6" t="s">
        <v>40</v>
      </c>
      <c r="B6" s="2">
        <f>71/100</f>
        <v>0.71</v>
      </c>
      <c r="C6" s="2">
        <f>282/384</f>
        <v>0.734375</v>
      </c>
      <c r="D6" s="2">
        <f>1686/2376</f>
        <v>0.70959595959595956</v>
      </c>
    </row>
    <row r="7" spans="1:4" x14ac:dyDescent="0.2">
      <c r="A7" t="s">
        <v>42</v>
      </c>
      <c r="B7" s="2">
        <f>25/100</f>
        <v>0.25</v>
      </c>
      <c r="C7" s="2">
        <f>102/384</f>
        <v>0.265625</v>
      </c>
      <c r="D7" s="2">
        <f>574/2376</f>
        <v>0.24158249158249159</v>
      </c>
    </row>
    <row r="8" spans="1:4" x14ac:dyDescent="0.2">
      <c r="A8" t="s">
        <v>43</v>
      </c>
      <c r="B8" s="2">
        <f>6/100</f>
        <v>0.06</v>
      </c>
      <c r="C8" s="2">
        <f>30/384</f>
        <v>7.8125E-2</v>
      </c>
      <c r="D8" s="2">
        <f>225/2376</f>
        <v>9.4696969696969696E-2</v>
      </c>
    </row>
    <row r="9" spans="1:4" x14ac:dyDescent="0.2">
      <c r="A9" t="s">
        <v>44</v>
      </c>
      <c r="B9" s="2">
        <f>25/100</f>
        <v>0.25</v>
      </c>
      <c r="C9" s="2">
        <f>81/384</f>
        <v>0.2109375</v>
      </c>
      <c r="D9" s="2">
        <f>521/2376</f>
        <v>0.21927609427609426</v>
      </c>
    </row>
    <row r="10" spans="1:4" x14ac:dyDescent="0.2">
      <c r="A10" t="s">
        <v>45</v>
      </c>
      <c r="B10" s="2">
        <f>23/100</f>
        <v>0.23</v>
      </c>
      <c r="C10" s="2">
        <f>109/384</f>
        <v>0.28385416666666669</v>
      </c>
      <c r="D10" s="2">
        <f>592/2376</f>
        <v>0.24915824915824916</v>
      </c>
    </row>
    <row r="11" spans="1:4" x14ac:dyDescent="0.2">
      <c r="A11" t="s">
        <v>46</v>
      </c>
      <c r="B11" s="2">
        <f>42/100</f>
        <v>0.42</v>
      </c>
      <c r="C11" s="2">
        <f>198/384</f>
        <v>0.515625</v>
      </c>
      <c r="D11" s="2">
        <f>1144/2376</f>
        <v>0.48148148148148145</v>
      </c>
    </row>
    <row r="12" spans="1:4" x14ac:dyDescent="0.2">
      <c r="A12" t="s">
        <v>6</v>
      </c>
      <c r="B12" s="2">
        <f>3/100</f>
        <v>0.03</v>
      </c>
      <c r="C12" s="2">
        <f>10/384</f>
        <v>2.6041666666666668E-2</v>
      </c>
      <c r="D12" s="2">
        <f>77/2376</f>
        <v>3.2407407407407406E-2</v>
      </c>
    </row>
    <row r="13" spans="1:4" x14ac:dyDescent="0.2">
      <c r="A13" t="s">
        <v>7</v>
      </c>
      <c r="B13" s="2">
        <f>5/100</f>
        <v>0.05</v>
      </c>
      <c r="C13" s="2">
        <f>5/384</f>
        <v>1.3020833333333334E-2</v>
      </c>
      <c r="D13" s="2">
        <f>34/2376</f>
        <v>1.4309764309764311E-2</v>
      </c>
    </row>
    <row r="14" spans="1:4" x14ac:dyDescent="0.2">
      <c r="A14" t="s">
        <v>8</v>
      </c>
      <c r="B14" s="3">
        <v>0</v>
      </c>
      <c r="C14" s="3">
        <v>0</v>
      </c>
      <c r="D14" s="3">
        <f>1/2376</f>
        <v>4.2087542087542086E-4</v>
      </c>
    </row>
    <row r="15" spans="1:4" x14ac:dyDescent="0.2">
      <c r="A15" t="s">
        <v>9</v>
      </c>
      <c r="B15" s="2">
        <f>6/100</f>
        <v>0.06</v>
      </c>
      <c r="C15" s="2">
        <f>26/384</f>
        <v>6.7708333333333329E-2</v>
      </c>
      <c r="D15" s="2">
        <f>116/2376</f>
        <v>4.8821548821548821E-2</v>
      </c>
    </row>
    <row r="16" spans="1:4" x14ac:dyDescent="0.2">
      <c r="A16" t="s">
        <v>41</v>
      </c>
      <c r="B16" s="2">
        <f>17/100</f>
        <v>0.17</v>
      </c>
      <c r="C16" s="2">
        <f>74/384</f>
        <v>0.19270833333333334</v>
      </c>
      <c r="D16" s="2">
        <f>330/2376</f>
        <v>0.1388888888888889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8B8F-6378-6B49-B7EC-CF53C326DA9C}">
  <dimension ref="A1:Q13"/>
  <sheetViews>
    <sheetView tabSelected="1" workbookViewId="0">
      <selection activeCell="H3" sqref="H3"/>
    </sheetView>
  </sheetViews>
  <sheetFormatPr baseColWidth="10" defaultRowHeight="16" x14ac:dyDescent="0.2"/>
  <sheetData>
    <row r="1" spans="1:17" x14ac:dyDescent="0.2">
      <c r="A1" t="s">
        <v>47</v>
      </c>
      <c r="B1" s="4" t="s">
        <v>14</v>
      </c>
      <c r="C1" s="4" t="s">
        <v>39</v>
      </c>
      <c r="D1" s="4" t="s">
        <v>12</v>
      </c>
      <c r="E1" s="4" t="s">
        <v>13</v>
      </c>
      <c r="F1" s="4" t="s">
        <v>15</v>
      </c>
      <c r="G1" s="4" t="s">
        <v>40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41</v>
      </c>
    </row>
    <row r="2" spans="1:17" x14ac:dyDescent="0.2">
      <c r="A2" t="s">
        <v>48</v>
      </c>
      <c r="B2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>3/100</f>
        <v>0.03</v>
      </c>
      <c r="N2" s="1">
        <f>5/100</f>
        <v>0.05</v>
      </c>
      <c r="O2" s="1">
        <v>0</v>
      </c>
      <c r="P2" s="1">
        <f>6/100</f>
        <v>0.06</v>
      </c>
      <c r="Q2" s="1">
        <f>17/100</f>
        <v>0.17</v>
      </c>
    </row>
    <row r="3" spans="1:17" x14ac:dyDescent="0.2">
      <c r="A3" t="s">
        <v>49</v>
      </c>
      <c r="B3" t="s">
        <v>19</v>
      </c>
      <c r="C3" s="1"/>
      <c r="D3" s="1"/>
      <c r="E3" s="1"/>
      <c r="F3" s="1"/>
      <c r="G3" s="1"/>
      <c r="H3" s="1">
        <f>25/100</f>
        <v>0.25</v>
      </c>
      <c r="I3" s="1">
        <f>6/100</f>
        <v>0.06</v>
      </c>
      <c r="J3" s="1">
        <f>25/100</f>
        <v>0.25</v>
      </c>
      <c r="K3" s="1">
        <f>23/100</f>
        <v>0.23</v>
      </c>
      <c r="L3" s="1">
        <f>42/100</f>
        <v>0.42</v>
      </c>
      <c r="M3" s="1"/>
      <c r="N3" s="1"/>
      <c r="O3" s="1"/>
      <c r="P3" s="1"/>
      <c r="Q3" s="1"/>
    </row>
    <row r="4" spans="1:17" x14ac:dyDescent="0.2">
      <c r="A4" t="s">
        <v>50</v>
      </c>
      <c r="B4" t="s">
        <v>19</v>
      </c>
      <c r="C4" s="1">
        <f>6/103</f>
        <v>5.8252427184466021E-2</v>
      </c>
      <c r="D4" s="1">
        <f>43/103</f>
        <v>0.41747572815533979</v>
      </c>
      <c r="E4" s="1">
        <f>30/103</f>
        <v>0.29126213592233008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t="s">
        <v>51</v>
      </c>
      <c r="B5" t="s">
        <v>19</v>
      </c>
      <c r="F5" s="1">
        <f>29/100</f>
        <v>0.28999999999999998</v>
      </c>
      <c r="G5" s="1">
        <f>71/100</f>
        <v>0.71</v>
      </c>
    </row>
    <row r="6" spans="1:17" x14ac:dyDescent="0.2">
      <c r="A6" t="s">
        <v>48</v>
      </c>
      <c r="B6" t="s">
        <v>20</v>
      </c>
      <c r="C6" s="1"/>
      <c r="D6" s="1"/>
      <c r="E6" s="1"/>
      <c r="M6" s="1">
        <f>10/384</f>
        <v>2.6041666666666668E-2</v>
      </c>
      <c r="N6" s="1">
        <f>5/384</f>
        <v>1.3020833333333334E-2</v>
      </c>
      <c r="O6" s="1">
        <v>0</v>
      </c>
      <c r="P6" s="1">
        <f>26/384</f>
        <v>6.7708333333333329E-2</v>
      </c>
      <c r="Q6" s="1">
        <f>74/384</f>
        <v>0.19270833333333334</v>
      </c>
    </row>
    <row r="7" spans="1:17" x14ac:dyDescent="0.2">
      <c r="A7" t="s">
        <v>49</v>
      </c>
      <c r="B7" t="s">
        <v>20</v>
      </c>
      <c r="H7" s="1">
        <f>102/384</f>
        <v>0.265625</v>
      </c>
      <c r="I7" s="1">
        <f>30/384</f>
        <v>7.8125E-2</v>
      </c>
      <c r="J7" s="1">
        <f>81/384</f>
        <v>0.2109375</v>
      </c>
      <c r="K7" s="1">
        <f>109/384</f>
        <v>0.28385416666666669</v>
      </c>
      <c r="L7" s="1">
        <f>198/384</f>
        <v>0.515625</v>
      </c>
    </row>
    <row r="8" spans="1:17" x14ac:dyDescent="0.2">
      <c r="A8" t="s">
        <v>50</v>
      </c>
      <c r="B8" t="s">
        <v>20</v>
      </c>
      <c r="C8" s="1">
        <f>44/392</f>
        <v>0.11224489795918367</v>
      </c>
      <c r="D8" s="1">
        <f>177/392</f>
        <v>0.45153061224489793</v>
      </c>
      <c r="E8" s="1">
        <f>87/392</f>
        <v>0.22193877551020408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t="s">
        <v>51</v>
      </c>
      <c r="B9" t="s">
        <v>20</v>
      </c>
      <c r="C9" s="1"/>
      <c r="D9" s="1"/>
      <c r="E9" s="1"/>
      <c r="F9" s="1">
        <f>93/384</f>
        <v>0.2421875</v>
      </c>
      <c r="G9" s="1">
        <f>282/384</f>
        <v>0.734375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t="s">
        <v>48</v>
      </c>
      <c r="B10" t="s">
        <v>21</v>
      </c>
      <c r="C10" s="1"/>
      <c r="D10" s="1"/>
      <c r="E10" s="1"/>
      <c r="M10" s="1">
        <f>77/2376</f>
        <v>3.2407407407407406E-2</v>
      </c>
      <c r="N10" s="1">
        <f>34/2376</f>
        <v>1.4309764309764311E-2</v>
      </c>
      <c r="O10" s="1">
        <f>1/2376</f>
        <v>4.2087542087542086E-4</v>
      </c>
      <c r="P10" s="1">
        <f>116/2376</f>
        <v>4.8821548821548821E-2</v>
      </c>
      <c r="Q10" s="1">
        <f>330/2376</f>
        <v>0.1388888888888889</v>
      </c>
    </row>
    <row r="11" spans="1:17" x14ac:dyDescent="0.2">
      <c r="A11" t="s">
        <v>49</v>
      </c>
      <c r="B11" t="s">
        <v>21</v>
      </c>
      <c r="H11" s="1">
        <f>574/2376</f>
        <v>0.24158249158249159</v>
      </c>
      <c r="I11" s="1">
        <f>225/2376</f>
        <v>9.4696969696969696E-2</v>
      </c>
      <c r="J11" s="1">
        <f>521/2376</f>
        <v>0.21927609427609426</v>
      </c>
      <c r="K11" s="1">
        <f>592/2376</f>
        <v>0.24915824915824916</v>
      </c>
      <c r="L11" s="1">
        <f>1144/2376</f>
        <v>0.48148148148148145</v>
      </c>
    </row>
    <row r="12" spans="1:17" x14ac:dyDescent="0.2">
      <c r="A12" t="s">
        <v>50</v>
      </c>
      <c r="B12" t="s">
        <v>21</v>
      </c>
      <c r="C12" s="1">
        <f>121/2468</f>
        <v>4.9027552674230146E-2</v>
      </c>
      <c r="D12" s="1">
        <f>1180/2468</f>
        <v>0.47811993517017826</v>
      </c>
      <c r="E12" s="1">
        <f>526/2468</f>
        <v>0.21312803889789303</v>
      </c>
    </row>
    <row r="13" spans="1:17" x14ac:dyDescent="0.2">
      <c r="A13" t="s">
        <v>51</v>
      </c>
      <c r="B13" t="s">
        <v>21</v>
      </c>
      <c r="F13" s="1">
        <f>656/2376</f>
        <v>0.27609427609427611</v>
      </c>
      <c r="G13" s="1">
        <f>1686/2376</f>
        <v>0.70959595959595956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 Separated</vt:lpstr>
      <vt:lpstr>Combined</vt:lpstr>
      <vt:lpstr>Transposed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John</dc:creator>
  <cp:lastModifiedBy>Anderson, John</cp:lastModifiedBy>
  <dcterms:created xsi:type="dcterms:W3CDTF">2022-08-11T21:20:28Z</dcterms:created>
  <dcterms:modified xsi:type="dcterms:W3CDTF">2022-08-15T14:04:40Z</dcterms:modified>
</cp:coreProperties>
</file>