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paste\IdeaProjects\EasyAccount\"/>
    </mc:Choice>
  </mc:AlternateContent>
  <xr:revisionPtr revIDLastSave="0" documentId="13_ncr:1_{4333C7A0-9604-4915-9639-6E3A35D802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八月" sheetId="2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" i="22" l="1"/>
  <c r="L38" i="22"/>
  <c r="H36" i="22" l="1"/>
  <c r="D36" i="22"/>
  <c r="C36" i="22"/>
  <c r="H35" i="22"/>
  <c r="E35" i="22"/>
  <c r="D35" i="22"/>
  <c r="F35" i="22"/>
  <c r="C35" i="22"/>
  <c r="I34" i="22"/>
  <c r="H34" i="22"/>
  <c r="D34" i="22" l="1"/>
  <c r="C34" i="22" l="1"/>
  <c r="H31" i="22" l="1"/>
  <c r="M31" i="22"/>
  <c r="D30" i="22"/>
  <c r="C30" i="22"/>
  <c r="H29" i="22"/>
  <c r="D29" i="22"/>
  <c r="G29" i="22" l="1"/>
  <c r="G28" i="22" l="1"/>
  <c r="G27" i="22"/>
  <c r="H28" i="22"/>
  <c r="F28" i="22"/>
  <c r="D28" i="22"/>
  <c r="C28" i="22"/>
  <c r="D27" i="22"/>
  <c r="F27" i="22" l="1"/>
  <c r="F26" i="22" l="1"/>
  <c r="C27" i="22"/>
  <c r="O27" i="22"/>
  <c r="F20" i="22" l="1"/>
  <c r="F22" i="22"/>
  <c r="F24" i="22"/>
  <c r="F23" i="22"/>
  <c r="E23" i="22"/>
  <c r="D23" i="22"/>
  <c r="H26" i="22"/>
  <c r="C26" i="22"/>
  <c r="J24" i="22"/>
  <c r="H24" i="22"/>
  <c r="D21" i="22"/>
  <c r="H20" i="22"/>
  <c r="L19" i="22" l="1"/>
  <c r="H19" i="22"/>
  <c r="J19" i="22"/>
  <c r="F19" i="22"/>
  <c r="C19" i="22" l="1"/>
  <c r="H18" i="22"/>
  <c r="D18" i="22"/>
  <c r="H15" i="22" l="1"/>
  <c r="H16" i="22"/>
  <c r="G15" i="22" l="1"/>
  <c r="C14" i="22"/>
  <c r="G14" i="22" l="1"/>
  <c r="F14" i="22"/>
  <c r="E13" i="22"/>
  <c r="D13" i="22"/>
  <c r="F13" i="22"/>
  <c r="F12" i="22"/>
  <c r="C12" i="22"/>
  <c r="E11" i="22"/>
  <c r="C11" i="22"/>
  <c r="E10" i="22"/>
  <c r="O10" i="22" l="1"/>
  <c r="D10" i="22"/>
  <c r="H7" i="22" l="1"/>
  <c r="H8" i="22"/>
  <c r="M7" i="22" l="1"/>
  <c r="K4" i="22"/>
  <c r="D6" i="22"/>
  <c r="N6" i="22" l="1"/>
  <c r="N7" i="22"/>
  <c r="N8" i="22"/>
  <c r="N10" i="22"/>
  <c r="N11" i="22"/>
  <c r="N12" i="22"/>
  <c r="N13" i="22"/>
  <c r="N14" i="22"/>
  <c r="N15" i="22"/>
  <c r="N16" i="22"/>
  <c r="N18" i="22"/>
  <c r="N19" i="22"/>
  <c r="N20" i="22"/>
  <c r="N21" i="22"/>
  <c r="N22" i="22"/>
  <c r="N23" i="22"/>
  <c r="N24" i="22"/>
  <c r="N26" i="22"/>
  <c r="N27" i="22"/>
  <c r="N28" i="22"/>
  <c r="N29" i="22"/>
  <c r="N30" i="22"/>
  <c r="N31" i="22"/>
  <c r="N32" i="22"/>
  <c r="N34" i="22"/>
  <c r="N35" i="22"/>
  <c r="N36" i="22"/>
  <c r="D5" i="22"/>
  <c r="F5" i="22"/>
  <c r="C5" i="22"/>
  <c r="E4" i="22"/>
  <c r="H4" i="22"/>
  <c r="F4" i="22"/>
  <c r="D4" i="22"/>
  <c r="C4" i="22"/>
  <c r="D3" i="22"/>
  <c r="F3" i="22"/>
  <c r="H3" i="22"/>
  <c r="N5" i="22" l="1"/>
  <c r="N4" i="22"/>
  <c r="D38" i="22"/>
  <c r="E38" i="22"/>
  <c r="F38" i="22"/>
  <c r="G38" i="22"/>
  <c r="I38" i="22"/>
  <c r="J38" i="22"/>
  <c r="K38" i="22"/>
  <c r="M38" i="22"/>
  <c r="O38" i="22"/>
  <c r="C3" i="22"/>
  <c r="N3" i="22" s="1"/>
  <c r="C38" i="22" l="1"/>
  <c r="H2" i="22"/>
  <c r="N2" i="22" l="1"/>
  <c r="N38" i="22" s="1"/>
  <c r="H38" i="22"/>
  <c r="P38" i="22"/>
  <c r="O39" i="2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Edmond Zhou</author>
  </authors>
  <commentList>
    <comment ref="F2" authorId="0" shapeId="0" xr:uid="{74129343-EBE1-4284-ADDB-4EE44F70B0B9}">
      <text>
        <r>
          <rPr>
            <b/>
            <sz val="9"/>
            <color indexed="81"/>
            <rFont val="宋体"/>
            <family val="3"/>
            <charset val="134"/>
          </rPr>
          <t>Edmond Zhou:</t>
        </r>
        <r>
          <rPr>
            <sz val="9"/>
            <color indexed="81"/>
            <rFont val="宋体"/>
            <family val="3"/>
            <charset val="134"/>
          </rPr>
          <t xml:space="preserve">
充电</t>
        </r>
      </text>
    </comment>
    <comment ref="H2" authorId="0" shapeId="0" xr:uid="{01DC5597-67BF-473B-A942-89595D0C6D60}">
      <text>
        <r>
          <rPr>
            <b/>
            <sz val="9"/>
            <color indexed="81"/>
            <rFont val="宋体"/>
            <family val="3"/>
            <charset val="134"/>
          </rPr>
          <t>Edmond Zhou:</t>
        </r>
        <r>
          <rPr>
            <sz val="9"/>
            <color indexed="81"/>
            <rFont val="宋体"/>
            <family val="3"/>
            <charset val="134"/>
          </rPr>
          <t xml:space="preserve">
饮料
烤肠</t>
        </r>
      </text>
    </comment>
    <comment ref="H4" authorId="0" shapeId="0" xr:uid="{08452632-CBC3-43DC-9C59-FF4B8A23B680}">
      <text>
        <r>
          <rPr>
            <b/>
            <sz val="9"/>
            <color indexed="81"/>
            <rFont val="宋体"/>
            <family val="3"/>
            <charset val="134"/>
          </rPr>
          <t>Edmond Zhou:</t>
        </r>
        <r>
          <rPr>
            <sz val="9"/>
            <color indexed="81"/>
            <rFont val="宋体"/>
            <family val="3"/>
            <charset val="134"/>
          </rPr>
          <t xml:space="preserve">
奶茶（scy）</t>
        </r>
      </text>
    </comment>
    <comment ref="K4" authorId="0" shapeId="0" xr:uid="{8E98709F-1D1C-451E-856E-DF1792CD6AA0}">
      <text>
        <r>
          <rPr>
            <b/>
            <sz val="9"/>
            <color indexed="81"/>
            <rFont val="宋体"/>
            <family val="3"/>
            <charset val="134"/>
          </rPr>
          <t>Edmond Zhou:</t>
        </r>
        <r>
          <rPr>
            <sz val="9"/>
            <color indexed="81"/>
            <rFont val="宋体"/>
            <family val="3"/>
            <charset val="134"/>
          </rPr>
          <t xml:space="preserve">
联通
</t>
        </r>
      </text>
    </comment>
    <comment ref="D5" authorId="0" shapeId="0" xr:uid="{DF20E8D3-1411-43CC-8F49-1E75D3BB86C0}">
      <text>
        <r>
          <rPr>
            <b/>
            <sz val="9"/>
            <color indexed="81"/>
            <rFont val="宋体"/>
            <family val="3"/>
            <charset val="134"/>
          </rPr>
          <t>Edmond Zhou:</t>
        </r>
        <r>
          <rPr>
            <sz val="9"/>
            <color indexed="81"/>
            <rFont val="宋体"/>
            <family val="3"/>
            <charset val="134"/>
          </rPr>
          <t xml:space="preserve">
下午茶
</t>
        </r>
      </text>
    </comment>
    <comment ref="H7" authorId="0" shapeId="0" xr:uid="{36D22F34-6569-482C-BD4B-89F0D7679FB3}">
      <text>
        <r>
          <rPr>
            <b/>
            <sz val="9"/>
            <color indexed="81"/>
            <rFont val="宋体"/>
            <family val="3"/>
            <charset val="134"/>
          </rPr>
          <t>Edmond Zhou:</t>
        </r>
        <r>
          <rPr>
            <sz val="9"/>
            <color indexed="81"/>
            <rFont val="宋体"/>
            <family val="3"/>
            <charset val="134"/>
          </rPr>
          <t xml:space="preserve">
饮料
</t>
        </r>
      </text>
    </comment>
    <comment ref="M7" authorId="0" shapeId="0" xr:uid="{93026B96-F46B-4724-B3D4-5CD7080221DB}">
      <text>
        <r>
          <rPr>
            <b/>
            <sz val="9"/>
            <color indexed="81"/>
            <rFont val="宋体"/>
            <family val="3"/>
            <charset val="134"/>
          </rPr>
          <t>Edmond Zhou:</t>
        </r>
        <r>
          <rPr>
            <sz val="9"/>
            <color indexed="81"/>
            <rFont val="宋体"/>
            <family val="3"/>
            <charset val="134"/>
          </rPr>
          <t xml:space="preserve">
看病</t>
        </r>
      </text>
    </comment>
    <comment ref="H8" authorId="0" shapeId="0" xr:uid="{7C0337F8-5C36-41F3-9F76-605BD7CC9C4D}">
      <text>
        <r>
          <rPr>
            <b/>
            <sz val="9"/>
            <color indexed="81"/>
            <rFont val="宋体"/>
            <family val="3"/>
            <charset val="134"/>
          </rPr>
          <t>Edmond Zhou:</t>
        </r>
        <r>
          <rPr>
            <sz val="9"/>
            <color indexed="81"/>
            <rFont val="宋体"/>
            <family val="3"/>
            <charset val="134"/>
          </rPr>
          <t xml:space="preserve">
买菜
醋</t>
        </r>
      </text>
    </comment>
    <comment ref="C11" authorId="0" shapeId="0" xr:uid="{B2A911C7-C560-4495-A6B9-E977241EB935}">
      <text>
        <r>
          <rPr>
            <b/>
            <sz val="9"/>
            <color indexed="81"/>
            <rFont val="宋体"/>
            <family val="3"/>
            <charset val="134"/>
          </rPr>
          <t>Edmond Zhou:</t>
        </r>
        <r>
          <rPr>
            <sz val="9"/>
            <color indexed="81"/>
            <rFont val="宋体"/>
            <family val="3"/>
            <charset val="134"/>
          </rPr>
          <t xml:space="preserve">
请吃早饭</t>
        </r>
      </text>
    </comment>
    <comment ref="G14" authorId="0" shapeId="0" xr:uid="{6BF82773-FB9A-4B64-90E5-5DF5AB74336F}">
      <text>
        <r>
          <rPr>
            <b/>
            <sz val="9"/>
            <color indexed="81"/>
            <rFont val="宋体"/>
            <family val="3"/>
            <charset val="134"/>
          </rPr>
          <t>Edmond Zhou:</t>
        </r>
        <r>
          <rPr>
            <sz val="9"/>
            <color indexed="81"/>
            <rFont val="宋体"/>
            <family val="3"/>
            <charset val="134"/>
          </rPr>
          <t xml:space="preserve">
洗面奶</t>
        </r>
      </text>
    </comment>
    <comment ref="G15" authorId="0" shapeId="0" xr:uid="{D144546F-9467-46EE-881B-6C6A7A4D1227}">
      <text>
        <r>
          <rPr>
            <b/>
            <sz val="9"/>
            <color indexed="81"/>
            <rFont val="宋体"/>
            <family val="3"/>
            <charset val="134"/>
          </rPr>
          <t>Edmond Zhou:</t>
        </r>
        <r>
          <rPr>
            <sz val="9"/>
            <color indexed="81"/>
            <rFont val="宋体"/>
            <family val="3"/>
            <charset val="134"/>
          </rPr>
          <t xml:space="preserve">
鞋</t>
        </r>
      </text>
    </comment>
    <comment ref="H19" authorId="0" shapeId="0" xr:uid="{01BF7021-B14C-4F75-8CB4-92CB1E566114}">
      <text>
        <r>
          <rPr>
            <b/>
            <sz val="9"/>
            <color indexed="81"/>
            <rFont val="宋体"/>
            <family val="3"/>
            <charset val="134"/>
          </rPr>
          <t>Edmond Zhou:</t>
        </r>
        <r>
          <rPr>
            <sz val="9"/>
            <color indexed="81"/>
            <rFont val="宋体"/>
            <family val="3"/>
            <charset val="134"/>
          </rPr>
          <t xml:space="preserve">
理发充值
饮料
鸡蛋</t>
        </r>
      </text>
    </comment>
    <comment ref="J19" authorId="0" shapeId="0" xr:uid="{67450889-AE26-4589-92AA-363827918847}">
      <text>
        <r>
          <rPr>
            <b/>
            <sz val="9"/>
            <color indexed="81"/>
            <rFont val="宋体"/>
            <family val="3"/>
            <charset val="134"/>
          </rPr>
          <t>Edmond Zhou:</t>
        </r>
        <r>
          <rPr>
            <sz val="9"/>
            <color indexed="81"/>
            <rFont val="宋体"/>
            <family val="3"/>
            <charset val="134"/>
          </rPr>
          <t xml:space="preserve">
红牛</t>
        </r>
      </text>
    </comment>
    <comment ref="L19" authorId="0" shapeId="0" xr:uid="{82A67B65-DF0D-43BA-A729-3F59D595CF9A}">
      <text>
        <r>
          <rPr>
            <b/>
            <sz val="9"/>
            <color indexed="81"/>
            <rFont val="宋体"/>
            <family val="3"/>
            <charset val="134"/>
          </rPr>
          <t xml:space="preserve">Edmond Zhou:
</t>
        </r>
        <r>
          <rPr>
            <sz val="9"/>
            <color indexed="81"/>
            <rFont val="宋体"/>
            <family val="3"/>
            <charset val="134"/>
          </rPr>
          <t>陈杰</t>
        </r>
      </text>
    </comment>
    <comment ref="F20" authorId="0" shapeId="0" xr:uid="{A7DB66BF-3285-4399-A885-FCBFDB50065E}">
      <text>
        <r>
          <rPr>
            <b/>
            <sz val="9"/>
            <color indexed="81"/>
            <rFont val="宋体"/>
            <family val="3"/>
            <charset val="134"/>
          </rPr>
          <t>Edmond Zhou:</t>
        </r>
        <r>
          <rPr>
            <sz val="9"/>
            <color indexed="81"/>
            <rFont val="宋体"/>
            <family val="3"/>
            <charset val="134"/>
          </rPr>
          <t xml:space="preserve">
租车</t>
        </r>
      </text>
    </comment>
    <comment ref="F22" authorId="0" shapeId="0" xr:uid="{5A29AF8B-92B0-4065-8E0A-1CB672CF861B}">
      <text>
        <r>
          <rPr>
            <b/>
            <sz val="9"/>
            <color indexed="81"/>
            <rFont val="宋体"/>
            <family val="3"/>
            <charset val="134"/>
          </rPr>
          <t>Edmond Zhou:</t>
        </r>
        <r>
          <rPr>
            <sz val="9"/>
            <color indexed="81"/>
            <rFont val="宋体"/>
            <family val="3"/>
            <charset val="134"/>
          </rPr>
          <t xml:space="preserve">
打车
</t>
        </r>
      </text>
    </comment>
    <comment ref="F23" authorId="0" shapeId="0" xr:uid="{0302E27C-CECE-45CC-A60D-2BE5AE37ADB6}">
      <text>
        <r>
          <rPr>
            <b/>
            <sz val="9"/>
            <color indexed="81"/>
            <rFont val="宋体"/>
            <family val="3"/>
            <charset val="134"/>
          </rPr>
          <t>Edmond Zhou:</t>
        </r>
        <r>
          <rPr>
            <sz val="9"/>
            <color indexed="81"/>
            <rFont val="宋体"/>
            <family val="3"/>
            <charset val="134"/>
          </rPr>
          <t xml:space="preserve">
加油</t>
        </r>
      </text>
    </comment>
    <comment ref="H24" authorId="0" shapeId="0" xr:uid="{B1007812-BC73-4DE4-AD3F-DAC720C6A1BF}">
      <text>
        <r>
          <rPr>
            <b/>
            <sz val="9"/>
            <color indexed="81"/>
            <rFont val="宋体"/>
            <family val="3"/>
            <charset val="134"/>
          </rPr>
          <t>Edmond Zhou:</t>
        </r>
        <r>
          <rPr>
            <sz val="9"/>
            <color indexed="81"/>
            <rFont val="宋体"/>
            <family val="3"/>
            <charset val="134"/>
          </rPr>
          <t xml:space="preserve">
烫头</t>
        </r>
      </text>
    </comment>
    <comment ref="H26" authorId="0" shapeId="0" xr:uid="{CD594FF9-DAB5-416A-8AA9-E5D7999D04E9}">
      <text>
        <r>
          <rPr>
            <b/>
            <sz val="9"/>
            <color indexed="81"/>
            <rFont val="宋体"/>
            <family val="3"/>
            <charset val="134"/>
          </rPr>
          <t>Edmond Zhou:</t>
        </r>
        <r>
          <rPr>
            <sz val="9"/>
            <color indexed="81"/>
            <rFont val="宋体"/>
            <family val="3"/>
            <charset val="134"/>
          </rPr>
          <t xml:space="preserve">
饮料</t>
        </r>
      </text>
    </comment>
    <comment ref="G27" authorId="0" shapeId="0" xr:uid="{65E9653F-6B65-472A-9976-F3F9C65789F9}">
      <text>
        <r>
          <rPr>
            <b/>
            <sz val="9"/>
            <color indexed="81"/>
            <rFont val="宋体"/>
            <family val="3"/>
            <charset val="134"/>
          </rPr>
          <t xml:space="preserve">Edmond Zhou:
</t>
        </r>
        <r>
          <rPr>
            <sz val="9"/>
            <color indexed="81"/>
            <rFont val="宋体"/>
            <family val="3"/>
            <charset val="134"/>
          </rPr>
          <t>毛巾</t>
        </r>
      </text>
    </comment>
    <comment ref="O27" authorId="0" shapeId="0" xr:uid="{BA18E916-FCD5-4220-B4D8-8CF40B56A5A7}">
      <text>
        <r>
          <rPr>
            <b/>
            <sz val="9"/>
            <color indexed="81"/>
            <rFont val="宋体"/>
            <family val="3"/>
            <charset val="134"/>
          </rPr>
          <t>Edmond Zhou:</t>
        </r>
        <r>
          <rPr>
            <sz val="9"/>
            <color indexed="81"/>
            <rFont val="宋体"/>
            <family val="3"/>
            <charset val="134"/>
          </rPr>
          <t xml:space="preserve">
医保到账</t>
        </r>
      </text>
    </comment>
    <comment ref="G28" authorId="0" shapeId="0" xr:uid="{7E23B362-8A29-4E8C-AD83-964541AF4DDE}">
      <text>
        <r>
          <rPr>
            <b/>
            <sz val="9"/>
            <color indexed="81"/>
            <rFont val="宋体"/>
            <family val="3"/>
            <charset val="134"/>
          </rPr>
          <t>Edmond Zhou:</t>
        </r>
        <r>
          <rPr>
            <sz val="9"/>
            <color indexed="81"/>
            <rFont val="宋体"/>
            <family val="3"/>
            <charset val="134"/>
          </rPr>
          <t xml:space="preserve">
手套</t>
        </r>
      </text>
    </comment>
    <comment ref="G29" authorId="0" shapeId="0" xr:uid="{78260921-8221-4A97-B00D-E266785EB3F3}">
      <text>
        <r>
          <rPr>
            <b/>
            <sz val="9"/>
            <color indexed="81"/>
            <rFont val="宋体"/>
            <family val="3"/>
            <charset val="134"/>
          </rPr>
          <t>Edmond Zhou:</t>
        </r>
        <r>
          <rPr>
            <sz val="9"/>
            <color indexed="81"/>
            <rFont val="宋体"/>
            <family val="3"/>
            <charset val="134"/>
          </rPr>
          <t xml:space="preserve">
衣服裤子</t>
        </r>
      </text>
    </comment>
  </commentList>
</comments>
</file>

<file path=xl/sharedStrings.xml><?xml version="1.0" encoding="utf-8"?>
<sst xmlns="http://schemas.openxmlformats.org/spreadsheetml/2006/main" count="64" uniqueCount="26">
  <si>
    <t>交通</t>
  </si>
  <si>
    <t>社交</t>
  </si>
  <si>
    <t>通讯</t>
  </si>
  <si>
    <t>医疗</t>
  </si>
  <si>
    <t>支出</t>
  </si>
  <si>
    <t>收入</t>
  </si>
  <si>
    <t>星期</t>
  </si>
  <si>
    <t>日期</t>
  </si>
  <si>
    <t>欠款</t>
  </si>
  <si>
    <t>星期六</t>
  </si>
  <si>
    <t>星期日</t>
  </si>
  <si>
    <t>星期三</t>
  </si>
  <si>
    <t>星期四</t>
  </si>
  <si>
    <t>星期五</t>
  </si>
  <si>
    <t>星期一</t>
    <phoneticPr fontId="7" type="noConversion"/>
  </si>
  <si>
    <t>星期二</t>
    <phoneticPr fontId="7" type="noConversion"/>
  </si>
  <si>
    <t>早餐</t>
    <phoneticPr fontId="7" type="noConversion"/>
  </si>
  <si>
    <t>午餐</t>
    <phoneticPr fontId="7" type="noConversion"/>
  </si>
  <si>
    <t>晚餐</t>
    <phoneticPr fontId="7" type="noConversion"/>
  </si>
  <si>
    <t>日用</t>
    <phoneticPr fontId="7" type="noConversion"/>
  </si>
  <si>
    <t>购物</t>
    <phoneticPr fontId="7" type="noConversion"/>
  </si>
  <si>
    <t xml:space="preserve">   </t>
    <phoneticPr fontId="7" type="noConversion"/>
  </si>
  <si>
    <t>总计</t>
    <phoneticPr fontId="7" type="noConversion"/>
  </si>
  <si>
    <t xml:space="preserve">  </t>
    <phoneticPr fontId="7" type="noConversion"/>
  </si>
  <si>
    <t>借款</t>
    <phoneticPr fontId="7" type="noConversion"/>
  </si>
  <si>
    <t>杂项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</si>
</sst>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4" x14ac:knownFonts="1">
    <font>
      <sz val="11"/>
      <color theme="1"/>
      <name val="等线"/>
      <charset val="134"/>
      <scheme val="minor"/>
    </font>
    <font>
      <b/>
      <sz val="14"/>
      <color theme="1"/>
      <name val="华文楷体"/>
      <charset val="134"/>
    </font>
    <font>
      <sz val="14"/>
      <color theme="1"/>
      <name val="华文楷体"/>
      <charset val="134"/>
    </font>
    <font>
      <b/>
      <sz val="14"/>
      <color theme="5"/>
      <name val="等线"/>
      <charset val="134"/>
      <scheme val="minor"/>
    </font>
    <font>
      <sz val="14"/>
      <color theme="4" tint="-0.249977111117893"/>
      <name val="等线"/>
      <charset val="134"/>
      <scheme val="minor"/>
    </font>
    <font>
      <b/>
      <sz val="12"/>
      <color theme="5" tint="-0.249977111117893"/>
      <name val="等线"/>
      <charset val="134"/>
      <scheme val="minor"/>
    </font>
    <font>
      <sz val="14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4"/>
      <color theme="1"/>
      <name val="华文楷体"/>
      <family val="3"/>
      <charset val="134"/>
    </font>
    <font>
      <sz val="14"/>
      <color theme="1"/>
      <name val="华文楷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4"/>
      <color theme="4" tint="-0.249977111117893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theme="4"/>
        <bgColor indexed="64"/>
      </patternFill>
    </fill>
    <fill>
      <patternFill patternType="solid">
        <fgColor theme="7" tint="0.3999145481734672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8" fillId="2" borderId="0" xfId="0" applyFont="1" applyFill="1" applyAlignment="1">
      <alignment horizontal="center" vertical="center"/>
    </xf>
    <xf numFmtId="176" fontId="9" fillId="3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4" fillId="4" borderId="0" xfId="0" applyNumberFormat="1" applyFont="1" applyFill="1" applyAlignment="1">
      <alignment horizontal="center" vertical="center"/>
    </xf>
    <xf numFmtId="176" fontId="6" fillId="0" borderId="0" xfId="0" applyNumberFormat="1" applyFont="1"/>
    <xf numFmtId="176" fontId="5" fillId="6" borderId="0" xfId="0" applyNumberFormat="1" applyFont="1" applyFill="1" applyAlignment="1">
      <alignment vertical="center"/>
    </xf>
    <xf numFmtId="176" fontId="6" fillId="4" borderId="0" xfId="0" applyNumberFormat="1" applyFont="1" applyFill="1" applyAlignment="1">
      <alignment horizontal="center" vertical="center"/>
    </xf>
    <xf numFmtId="176" fontId="6" fillId="6" borderId="0" xfId="0" applyNumberFormat="1" applyFont="1" applyFill="1" applyAlignment="1">
      <alignment horizontal="center" vertical="center"/>
    </xf>
    <xf numFmtId="176" fontId="0" fillId="0" borderId="0" xfId="0" applyNumberFormat="1"/>
    <xf numFmtId="176" fontId="6" fillId="0" borderId="1" xfId="0" applyNumberFormat="1" applyFont="1" applyBorder="1" applyAlignment="1">
      <alignment horizontal="center" vertical="center"/>
    </xf>
    <xf numFmtId="176" fontId="6" fillId="2" borderId="0" xfId="0" applyNumberFormat="1" applyFont="1" applyFill="1"/>
    <xf numFmtId="176" fontId="13" fillId="0" borderId="0" xfId="0" applyNumberFormat="1" applyFont="1" applyAlignment="1">
      <alignment horizontal="center" vertical="center"/>
    </xf>
    <xf numFmtId="176" fontId="3" fillId="6" borderId="0" xfId="0" applyNumberFormat="1" applyFont="1" applyFill="1" applyAlignment="1">
      <alignment horizontal="center" vertical="center"/>
    </xf>
    <xf numFmtId="176" fontId="6" fillId="6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1"/>
  <sheetViews>
    <sheetView tabSelected="1" zoomScaleNormal="100" workbookViewId="0">
      <pane ySplit="1" topLeftCell="A26" activePane="bottomLeft" state="frozen"/>
      <selection pane="bottomLeft" activeCell="Q35" sqref="Q35"/>
    </sheetView>
  </sheetViews>
  <sheetFormatPr defaultColWidth="9.109375" defaultRowHeight="13.8" x14ac:dyDescent="0.25"/>
  <cols>
    <col min="3" max="3" width="9.21875" style="23" bestFit="1" customWidth="1"/>
    <col min="4" max="4" width="10.33203125" style="23" bestFit="1" customWidth="1"/>
    <col min="5" max="5" width="9.21875" style="23" bestFit="1" customWidth="1"/>
    <col min="6" max="6" width="9.44140625" style="23" bestFit="1" customWidth="1"/>
    <col min="7" max="9" width="10.33203125" style="23" bestFit="1" customWidth="1"/>
    <col min="10" max="10" width="9.21875" style="23" bestFit="1" customWidth="1"/>
    <col min="11" max="11" width="10.44140625" style="23" bestFit="1" customWidth="1"/>
    <col min="12" max="12" width="10.44140625" style="23" customWidth="1"/>
    <col min="13" max="13" width="10.44140625" style="23" bestFit="1" customWidth="1"/>
    <col min="14" max="14" width="12.109375" style="23" customWidth="1"/>
    <col min="15" max="15" width="12.21875" style="23" bestFit="1" customWidth="1"/>
    <col min="16" max="16" width="9.109375" style="23"/>
    <col min="18" max="18" width="16.21875" customWidth="1"/>
  </cols>
  <sheetData>
    <row r="1" spans="1:16" ht="19.2" x14ac:dyDescent="0.25">
      <c r="A1" s="1" t="s">
        <v>6</v>
      </c>
      <c r="B1" s="2" t="s">
        <v>7</v>
      </c>
      <c r="C1" s="12" t="s">
        <v>16</v>
      </c>
      <c r="D1" s="12" t="s">
        <v>17</v>
      </c>
      <c r="E1" s="12" t="s">
        <v>18</v>
      </c>
      <c r="F1" s="13" t="s">
        <v>0</v>
      </c>
      <c r="G1" s="12" t="s">
        <v>20</v>
      </c>
      <c r="H1" s="12" t="s">
        <v>19</v>
      </c>
      <c r="I1" s="13" t="s">
        <v>1</v>
      </c>
      <c r="J1" s="12" t="s">
        <v>25</v>
      </c>
      <c r="K1" s="13" t="s">
        <v>2</v>
      </c>
      <c r="L1" s="12" t="s">
        <v>24</v>
      </c>
      <c r="M1" s="13" t="s">
        <v>3</v>
      </c>
      <c r="N1" s="13" t="s">
        <v>4</v>
      </c>
      <c r="O1" s="13" t="s">
        <v>5</v>
      </c>
      <c r="P1" s="14" t="s">
        <v>8</v>
      </c>
    </row>
    <row r="2" spans="1:16" ht="19.2" x14ac:dyDescent="0.25">
      <c r="A2" s="11" t="s">
        <v>14</v>
      </c>
      <c r="B2" s="3">
        <v>1</v>
      </c>
      <c r="C2" s="15"/>
      <c r="D2" s="15">
        <v>25.5</v>
      </c>
      <c r="E2" s="15"/>
      <c r="F2" s="15">
        <v>1.7</v>
      </c>
      <c r="G2" s="15"/>
      <c r="H2" s="16">
        <f>12+7</f>
        <v>19</v>
      </c>
      <c r="I2" s="15"/>
      <c r="J2" s="15"/>
      <c r="K2" s="15"/>
      <c r="L2" s="15"/>
      <c r="M2" s="15"/>
      <c r="N2" s="17">
        <f t="shared" ref="N2:N8" si="0">SUM(C2:M2)</f>
        <v>46.2</v>
      </c>
      <c r="O2" s="17"/>
      <c r="P2" s="17"/>
    </row>
    <row r="3" spans="1:16" ht="19.2" x14ac:dyDescent="0.25">
      <c r="A3" s="11" t="s">
        <v>15</v>
      </c>
      <c r="B3" s="3">
        <v>2</v>
      </c>
      <c r="C3" s="18">
        <f>11.7</f>
        <v>11.7</v>
      </c>
      <c r="D3" s="18">
        <f>16.2+20.1</f>
        <v>36.299999999999997</v>
      </c>
      <c r="E3" s="18"/>
      <c r="F3" s="18">
        <f>3-1.17</f>
        <v>1.83</v>
      </c>
      <c r="G3" s="18"/>
      <c r="H3" s="18">
        <f>12+20</f>
        <v>32</v>
      </c>
      <c r="I3" s="18"/>
      <c r="J3" s="18"/>
      <c r="K3" s="18"/>
      <c r="L3" s="18"/>
      <c r="M3" s="18"/>
      <c r="N3" s="17">
        <f t="shared" si="0"/>
        <v>81.83</v>
      </c>
      <c r="O3" s="17"/>
      <c r="P3" s="17"/>
    </row>
    <row r="4" spans="1:16" ht="19.2" x14ac:dyDescent="0.25">
      <c r="A4" s="11" t="s">
        <v>11</v>
      </c>
      <c r="B4" s="3">
        <v>3</v>
      </c>
      <c r="C4" s="15">
        <f>20.8</f>
        <v>20.8</v>
      </c>
      <c r="D4" s="15">
        <f>16.2</f>
        <v>16.2</v>
      </c>
      <c r="E4" s="15">
        <f>23</f>
        <v>23</v>
      </c>
      <c r="F4" s="15">
        <f>3-1.17</f>
        <v>1.83</v>
      </c>
      <c r="G4" s="15"/>
      <c r="H4" s="15">
        <f>49</f>
        <v>49</v>
      </c>
      <c r="I4" s="15"/>
      <c r="J4" s="15"/>
      <c r="K4" s="15">
        <f>100</f>
        <v>100</v>
      </c>
      <c r="L4" s="15"/>
      <c r="M4" s="16" t="s">
        <v>21</v>
      </c>
      <c r="N4" s="17">
        <f t="shared" si="0"/>
        <v>210.82999999999998</v>
      </c>
      <c r="O4" s="17"/>
      <c r="P4" s="17"/>
    </row>
    <row r="5" spans="1:16" ht="19.2" x14ac:dyDescent="0.25">
      <c r="A5" s="11" t="s">
        <v>12</v>
      </c>
      <c r="B5" s="3">
        <v>4</v>
      </c>
      <c r="C5" s="18">
        <f>16.2</f>
        <v>16.2</v>
      </c>
      <c r="D5" s="18">
        <f>8.7</f>
        <v>8.6999999999999993</v>
      </c>
      <c r="E5" s="18"/>
      <c r="F5" s="18">
        <f>3-0.69</f>
        <v>2.31</v>
      </c>
      <c r="G5" s="18"/>
      <c r="H5" s="18"/>
      <c r="I5" s="18"/>
      <c r="J5" s="18"/>
      <c r="K5" s="18"/>
      <c r="L5" s="18"/>
      <c r="M5" s="18"/>
      <c r="N5" s="17">
        <f t="shared" si="0"/>
        <v>27.209999999999997</v>
      </c>
      <c r="O5" s="17"/>
      <c r="P5" s="17"/>
    </row>
    <row r="6" spans="1:16" ht="19.2" x14ac:dyDescent="0.25">
      <c r="A6" s="11" t="s">
        <v>13</v>
      </c>
      <c r="B6" s="3">
        <v>5</v>
      </c>
      <c r="C6" s="15"/>
      <c r="D6" s="15">
        <f>26.2</f>
        <v>26.2</v>
      </c>
      <c r="E6" s="15"/>
      <c r="F6" s="15"/>
      <c r="G6" s="15"/>
      <c r="H6" s="15"/>
      <c r="I6" s="15"/>
      <c r="J6" s="15"/>
      <c r="K6" s="15"/>
      <c r="L6" s="15"/>
      <c r="M6" s="15"/>
      <c r="N6" s="17">
        <f t="shared" si="0"/>
        <v>26.2</v>
      </c>
      <c r="O6" s="17"/>
      <c r="P6" s="17"/>
    </row>
    <row r="7" spans="1:16" ht="19.2" x14ac:dyDescent="0.3">
      <c r="A7" s="11" t="s">
        <v>9</v>
      </c>
      <c r="B7" s="3">
        <v>6</v>
      </c>
      <c r="C7" s="18"/>
      <c r="D7" s="18"/>
      <c r="E7" s="18"/>
      <c r="F7" s="18"/>
      <c r="G7" s="18"/>
      <c r="H7" s="18">
        <f>10</f>
        <v>10</v>
      </c>
      <c r="I7" s="18"/>
      <c r="J7" s="18"/>
      <c r="K7" s="18"/>
      <c r="L7" s="18"/>
      <c r="M7" s="18">
        <f>112</f>
        <v>112</v>
      </c>
      <c r="N7" s="17">
        <f t="shared" si="0"/>
        <v>122</v>
      </c>
      <c r="O7" s="17"/>
      <c r="P7" s="19"/>
    </row>
    <row r="8" spans="1:16" ht="19.2" x14ac:dyDescent="0.25">
      <c r="A8" s="11" t="s">
        <v>10</v>
      </c>
      <c r="B8" s="4">
        <v>7</v>
      </c>
      <c r="C8" s="15"/>
      <c r="D8" s="15"/>
      <c r="E8" s="15"/>
      <c r="F8" s="15"/>
      <c r="G8" s="15"/>
      <c r="H8" s="15">
        <f>5.3+7.2+7</f>
        <v>19.5</v>
      </c>
      <c r="I8" s="15"/>
      <c r="J8" s="15"/>
      <c r="K8" s="15"/>
      <c r="L8" s="15"/>
      <c r="M8" s="15"/>
      <c r="N8" s="17">
        <f t="shared" si="0"/>
        <v>19.5</v>
      </c>
      <c r="O8" s="17"/>
      <c r="P8" s="17"/>
    </row>
    <row r="9" spans="1:16" ht="19.2" x14ac:dyDescent="0.25">
      <c r="A9" s="5"/>
      <c r="B9" s="6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</row>
    <row r="10" spans="1:16" ht="19.2" x14ac:dyDescent="0.25">
      <c r="A10" s="11" t="s">
        <v>14</v>
      </c>
      <c r="B10" s="3">
        <v>8</v>
      </c>
      <c r="C10" s="17"/>
      <c r="D10" s="17">
        <f>21</f>
        <v>21</v>
      </c>
      <c r="E10" s="17">
        <f>25.8</f>
        <v>25.8</v>
      </c>
      <c r="F10" s="17"/>
      <c r="G10" s="17"/>
      <c r="H10" s="17"/>
      <c r="I10" s="17"/>
      <c r="J10" s="17"/>
      <c r="K10" s="17"/>
      <c r="L10" s="17"/>
      <c r="M10" s="17"/>
      <c r="N10" s="17">
        <f t="shared" ref="N10:N16" si="1">SUM(C10:M10)</f>
        <v>46.8</v>
      </c>
      <c r="O10" s="26">
        <f>5033.46</f>
        <v>5033.46</v>
      </c>
      <c r="P10" s="17"/>
    </row>
    <row r="11" spans="1:16" ht="19.2" x14ac:dyDescent="0.25">
      <c r="A11" s="11" t="s">
        <v>15</v>
      </c>
      <c r="B11" s="3">
        <v>9</v>
      </c>
      <c r="C11" s="18">
        <f>35</f>
        <v>35</v>
      </c>
      <c r="D11" s="18"/>
      <c r="E11" s="18">
        <f>19.9</f>
        <v>19.899999999999999</v>
      </c>
      <c r="F11" s="18"/>
      <c r="G11" s="18"/>
      <c r="H11" s="18"/>
      <c r="I11" s="18"/>
      <c r="J11" s="18"/>
      <c r="K11" s="18"/>
      <c r="L11" s="18"/>
      <c r="M11" s="18"/>
      <c r="N11" s="17">
        <f t="shared" si="1"/>
        <v>54.9</v>
      </c>
      <c r="O11" s="17"/>
      <c r="P11" s="17"/>
    </row>
    <row r="12" spans="1:16" ht="19.2" x14ac:dyDescent="0.25">
      <c r="A12" s="11" t="s">
        <v>11</v>
      </c>
      <c r="B12" s="3">
        <v>10</v>
      </c>
      <c r="C12" s="15">
        <f>10</f>
        <v>10</v>
      </c>
      <c r="D12" s="15"/>
      <c r="E12" s="15"/>
      <c r="F12" s="15">
        <f>3-0.72</f>
        <v>2.2800000000000002</v>
      </c>
      <c r="G12" s="15"/>
      <c r="H12" s="15"/>
      <c r="I12" s="15"/>
      <c r="J12" s="15"/>
      <c r="K12" s="15"/>
      <c r="L12" s="15"/>
      <c r="M12" s="16" t="s">
        <v>23</v>
      </c>
      <c r="N12" s="17">
        <f t="shared" si="1"/>
        <v>12.280000000000001</v>
      </c>
      <c r="O12" s="17"/>
      <c r="P12" s="17"/>
    </row>
    <row r="13" spans="1:16" ht="19.2" x14ac:dyDescent="0.25">
      <c r="A13" s="11" t="s">
        <v>12</v>
      </c>
      <c r="B13" s="3">
        <v>11</v>
      </c>
      <c r="C13" s="21"/>
      <c r="D13" s="21">
        <f>30.9</f>
        <v>30.9</v>
      </c>
      <c r="E13" s="21">
        <f>17</f>
        <v>17</v>
      </c>
      <c r="F13" s="21">
        <f>3-2.07</f>
        <v>0.93000000000000016</v>
      </c>
      <c r="G13" s="21"/>
      <c r="H13" s="21"/>
      <c r="I13" s="21"/>
      <c r="J13" s="21"/>
      <c r="K13" s="21"/>
      <c r="L13" s="21"/>
      <c r="M13" s="21"/>
      <c r="N13" s="17">
        <f t="shared" si="1"/>
        <v>48.83</v>
      </c>
      <c r="O13" s="17"/>
      <c r="P13" s="17"/>
    </row>
    <row r="14" spans="1:16" ht="19.2" x14ac:dyDescent="0.25">
      <c r="A14" s="11" t="s">
        <v>13</v>
      </c>
      <c r="B14" s="3">
        <v>12</v>
      </c>
      <c r="C14" s="17">
        <f>11</f>
        <v>11</v>
      </c>
      <c r="D14" s="17"/>
      <c r="E14" s="17"/>
      <c r="F14" s="17">
        <f>3-1.11</f>
        <v>1.89</v>
      </c>
      <c r="G14" s="17">
        <f>178</f>
        <v>178</v>
      </c>
      <c r="H14" s="17"/>
      <c r="I14" s="17"/>
      <c r="J14" s="17"/>
      <c r="K14" s="17"/>
      <c r="L14" s="17"/>
      <c r="M14" s="17"/>
      <c r="N14" s="17">
        <f t="shared" si="1"/>
        <v>190.89</v>
      </c>
      <c r="O14" s="17"/>
      <c r="P14" s="17"/>
    </row>
    <row r="15" spans="1:16" ht="19.2" x14ac:dyDescent="0.25">
      <c r="A15" s="11" t="s">
        <v>9</v>
      </c>
      <c r="B15" s="3">
        <v>13</v>
      </c>
      <c r="C15" s="21"/>
      <c r="D15" s="21"/>
      <c r="E15" s="21"/>
      <c r="F15" s="21"/>
      <c r="G15" s="21">
        <f>439</f>
        <v>439</v>
      </c>
      <c r="H15" s="21">
        <f>10</f>
        <v>10</v>
      </c>
      <c r="I15" s="21"/>
      <c r="J15" s="21"/>
      <c r="K15" s="21"/>
      <c r="L15" s="21"/>
      <c r="M15" s="21"/>
      <c r="N15" s="17">
        <f t="shared" si="1"/>
        <v>449</v>
      </c>
      <c r="O15" s="17"/>
      <c r="P15" s="17"/>
    </row>
    <row r="16" spans="1:16" ht="19.2" x14ac:dyDescent="0.25">
      <c r="A16" s="11" t="s">
        <v>10</v>
      </c>
      <c r="B16" s="4">
        <v>14</v>
      </c>
      <c r="C16" s="17"/>
      <c r="D16" s="17"/>
      <c r="E16" s="17"/>
      <c r="F16" s="17"/>
      <c r="G16" s="17"/>
      <c r="H16" s="17">
        <f>5</f>
        <v>5</v>
      </c>
      <c r="I16" s="17"/>
      <c r="J16" s="17"/>
      <c r="K16" s="17"/>
      <c r="L16" s="17"/>
      <c r="M16" s="17"/>
      <c r="N16" s="17">
        <f t="shared" si="1"/>
        <v>5</v>
      </c>
      <c r="O16" s="17"/>
      <c r="P16" s="17"/>
    </row>
    <row r="17" spans="1:16" ht="19.2" x14ac:dyDescent="0.25">
      <c r="A17" s="5"/>
      <c r="B17" s="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0"/>
      <c r="O17" s="22"/>
      <c r="P17" s="22"/>
    </row>
    <row r="18" spans="1:16" ht="19.2" x14ac:dyDescent="0.25">
      <c r="A18" s="11" t="s">
        <v>14</v>
      </c>
      <c r="B18" s="3">
        <v>15</v>
      </c>
      <c r="C18" s="17"/>
      <c r="D18" s="17">
        <f>14.9+16</f>
        <v>30.9</v>
      </c>
      <c r="E18" s="17"/>
      <c r="F18" s="17"/>
      <c r="G18" s="17"/>
      <c r="H18" s="17">
        <f>6+10</f>
        <v>16</v>
      </c>
      <c r="I18" s="17"/>
      <c r="J18" s="17"/>
      <c r="K18" s="17"/>
      <c r="L18" s="17"/>
      <c r="M18" s="17"/>
      <c r="N18" s="17">
        <f t="shared" ref="N18:N24" si="2">SUM(C18:M18)</f>
        <v>46.9</v>
      </c>
      <c r="O18" s="17"/>
      <c r="P18" s="17"/>
    </row>
    <row r="19" spans="1:16" ht="19.2" x14ac:dyDescent="0.25">
      <c r="A19" s="11" t="s">
        <v>15</v>
      </c>
      <c r="B19" s="3">
        <v>16</v>
      </c>
      <c r="C19" s="21">
        <f>17</f>
        <v>17</v>
      </c>
      <c r="D19" s="21"/>
      <c r="E19" s="21"/>
      <c r="F19" s="21">
        <f>3-1.23</f>
        <v>1.77</v>
      </c>
      <c r="G19" s="21"/>
      <c r="H19" s="21">
        <f>300+8+11.4+3</f>
        <v>322.39999999999998</v>
      </c>
      <c r="I19" s="21"/>
      <c r="J19" s="21">
        <f>0.6</f>
        <v>0.6</v>
      </c>
      <c r="K19" s="21"/>
      <c r="L19" s="21">
        <f>500</f>
        <v>500</v>
      </c>
      <c r="M19" s="21"/>
      <c r="N19" s="17">
        <f t="shared" si="2"/>
        <v>841.77</v>
      </c>
      <c r="O19" s="17"/>
      <c r="P19" s="17"/>
    </row>
    <row r="20" spans="1:16" ht="19.2" x14ac:dyDescent="0.3">
      <c r="A20" s="11" t="s">
        <v>11</v>
      </c>
      <c r="B20" s="3">
        <v>17</v>
      </c>
      <c r="D20" s="17"/>
      <c r="E20" s="17"/>
      <c r="F20" s="17">
        <f>367.72</f>
        <v>367.72</v>
      </c>
      <c r="G20" s="17"/>
      <c r="H20" s="17">
        <f>3</f>
        <v>3</v>
      </c>
      <c r="I20" s="17"/>
      <c r="J20" s="17"/>
      <c r="K20" s="17"/>
      <c r="L20" s="17"/>
      <c r="M20" s="17"/>
      <c r="N20" s="17">
        <f t="shared" si="2"/>
        <v>370.72</v>
      </c>
      <c r="O20" s="17"/>
      <c r="P20" s="19"/>
    </row>
    <row r="21" spans="1:16" ht="19.2" x14ac:dyDescent="0.25">
      <c r="A21" s="11" t="s">
        <v>12</v>
      </c>
      <c r="B21" s="3">
        <v>18</v>
      </c>
      <c r="C21" s="21"/>
      <c r="D21" s="21">
        <f>8</f>
        <v>8</v>
      </c>
      <c r="E21" s="21"/>
      <c r="F21" s="21"/>
      <c r="G21" s="21"/>
      <c r="H21" s="21"/>
      <c r="I21" s="21"/>
      <c r="J21" s="21"/>
      <c r="K21" s="21"/>
      <c r="L21" s="21"/>
      <c r="M21" s="21"/>
      <c r="N21" s="17">
        <f t="shared" si="2"/>
        <v>8</v>
      </c>
      <c r="O21" s="17"/>
      <c r="P21" s="17"/>
    </row>
    <row r="22" spans="1:16" ht="19.2" x14ac:dyDescent="0.25">
      <c r="A22" s="11" t="s">
        <v>13</v>
      </c>
      <c r="B22" s="3">
        <v>19</v>
      </c>
      <c r="C22" s="17"/>
      <c r="D22" s="17"/>
      <c r="E22" s="17"/>
      <c r="F22" s="17">
        <f>3+54.2-0.51+48.98</f>
        <v>105.67</v>
      </c>
      <c r="G22" s="17"/>
      <c r="H22" s="17"/>
      <c r="I22" s="17"/>
      <c r="J22" s="17"/>
      <c r="K22" s="17"/>
      <c r="L22" s="17"/>
      <c r="M22" s="17"/>
      <c r="N22" s="17">
        <f t="shared" si="2"/>
        <v>105.67</v>
      </c>
      <c r="O22" s="24"/>
      <c r="P22" s="24"/>
    </row>
    <row r="23" spans="1:16" ht="19.2" x14ac:dyDescent="0.25">
      <c r="A23" s="11" t="s">
        <v>9</v>
      </c>
      <c r="B23" s="3">
        <v>20</v>
      </c>
      <c r="C23" s="21"/>
      <c r="D23" s="21">
        <f>69*2</f>
        <v>138</v>
      </c>
      <c r="E23" s="21">
        <f>17</f>
        <v>17</v>
      </c>
      <c r="F23" s="21">
        <f>320+20+26.88</f>
        <v>366.88</v>
      </c>
      <c r="G23" s="21"/>
      <c r="H23" s="21"/>
      <c r="I23" s="21"/>
      <c r="J23" s="21"/>
      <c r="K23" s="21"/>
      <c r="L23" s="21"/>
      <c r="M23" s="21"/>
      <c r="N23" s="17">
        <f t="shared" si="2"/>
        <v>521.88</v>
      </c>
      <c r="O23" s="17"/>
      <c r="P23" s="17"/>
    </row>
    <row r="24" spans="1:16" ht="19.2" x14ac:dyDescent="0.25">
      <c r="A24" s="11" t="s">
        <v>10</v>
      </c>
      <c r="B24" s="4">
        <v>21</v>
      </c>
      <c r="C24" s="17"/>
      <c r="D24" s="17"/>
      <c r="E24" s="17"/>
      <c r="F24" s="17">
        <f>7+13</f>
        <v>20</v>
      </c>
      <c r="G24" s="17"/>
      <c r="H24" s="17">
        <f>288</f>
        <v>288</v>
      </c>
      <c r="I24" s="17"/>
      <c r="J24" s="17">
        <f>36</f>
        <v>36</v>
      </c>
      <c r="K24" s="17"/>
      <c r="L24" s="17"/>
      <c r="M24" s="17"/>
      <c r="N24" s="17">
        <f t="shared" si="2"/>
        <v>344</v>
      </c>
      <c r="O24" s="17"/>
      <c r="P24" s="17"/>
    </row>
    <row r="25" spans="1:16" ht="19.2" x14ac:dyDescent="0.25">
      <c r="A25" s="5"/>
      <c r="B25" s="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0"/>
      <c r="O25" s="22"/>
      <c r="P25" s="22"/>
    </row>
    <row r="26" spans="1:16" ht="19.2" x14ac:dyDescent="0.25">
      <c r="A26" s="11" t="s">
        <v>14</v>
      </c>
      <c r="B26" s="3">
        <v>22</v>
      </c>
      <c r="C26" s="17">
        <f>9.5</f>
        <v>9.5</v>
      </c>
      <c r="D26" s="17"/>
      <c r="E26" s="17"/>
      <c r="F26" s="17">
        <f>2-0.76</f>
        <v>1.24</v>
      </c>
      <c r="G26" s="17"/>
      <c r="H26" s="17">
        <f>21</f>
        <v>21</v>
      </c>
      <c r="I26" s="17"/>
      <c r="J26" s="17"/>
      <c r="K26" s="17"/>
      <c r="L26" s="17"/>
      <c r="M26" s="17"/>
      <c r="N26" s="17">
        <f t="shared" ref="N26:N32" si="3">SUM(C26:M26)</f>
        <v>31.740000000000002</v>
      </c>
      <c r="O26" s="17">
        <f>103.33</f>
        <v>103.33</v>
      </c>
      <c r="P26" s="17"/>
    </row>
    <row r="27" spans="1:16" ht="19.2" x14ac:dyDescent="0.25">
      <c r="A27" s="11" t="s">
        <v>15</v>
      </c>
      <c r="B27" s="3">
        <v>23</v>
      </c>
      <c r="C27" s="21">
        <f>9</f>
        <v>9</v>
      </c>
      <c r="D27" s="21">
        <f>22</f>
        <v>22</v>
      </c>
      <c r="E27" s="21"/>
      <c r="F27" s="21">
        <f>3-1.08</f>
        <v>1.92</v>
      </c>
      <c r="G27" s="21">
        <f>28.9</f>
        <v>28.9</v>
      </c>
      <c r="H27" s="21"/>
      <c r="I27" s="21"/>
      <c r="J27" s="21"/>
      <c r="K27" s="21"/>
      <c r="L27" s="21"/>
      <c r="M27" s="21"/>
      <c r="N27" s="17">
        <f t="shared" si="3"/>
        <v>61.82</v>
      </c>
      <c r="O27" s="17">
        <f>3158</f>
        <v>3158</v>
      </c>
      <c r="P27" s="17"/>
    </row>
    <row r="28" spans="1:16" ht="19.2" x14ac:dyDescent="0.25">
      <c r="A28" s="11" t="s">
        <v>11</v>
      </c>
      <c r="B28" s="3">
        <v>24</v>
      </c>
      <c r="C28" s="17">
        <f>9</f>
        <v>9</v>
      </c>
      <c r="D28" s="17">
        <f>40.1</f>
        <v>40.1</v>
      </c>
      <c r="E28" s="17"/>
      <c r="F28" s="17">
        <f>3+1-0.8-1.1</f>
        <v>2.1</v>
      </c>
      <c r="G28" s="17">
        <f>29.9</f>
        <v>29.9</v>
      </c>
      <c r="H28" s="17">
        <f>15</f>
        <v>15</v>
      </c>
      <c r="I28" s="17"/>
      <c r="J28" s="17"/>
      <c r="K28" s="17"/>
      <c r="L28" s="17"/>
      <c r="M28" s="17"/>
      <c r="N28" s="17">
        <f t="shared" si="3"/>
        <v>96.1</v>
      </c>
      <c r="O28" s="17"/>
      <c r="P28" s="17"/>
    </row>
    <row r="29" spans="1:16" ht="19.2" x14ac:dyDescent="0.25">
      <c r="A29" s="11" t="s">
        <v>12</v>
      </c>
      <c r="B29" s="3">
        <v>25</v>
      </c>
      <c r="C29" s="21"/>
      <c r="D29" s="21">
        <f>18</f>
        <v>18</v>
      </c>
      <c r="E29" s="21"/>
      <c r="F29" s="21"/>
      <c r="G29" s="21">
        <f>333.99</f>
        <v>333.99</v>
      </c>
      <c r="H29" s="21">
        <f>9</f>
        <v>9</v>
      </c>
      <c r="I29" s="21"/>
      <c r="J29" s="21"/>
      <c r="K29" s="21"/>
      <c r="L29" s="21"/>
      <c r="M29" s="21"/>
      <c r="N29" s="17">
        <f t="shared" si="3"/>
        <v>360.99</v>
      </c>
      <c r="O29" s="17"/>
      <c r="P29" s="17"/>
    </row>
    <row r="30" spans="1:16" ht="19.2" x14ac:dyDescent="0.3">
      <c r="A30" s="11" t="s">
        <v>13</v>
      </c>
      <c r="B30" s="3">
        <v>26</v>
      </c>
      <c r="C30" s="17">
        <f>8</f>
        <v>8</v>
      </c>
      <c r="D30" s="17">
        <f>30</f>
        <v>30</v>
      </c>
      <c r="E30" s="17"/>
      <c r="F30" s="17"/>
      <c r="G30" s="17"/>
      <c r="H30" s="17"/>
      <c r="I30" s="17"/>
      <c r="J30" s="19"/>
      <c r="K30" s="19"/>
      <c r="L30" s="19"/>
      <c r="M30" s="19"/>
      <c r="N30" s="17">
        <f t="shared" si="3"/>
        <v>38</v>
      </c>
      <c r="O30" s="17"/>
      <c r="P30" s="17"/>
    </row>
    <row r="31" spans="1:16" ht="19.2" x14ac:dyDescent="0.25">
      <c r="A31" s="11" t="s">
        <v>9</v>
      </c>
      <c r="B31" s="3">
        <v>27</v>
      </c>
      <c r="C31" s="21"/>
      <c r="D31" s="21"/>
      <c r="E31" s="21"/>
      <c r="F31" s="21"/>
      <c r="G31" s="21"/>
      <c r="H31" s="21">
        <f>5</f>
        <v>5</v>
      </c>
      <c r="I31" s="21"/>
      <c r="J31" s="21"/>
      <c r="K31" s="21"/>
      <c r="L31" s="21"/>
      <c r="M31" s="21">
        <f>50</f>
        <v>50</v>
      </c>
      <c r="N31" s="17">
        <f t="shared" si="3"/>
        <v>55</v>
      </c>
      <c r="O31" s="17"/>
      <c r="P31" s="17"/>
    </row>
    <row r="32" spans="1:16" ht="19.2" x14ac:dyDescent="0.25">
      <c r="A32" s="11" t="s">
        <v>10</v>
      </c>
      <c r="B32" s="4">
        <v>28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>
        <f t="shared" si="3"/>
        <v>0</v>
      </c>
      <c r="O32" s="17"/>
      <c r="P32" s="17"/>
    </row>
    <row r="33" spans="1:16" ht="19.2" x14ac:dyDescent="0.25">
      <c r="A33" s="5"/>
      <c r="B33" s="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0"/>
      <c r="O33" s="22"/>
      <c r="P33" s="22"/>
    </row>
    <row r="34" spans="1:16" ht="19.2" x14ac:dyDescent="0.25">
      <c r="A34" s="11" t="s">
        <v>14</v>
      </c>
      <c r="B34" s="3">
        <v>29</v>
      </c>
      <c r="C34" s="21">
        <f>6.5</f>
        <v>6.5</v>
      </c>
      <c r="D34" s="21">
        <f>14</f>
        <v>14</v>
      </c>
      <c r="E34" s="21"/>
      <c r="F34" s="21"/>
      <c r="G34" s="21"/>
      <c r="H34" s="21">
        <f>9</f>
        <v>9</v>
      </c>
      <c r="I34" s="21">
        <f>120</f>
        <v>120</v>
      </c>
      <c r="J34" s="21"/>
      <c r="K34" s="21"/>
      <c r="L34" s="21"/>
      <c r="M34" s="21"/>
      <c r="N34" s="17">
        <f>SUM(C34:M34)</f>
        <v>149.5</v>
      </c>
      <c r="O34" s="17"/>
      <c r="P34" s="17"/>
    </row>
    <row r="35" spans="1:16" ht="19.2" x14ac:dyDescent="0.25">
      <c r="A35" s="11" t="s">
        <v>15</v>
      </c>
      <c r="B35" s="3">
        <v>30</v>
      </c>
      <c r="C35" s="17">
        <f>8.5</f>
        <v>8.5</v>
      </c>
      <c r="D35" s="17">
        <f>19.9</f>
        <v>19.899999999999999</v>
      </c>
      <c r="E35" s="17">
        <f>26.8</f>
        <v>26.8</v>
      </c>
      <c r="F35" s="17">
        <f>5</f>
        <v>5</v>
      </c>
      <c r="G35" s="17"/>
      <c r="H35" s="17">
        <f>9</f>
        <v>9</v>
      </c>
      <c r="I35" s="17"/>
      <c r="J35" s="17"/>
      <c r="K35" s="17"/>
      <c r="L35" s="17"/>
      <c r="M35" s="17"/>
      <c r="N35" s="17">
        <f>SUM(C35:M35)</f>
        <v>69.2</v>
      </c>
      <c r="O35" s="17"/>
      <c r="P35" s="17"/>
    </row>
    <row r="36" spans="1:16" ht="19.2" x14ac:dyDescent="0.25">
      <c r="A36" s="11" t="s">
        <v>11</v>
      </c>
      <c r="B36" s="3">
        <v>31</v>
      </c>
      <c r="C36" s="21">
        <f>11</f>
        <v>11</v>
      </c>
      <c r="D36" s="21">
        <f>19.1</f>
        <v>19.100000000000001</v>
      </c>
      <c r="E36" s="21"/>
      <c r="F36" s="21"/>
      <c r="G36" s="21"/>
      <c r="H36" s="21">
        <f>8</f>
        <v>8</v>
      </c>
      <c r="I36" s="21"/>
      <c r="J36" s="21"/>
      <c r="K36" s="21"/>
      <c r="L36" s="21"/>
      <c r="M36" s="21"/>
      <c r="N36" s="17">
        <f>SUM(C36:M36)</f>
        <v>38.1</v>
      </c>
      <c r="O36" s="17"/>
      <c r="P36" s="17"/>
    </row>
    <row r="37" spans="1:16" ht="19.8" customHeight="1" x14ac:dyDescent="0.25">
      <c r="A37" s="5"/>
      <c r="B37" s="8"/>
      <c r="C37" s="12" t="s">
        <v>16</v>
      </c>
      <c r="D37" s="12" t="s">
        <v>17</v>
      </c>
      <c r="E37" s="12" t="s">
        <v>18</v>
      </c>
      <c r="F37" s="13" t="s">
        <v>0</v>
      </c>
      <c r="G37" s="12" t="s">
        <v>20</v>
      </c>
      <c r="H37" s="12" t="s">
        <v>19</v>
      </c>
      <c r="I37" s="13" t="s">
        <v>1</v>
      </c>
      <c r="J37" s="12" t="s">
        <v>25</v>
      </c>
      <c r="K37" s="13" t="s">
        <v>2</v>
      </c>
      <c r="L37" s="12" t="s">
        <v>24</v>
      </c>
      <c r="M37" s="13" t="s">
        <v>3</v>
      </c>
      <c r="N37" s="13" t="s">
        <v>4</v>
      </c>
      <c r="O37" s="13" t="s">
        <v>5</v>
      </c>
      <c r="P37" s="14" t="s">
        <v>8</v>
      </c>
    </row>
    <row r="38" spans="1:16" ht="19.2" x14ac:dyDescent="0.25">
      <c r="A38" s="5"/>
      <c r="B38" s="9"/>
      <c r="C38" s="9">
        <f>SUM(C2:C36)</f>
        <v>183.2</v>
      </c>
      <c r="D38" s="9">
        <f t="shared" ref="D38:O38" si="4">SUM(D2:D36)</f>
        <v>504.80000000000007</v>
      </c>
      <c r="E38" s="9">
        <f t="shared" si="4"/>
        <v>129.5</v>
      </c>
      <c r="F38" s="9">
        <f t="shared" si="4"/>
        <v>885.07</v>
      </c>
      <c r="G38" s="9">
        <f t="shared" si="4"/>
        <v>1009.79</v>
      </c>
      <c r="H38" s="9">
        <f t="shared" si="4"/>
        <v>849.9</v>
      </c>
      <c r="I38" s="9">
        <f t="shared" si="4"/>
        <v>120</v>
      </c>
      <c r="J38" s="9">
        <f t="shared" si="4"/>
        <v>36.6</v>
      </c>
      <c r="K38" s="9">
        <f t="shared" si="4"/>
        <v>100</v>
      </c>
      <c r="L38" s="9">
        <f t="shared" si="4"/>
        <v>500</v>
      </c>
      <c r="M38" s="9">
        <f t="shared" si="4"/>
        <v>162</v>
      </c>
      <c r="N38" s="9">
        <f t="shared" si="4"/>
        <v>4480.8599999999997</v>
      </c>
      <c r="O38" s="9">
        <f t="shared" si="4"/>
        <v>8294.7900000000009</v>
      </c>
      <c r="P38" s="9">
        <f>SUM(P2:P36)</f>
        <v>0</v>
      </c>
    </row>
    <row r="39" spans="1:16" ht="19.2" x14ac:dyDescent="0.3">
      <c r="A39" s="5"/>
      <c r="B39" s="10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2" t="s">
        <v>22</v>
      </c>
      <c r="O39" s="25">
        <f>O38-N38</f>
        <v>3813.9300000000012</v>
      </c>
      <c r="P39" s="19"/>
    </row>
    <row r="40" spans="1:16" ht="19.2" x14ac:dyDescent="0.25">
      <c r="A40" s="5"/>
    </row>
    <row r="41" spans="1:16" ht="19.2" x14ac:dyDescent="0.25">
      <c r="A41" s="5"/>
    </row>
  </sheetData>
  <mergeCells count="3">
    <mergeCell ref="C17:M17"/>
    <mergeCell ref="C25:M25"/>
    <mergeCell ref="C33:M33"/>
  </mergeCells>
  <phoneticPr fontId="7" type="noConversion"/>
  <conditionalFormatting sqref="C38:O38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{D4ACDA1A-7D9B-4D0D-B320-0CDC0630F412}</x14:id>
        </ext>
      </extLst>
    </cfRule>
  </conditionalFormatting>
  <conditionalFormatting sqref="O39">
    <cfRule type="dataBar" priority="1">
      <dataBar>
        <cfvo type="num" val="0"/>
        <cfvo type="num" val="80000"/>
        <color theme="9"/>
      </dataBar>
      <extLst>
        <ext xmlns:x14="http://schemas.microsoft.com/office/spreadsheetml/2009/9/main" uri="{B025F937-C7B1-47D3-B67F-A62EFF666E3E}">
          <x14:id>{2C86B4B9-105C-437E-93D6-1720F457FB54}</x14:id>
        </ext>
      </extLst>
    </cfRule>
    <cfRule type="dataBar" priority="2">
      <dataBar>
        <cfvo type="num" val="0"/>
        <cfvo type="num" val="80000"/>
        <color theme="5"/>
      </dataBar>
      <extLst>
        <ext xmlns:x14="http://schemas.microsoft.com/office/spreadsheetml/2009/9/main" uri="{B025F937-C7B1-47D3-B67F-A62EFF666E3E}">
          <x14:id>{837C2CB5-C4B9-49D6-9496-084097C229D2}</x14:id>
        </ext>
      </extLst>
    </cfRule>
  </conditionalFormatting>
  <pageMargins left="0.75" right="0.75" top="1" bottom="1" header="0.51180555555555596" footer="0.51180555555555596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ACDA1A-7D9B-4D0D-B320-0CDC0630F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C38:O38</xm:sqref>
        </x14:conditionalFormatting>
        <x14:conditionalFormatting xmlns:xm="http://schemas.microsoft.com/office/excel/2006/main">
          <x14:cfRule type="dataBar" id="{2C86B4B9-105C-437E-93D6-1720F457FB54}">
            <x14:dataBar minLength="0" maxLength="100" gradient="0">
              <x14:cfvo type="num">
                <xm:f>0</xm:f>
              </x14:cfvo>
              <x14:cfvo type="num">
                <xm:f>80000</xm:f>
              </x14:cfvo>
              <x14:negativeFillColor rgb="FFFF0000"/>
              <x14:axisColor rgb="FF000000"/>
            </x14:dataBar>
          </x14:cfRule>
          <x14:cfRule type="dataBar" id="{837C2CB5-C4B9-49D6-9496-084097C229D2}">
            <x14:dataBar minLength="0" maxLength="100" gradient="0" direction="leftToRight">
              <x14:cfvo type="num">
                <xm:f>0</xm:f>
              </x14:cfvo>
              <x14:cfvo type="num">
                <xm:f>80000</xm:f>
              </x14:cfvo>
              <x14:negativeFillColor rgb="FFFF0000"/>
              <x14:axisColor rgb="FF000000"/>
            </x14:dataBar>
          </x14:cfRule>
          <xm:sqref>O39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9">
    <comment s:ref="O1" rgbClr="000006"/>
    <comment s:ref="S2" rgbClr="000006"/>
    <comment s:ref="S26" rgbClr="000006"/>
  </commentList>
  <commentList sheetStid="22">
    <comment s:ref="O1" rgbClr="000006"/>
    <comment s:ref="S2" rgbClr="000006"/>
    <comment s:ref="S26" rgbClr="000006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八月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如侠</dc:creator>
  <cp:lastModifiedBy>Paster Ziv</cp:lastModifiedBy>
  <dcterms:created xsi:type="dcterms:W3CDTF">2015-07-17T10:17:00Z</dcterms:created>
  <dcterms:modified xsi:type="dcterms:W3CDTF">2023-06-27T11:36:06Z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2052-4.2.2.6882</vt:lpwstr>
  </property>
  <property fmtid="{D5CDD505-2E9C-101B-9397-08002B2CF9AE}" pid="3" name="KSOReadingLayout">
    <vt:bool>true</vt:bool>
  </property>
  <property fmtid="{D5CDD505-2E9C-101B-9397-08002B2CF9AE}" pid="4" name="ICV">
    <vt:lpwstr>C8E84B5D531347BE9D3DA0513D71DA70</vt:lpwstr>
  </property>
</Properties>
</file>