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\Downloads\"/>
    </mc:Choice>
  </mc:AlternateContent>
  <xr:revisionPtr revIDLastSave="0" documentId="13_ncr:1_{7AA1EAFF-397A-49BE-81EA-8C6BE43B604A}" xr6:coauthVersionLast="47" xr6:coauthVersionMax="47" xr10:uidLastSave="{00000000-0000-0000-0000-000000000000}"/>
  <bookViews>
    <workbookView xWindow="-108" yWindow="-108" windowWidth="46296" windowHeight="25416" xr2:uid="{0A45913C-16FB-4FBD-B5A0-0A99299B25C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G37" i="1"/>
  <c r="H37" i="1"/>
  <c r="G38" i="1"/>
  <c r="H38" i="1"/>
  <c r="G39" i="1"/>
  <c r="H39" i="1"/>
  <c r="G40" i="1"/>
  <c r="H40" i="1"/>
  <c r="G41" i="1"/>
  <c r="H41" i="1"/>
  <c r="G42" i="1"/>
  <c r="H42" i="1"/>
  <c r="F37" i="1"/>
  <c r="F38" i="1"/>
  <c r="F39" i="1"/>
  <c r="F40" i="1"/>
  <c r="F41" i="1"/>
  <c r="F42" i="1"/>
  <c r="C35" i="1"/>
  <c r="C36" i="1"/>
  <c r="C46" i="1" s="1"/>
  <c r="C61" i="1" s="1"/>
  <c r="B35" i="1"/>
  <c r="B36" i="1"/>
  <c r="B47" i="1" s="1"/>
  <c r="D51" i="1"/>
  <c r="C51" i="1"/>
  <c r="D50" i="1"/>
  <c r="D49" i="1"/>
  <c r="C49" i="1"/>
  <c r="B49" i="1"/>
  <c r="D35" i="1"/>
  <c r="D3" i="1"/>
  <c r="H35" i="1" s="1"/>
  <c r="C4" i="1"/>
  <c r="G36" i="1" s="1"/>
  <c r="D4" i="1"/>
  <c r="D18" i="1" s="1"/>
  <c r="D20" i="1"/>
  <c r="C20" i="1"/>
  <c r="B20" i="1"/>
  <c r="C3" i="1"/>
  <c r="G35" i="1" s="1"/>
  <c r="B4" i="1"/>
  <c r="B18" i="1" s="1"/>
  <c r="B3" i="1"/>
  <c r="B46" i="1" l="1"/>
  <c r="B43" i="1"/>
  <c r="F35" i="1"/>
  <c r="C43" i="1"/>
  <c r="G43" i="1" s="1"/>
  <c r="B50" i="1"/>
  <c r="B48" i="1"/>
  <c r="C48" i="1"/>
  <c r="C47" i="1"/>
  <c r="C50" i="1"/>
  <c r="F36" i="1"/>
  <c r="F43" i="1" s="1"/>
  <c r="D46" i="1"/>
  <c r="D61" i="1" s="1"/>
  <c r="B51" i="1"/>
  <c r="D48" i="1"/>
  <c r="D43" i="1"/>
  <c r="H36" i="1"/>
  <c r="B52" i="1"/>
  <c r="B58" i="1" s="1"/>
  <c r="D47" i="1"/>
  <c r="B61" i="1"/>
  <c r="C11" i="1"/>
  <c r="C14" i="1" s="1"/>
  <c r="C17" i="1"/>
  <c r="C32" i="1" s="1"/>
  <c r="D22" i="1"/>
  <c r="D21" i="1"/>
  <c r="C21" i="1"/>
  <c r="C18" i="1"/>
  <c r="C22" i="1"/>
  <c r="C19" i="1"/>
  <c r="B17" i="1"/>
  <c r="B32" i="1" s="1"/>
  <c r="B11" i="1"/>
  <c r="B14" i="1" s="1"/>
  <c r="B22" i="1"/>
  <c r="B21" i="1"/>
  <c r="D11" i="1"/>
  <c r="D14" i="1" s="1"/>
  <c r="B19" i="1"/>
  <c r="D19" i="1"/>
  <c r="D17" i="1"/>
  <c r="D32" i="1" s="1"/>
  <c r="C52" i="1" l="1"/>
  <c r="C55" i="1" s="1"/>
  <c r="B60" i="1"/>
  <c r="B57" i="1"/>
  <c r="B59" i="1"/>
  <c r="D52" i="1"/>
  <c r="D55" i="1" s="1"/>
  <c r="H43" i="1"/>
  <c r="C23" i="1"/>
  <c r="C29" i="1" s="1"/>
  <c r="B55" i="1"/>
  <c r="B56" i="1"/>
  <c r="C60" i="1"/>
  <c r="C57" i="1"/>
  <c r="C59" i="1"/>
  <c r="D56" i="1"/>
  <c r="D60" i="1"/>
  <c r="D57" i="1"/>
  <c r="D59" i="1"/>
  <c r="C58" i="1"/>
  <c r="C56" i="1"/>
  <c r="D23" i="1"/>
  <c r="D26" i="1" s="1"/>
  <c r="B23" i="1"/>
  <c r="B31" i="1" s="1"/>
  <c r="B26" i="1"/>
  <c r="B28" i="1"/>
  <c r="B29" i="1"/>
  <c r="B30" i="1"/>
  <c r="B27" i="1"/>
  <c r="C31" i="1" l="1"/>
  <c r="C30" i="1"/>
  <c r="C28" i="1"/>
  <c r="D58" i="1"/>
  <c r="C26" i="1"/>
  <c r="C27" i="1"/>
  <c r="D31" i="1"/>
  <c r="D27" i="1"/>
  <c r="D29" i="1"/>
  <c r="D28" i="1"/>
  <c r="D30" i="1"/>
</calcChain>
</file>

<file path=xl/sharedStrings.xml><?xml version="1.0" encoding="utf-8"?>
<sst xmlns="http://schemas.openxmlformats.org/spreadsheetml/2006/main" count="58" uniqueCount="31">
  <si>
    <t>Farina</t>
  </si>
  <si>
    <t>Acqua</t>
  </si>
  <si>
    <t>Zucchero</t>
  </si>
  <si>
    <t>Tuorlo</t>
  </si>
  <si>
    <t>Burro</t>
  </si>
  <si>
    <t>Amido</t>
  </si>
  <si>
    <t>Zuccheri</t>
  </si>
  <si>
    <t>Glutine</t>
  </si>
  <si>
    <t>Grassi</t>
  </si>
  <si>
    <t>Miele</t>
  </si>
  <si>
    <t>Proteine</t>
  </si>
  <si>
    <t>Totale</t>
  </si>
  <si>
    <t>% Acqua</t>
  </si>
  <si>
    <t>% Amido</t>
  </si>
  <si>
    <t>% Glutine</t>
  </si>
  <si>
    <t>% Zuccheri</t>
  </si>
  <si>
    <t>% Proteine</t>
  </si>
  <si>
    <t>% Grassi</t>
  </si>
  <si>
    <t>Idratazione</t>
  </si>
  <si>
    <t>Inerti</t>
  </si>
  <si>
    <t>Peso</t>
  </si>
  <si>
    <t>Sale</t>
  </si>
  <si>
    <t>Barbato</t>
  </si>
  <si>
    <t>Besuschio</t>
  </si>
  <si>
    <t>Panettone</t>
  </si>
  <si>
    <t>Tea</t>
  </si>
  <si>
    <t>P. arancia</t>
  </si>
  <si>
    <t>Primo impasto</t>
  </si>
  <si>
    <t>Secondo impasto</t>
  </si>
  <si>
    <t>Pasta lievitante</t>
  </si>
  <si>
    <t>Lievito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</si>
</sst>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Roboto Condensed"/>
    </font>
    <font>
      <sz val="11"/>
      <color theme="1"/>
      <name val="Roboto Condense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165" fontId="2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Ingredienti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Foglio1!$A$3</c:f>
              <c:strCache>
                <c:ptCount val="1"/>
                <c:pt idx="0">
                  <c:v>Acqua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Foglio1!$B$1:$D$1</c:f>
              <c:strCache>
                <c:ptCount val="3"/>
                <c:pt idx="0">
                  <c:v>Barbato</c:v>
                </c:pt>
                <c:pt idx="1">
                  <c:v>Besuschio</c:v>
                </c:pt>
                <c:pt idx="2">
                  <c:v>Tea</c:v>
                </c:pt>
              </c:strCache>
            </c:strRef>
          </c:cat>
          <c:val>
            <c:numRef>
              <c:f>Foglio1!$B$3:$D$3</c:f>
              <c:numCache>
                <c:formatCode>General</c:formatCode>
                <c:ptCount val="3"/>
                <c:pt idx="0">
                  <c:v>205</c:v>
                </c:pt>
                <c:pt idx="1">
                  <c:v>132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3-4DE9-808B-FDAFF69E4594}"/>
            </c:ext>
          </c:extLst>
        </c:ser>
        <c:ser>
          <c:idx val="0"/>
          <c:order val="1"/>
          <c:tx>
            <c:strRef>
              <c:f>Foglio1!$A$4</c:f>
              <c:strCache>
                <c:ptCount val="1"/>
                <c:pt idx="0">
                  <c:v>Farina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Foglio1!$B$1:$D$1</c:f>
              <c:strCache>
                <c:ptCount val="3"/>
                <c:pt idx="0">
                  <c:v>Barbato</c:v>
                </c:pt>
                <c:pt idx="1">
                  <c:v>Besuschio</c:v>
                </c:pt>
                <c:pt idx="2">
                  <c:v>Tea</c:v>
                </c:pt>
              </c:strCache>
            </c:strRef>
          </c:cat>
          <c:val>
            <c:numRef>
              <c:f>Foglio1!$B$4:$D$4</c:f>
              <c:numCache>
                <c:formatCode>General</c:formatCode>
                <c:ptCount val="3"/>
                <c:pt idx="0">
                  <c:v>420</c:v>
                </c:pt>
                <c:pt idx="1">
                  <c:v>311</c:v>
                </c:pt>
                <c:pt idx="2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3-4DE9-808B-FDAFF69E4594}"/>
            </c:ext>
          </c:extLst>
        </c:ser>
        <c:ser>
          <c:idx val="2"/>
          <c:order val="2"/>
          <c:tx>
            <c:strRef>
              <c:f>Foglio1!$A$5</c:f>
              <c:strCache>
                <c:ptCount val="1"/>
                <c:pt idx="0">
                  <c:v>Zucchero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Foglio1!$B$1:$D$1</c:f>
              <c:strCache>
                <c:ptCount val="3"/>
                <c:pt idx="0">
                  <c:v>Barbato</c:v>
                </c:pt>
                <c:pt idx="1">
                  <c:v>Besuschio</c:v>
                </c:pt>
                <c:pt idx="2">
                  <c:v>Tea</c:v>
                </c:pt>
              </c:strCache>
            </c:strRef>
          </c:cat>
          <c:val>
            <c:numRef>
              <c:f>Foglio1!$B$5:$D$5</c:f>
              <c:numCache>
                <c:formatCode>General</c:formatCode>
                <c:ptCount val="3"/>
                <c:pt idx="0">
                  <c:v>140</c:v>
                </c:pt>
                <c:pt idx="1">
                  <c:v>112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3-4DE9-808B-FDAFF69E4594}"/>
            </c:ext>
          </c:extLst>
        </c:ser>
        <c:ser>
          <c:idx val="3"/>
          <c:order val="3"/>
          <c:tx>
            <c:strRef>
              <c:f>Foglio1!$A$6</c:f>
              <c:strCache>
                <c:ptCount val="1"/>
                <c:pt idx="0">
                  <c:v>Tuorlo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Foglio1!$B$1:$D$1</c:f>
              <c:strCache>
                <c:ptCount val="3"/>
                <c:pt idx="0">
                  <c:v>Barbato</c:v>
                </c:pt>
                <c:pt idx="1">
                  <c:v>Besuschio</c:v>
                </c:pt>
                <c:pt idx="2">
                  <c:v>Tea</c:v>
                </c:pt>
              </c:strCache>
            </c:strRef>
          </c:cat>
          <c:val>
            <c:numRef>
              <c:f>Foglio1!$B$6:$D$6</c:f>
              <c:numCache>
                <c:formatCode>General</c:formatCode>
                <c:ptCount val="3"/>
                <c:pt idx="0">
                  <c:v>120</c:v>
                </c:pt>
                <c:pt idx="1">
                  <c:v>90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53-4DE9-808B-FDAFF69E4594}"/>
            </c:ext>
          </c:extLst>
        </c:ser>
        <c:ser>
          <c:idx val="4"/>
          <c:order val="4"/>
          <c:tx>
            <c:strRef>
              <c:f>Foglio1!$A$7</c:f>
              <c:strCache>
                <c:ptCount val="1"/>
                <c:pt idx="0">
                  <c:v>Burro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Foglio1!$B$1:$D$1</c:f>
              <c:strCache>
                <c:ptCount val="3"/>
                <c:pt idx="0">
                  <c:v>Barbato</c:v>
                </c:pt>
                <c:pt idx="1">
                  <c:v>Besuschio</c:v>
                </c:pt>
                <c:pt idx="2">
                  <c:v>Tea</c:v>
                </c:pt>
              </c:strCache>
            </c:strRef>
          </c:cat>
          <c:val>
            <c:numRef>
              <c:f>Foglio1!$B$7:$D$7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53-4DE9-808B-FDAFF69E4594}"/>
            </c:ext>
          </c:extLst>
        </c:ser>
        <c:ser>
          <c:idx val="5"/>
          <c:order val="5"/>
          <c:tx>
            <c:strRef>
              <c:f>Foglio1!$A$8</c:f>
              <c:strCache>
                <c:ptCount val="1"/>
                <c:pt idx="0">
                  <c:v>P. arancia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Foglio1!$B$1:$D$1</c:f>
              <c:strCache>
                <c:ptCount val="3"/>
                <c:pt idx="0">
                  <c:v>Barbato</c:v>
                </c:pt>
                <c:pt idx="1">
                  <c:v>Besuschio</c:v>
                </c:pt>
                <c:pt idx="2">
                  <c:v>Tea</c:v>
                </c:pt>
              </c:strCache>
            </c:strRef>
          </c:cat>
          <c:val>
            <c:numRef>
              <c:f>Foglio1!$B$8:$D$8</c:f>
              <c:numCache>
                <c:formatCode>General</c:formatCode>
                <c:ptCount val="3"/>
                <c:pt idx="0">
                  <c:v>25</c:v>
                </c:pt>
                <c:pt idx="1">
                  <c:v>11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53-4DE9-808B-FDAFF69E4594}"/>
            </c:ext>
          </c:extLst>
        </c:ser>
        <c:ser>
          <c:idx val="6"/>
          <c:order val="6"/>
          <c:tx>
            <c:strRef>
              <c:f>Foglio1!$A$9</c:f>
              <c:strCache>
                <c:ptCount val="1"/>
                <c:pt idx="0">
                  <c:v>Miele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Foglio1!$B$1:$D$1</c:f>
              <c:strCache>
                <c:ptCount val="3"/>
                <c:pt idx="0">
                  <c:v>Barbato</c:v>
                </c:pt>
                <c:pt idx="1">
                  <c:v>Besuschio</c:v>
                </c:pt>
                <c:pt idx="2">
                  <c:v>Tea</c:v>
                </c:pt>
              </c:strCache>
            </c:strRef>
          </c:cat>
          <c:val>
            <c:numRef>
              <c:f>Foglio1!$B$9:$D$9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53-4DE9-808B-FDAFF69E4594}"/>
            </c:ext>
          </c:extLst>
        </c:ser>
        <c:ser>
          <c:idx val="7"/>
          <c:order val="7"/>
          <c:tx>
            <c:strRef>
              <c:f>Foglio1!$A$10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Foglio1!$B$10:$D$10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53-4DE9-808B-FDAFF69E4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1385695"/>
        <c:axId val="181360735"/>
      </c:barChart>
      <c:catAx>
        <c:axId val="18138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60735"/>
        <c:crosses val="autoZero"/>
        <c:auto val="1"/>
        <c:lblAlgn val="ctr"/>
        <c:lblOffset val="100"/>
        <c:noMultiLvlLbl val="0"/>
      </c:catAx>
      <c:valAx>
        <c:axId val="1813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8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Composizione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Foglio1!$A$17</c:f>
              <c:strCache>
                <c:ptCount val="1"/>
                <c:pt idx="0">
                  <c:v>Acqua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Foglio1!$B$1:$D$1</c:f>
              <c:strCache>
                <c:ptCount val="3"/>
                <c:pt idx="0">
                  <c:v>Barbato</c:v>
                </c:pt>
                <c:pt idx="1">
                  <c:v>Besuschio</c:v>
                </c:pt>
                <c:pt idx="2">
                  <c:v>Tea</c:v>
                </c:pt>
              </c:strCache>
            </c:strRef>
          </c:cat>
          <c:val>
            <c:numRef>
              <c:f>Foglio1!$B$17:$D$17</c:f>
              <c:numCache>
                <c:formatCode>0.0</c:formatCode>
                <c:ptCount val="3"/>
                <c:pt idx="0">
                  <c:v>343.3</c:v>
                </c:pt>
                <c:pt idx="1">
                  <c:v>251.60500000000002</c:v>
                </c:pt>
                <c:pt idx="2">
                  <c:v>261.06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4-49AD-95AA-7C9D40574E7F}"/>
            </c:ext>
          </c:extLst>
        </c:ser>
        <c:ser>
          <c:idx val="1"/>
          <c:order val="1"/>
          <c:tx>
            <c:strRef>
              <c:f>Foglio1!$A$18</c:f>
              <c:strCache>
                <c:ptCount val="1"/>
                <c:pt idx="0">
                  <c:v>Amido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Foglio1!$B$1:$D$1</c:f>
              <c:strCache>
                <c:ptCount val="3"/>
                <c:pt idx="0">
                  <c:v>Barbato</c:v>
                </c:pt>
                <c:pt idx="1">
                  <c:v>Besuschio</c:v>
                </c:pt>
                <c:pt idx="2">
                  <c:v>Tea</c:v>
                </c:pt>
              </c:strCache>
            </c:strRef>
          </c:cat>
          <c:val>
            <c:numRef>
              <c:f>Foglio1!$B$18:$D$18</c:f>
              <c:numCache>
                <c:formatCode>0.0</c:formatCode>
                <c:ptCount val="3"/>
                <c:pt idx="0">
                  <c:v>289.79999999999995</c:v>
                </c:pt>
                <c:pt idx="1">
                  <c:v>214.58999999999997</c:v>
                </c:pt>
                <c:pt idx="2">
                  <c:v>220.79999999999998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4-49AD-95AA-7C9D40574E7F}"/>
            </c:ext>
          </c:extLst>
        </c:ser>
        <c:ser>
          <c:idx val="2"/>
          <c:order val="2"/>
          <c:tx>
            <c:strRef>
              <c:f>Foglio1!$A$19</c:f>
              <c:strCache>
                <c:ptCount val="1"/>
                <c:pt idx="0">
                  <c:v>Glutine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Foglio1!$B$1:$D$1</c:f>
              <c:strCache>
                <c:ptCount val="3"/>
                <c:pt idx="0">
                  <c:v>Barbato</c:v>
                </c:pt>
                <c:pt idx="1">
                  <c:v>Besuschio</c:v>
                </c:pt>
                <c:pt idx="2">
                  <c:v>Tea</c:v>
                </c:pt>
              </c:strCache>
            </c:strRef>
          </c:cat>
          <c:val>
            <c:numRef>
              <c:f>Foglio1!$B$19:$D$19</c:f>
              <c:numCache>
                <c:formatCode>0.0</c:formatCode>
                <c:ptCount val="3"/>
                <c:pt idx="0">
                  <c:v>48.72</c:v>
                </c:pt>
                <c:pt idx="1">
                  <c:v>36.076000000000001</c:v>
                </c:pt>
                <c:pt idx="2">
                  <c:v>37.119999999999997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4-49AD-95AA-7C9D40574E7F}"/>
            </c:ext>
          </c:extLst>
        </c:ser>
        <c:ser>
          <c:idx val="3"/>
          <c:order val="3"/>
          <c:tx>
            <c:strRef>
              <c:f>Foglio1!$A$20</c:f>
              <c:strCache>
                <c:ptCount val="1"/>
                <c:pt idx="0">
                  <c:v>Zuccheri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Foglio1!$B$1:$D$1</c:f>
              <c:strCache>
                <c:ptCount val="3"/>
                <c:pt idx="0">
                  <c:v>Barbato</c:v>
                </c:pt>
                <c:pt idx="1">
                  <c:v>Besuschio</c:v>
                </c:pt>
                <c:pt idx="2">
                  <c:v>Tea</c:v>
                </c:pt>
              </c:strCache>
            </c:strRef>
          </c:cat>
          <c:val>
            <c:numRef>
              <c:f>Foglio1!$B$20:$D$20</c:f>
              <c:numCache>
                <c:formatCode>0.0</c:formatCode>
                <c:ptCount val="3"/>
                <c:pt idx="0">
                  <c:v>159.35</c:v>
                </c:pt>
                <c:pt idx="1">
                  <c:v>127.048</c:v>
                </c:pt>
                <c:pt idx="2">
                  <c:v>128.04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4-49AD-95AA-7C9D40574E7F}"/>
            </c:ext>
          </c:extLst>
        </c:ser>
        <c:ser>
          <c:idx val="4"/>
          <c:order val="4"/>
          <c:tx>
            <c:strRef>
              <c:f>Foglio1!$A$21</c:f>
              <c:strCache>
                <c:ptCount val="1"/>
                <c:pt idx="0">
                  <c:v>Proteine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Foglio1!$B$1:$D$1</c:f>
              <c:strCache>
                <c:ptCount val="3"/>
                <c:pt idx="0">
                  <c:v>Barbato</c:v>
                </c:pt>
                <c:pt idx="1">
                  <c:v>Besuschio</c:v>
                </c:pt>
                <c:pt idx="2">
                  <c:v>Tea</c:v>
                </c:pt>
              </c:strCache>
            </c:strRef>
          </c:cat>
          <c:val>
            <c:numRef>
              <c:f>Foglio1!$B$21:$D$21</c:f>
              <c:numCache>
                <c:formatCode>0.0</c:formatCode>
                <c:ptCount val="3"/>
                <c:pt idx="0">
                  <c:v>32.015000000000001</c:v>
                </c:pt>
                <c:pt idx="1">
                  <c:v>24.908000000000005</c:v>
                </c:pt>
                <c:pt idx="2">
                  <c:v>29.655000000000001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A4-49AD-95AA-7C9D40574E7F}"/>
            </c:ext>
          </c:extLst>
        </c:ser>
        <c:ser>
          <c:idx val="5"/>
          <c:order val="5"/>
          <c:tx>
            <c:strRef>
              <c:f>Foglio1!$A$22</c:f>
              <c:strCache>
                <c:ptCount val="1"/>
                <c:pt idx="0">
                  <c:v>Grassi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Foglio1!$B$1:$D$1</c:f>
              <c:strCache>
                <c:ptCount val="3"/>
                <c:pt idx="0">
                  <c:v>Barbato</c:v>
                </c:pt>
                <c:pt idx="1">
                  <c:v>Besuschio</c:v>
                </c:pt>
                <c:pt idx="2">
                  <c:v>Tea</c:v>
                </c:pt>
              </c:strCache>
            </c:strRef>
          </c:cat>
          <c:val>
            <c:numRef>
              <c:f>Foglio1!$B$22:$D$22</c:f>
              <c:numCache>
                <c:formatCode>0.0</c:formatCode>
                <c:ptCount val="3"/>
                <c:pt idx="0">
                  <c:v>124.645</c:v>
                </c:pt>
                <c:pt idx="1">
                  <c:v>197.66599999999997</c:v>
                </c:pt>
                <c:pt idx="2">
                  <c:v>173.185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A4-49AD-95AA-7C9D40574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42213119"/>
        <c:axId val="242220799"/>
      </c:barChart>
      <c:catAx>
        <c:axId val="24221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2220799"/>
        <c:crosses val="autoZero"/>
        <c:auto val="1"/>
        <c:lblAlgn val="ctr"/>
        <c:lblOffset val="100"/>
        <c:noMultiLvlLbl val="0"/>
      </c:catAx>
      <c:valAx>
        <c:axId val="2422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221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Foglio1!$A$32</c:f>
              <c:strCache>
                <c:ptCount val="1"/>
                <c:pt idx="0">
                  <c:v>Idratazione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Foglio1!$B$1:$D$1</c:f>
              <c:strCache>
                <c:ptCount val="3"/>
                <c:pt idx="0">
                  <c:v>Barbato</c:v>
                </c:pt>
                <c:pt idx="1">
                  <c:v>Besuschio</c:v>
                </c:pt>
                <c:pt idx="2">
                  <c:v>Tea</c:v>
                </c:pt>
              </c:strCache>
            </c:strRef>
          </c:cat>
          <c:val>
            <c:numRef>
              <c:f>Foglio1!$B$32:$D$32</c:f>
              <c:numCache>
                <c:formatCode>0.0</c:formatCode>
                <c:ptCount val="3"/>
                <c:pt idx="0">
                  <c:v>69.238095238095241</c:v>
                </c:pt>
                <c:pt idx="1">
                  <c:v>68.401929260450174</c:v>
                </c:pt>
                <c:pt idx="2">
                  <c:v>69.081250000000011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1-4053-9CE2-B5349833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68528591"/>
        <c:axId val="468511311"/>
      </c:barChart>
      <c:catAx>
        <c:axId val="46852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8511311"/>
        <c:crosses val="autoZero"/>
        <c:auto val="1"/>
        <c:lblAlgn val="ctr"/>
        <c:lblOffset val="100"/>
        <c:noMultiLvlLbl val="0"/>
      </c:catAx>
      <c:valAx>
        <c:axId val="468511311"/>
        <c:scaling>
          <c:orientation val="minMax"/>
          <c:max val="72"/>
          <c:min val="6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8528591"/>
        <c:crosses val="autoZero"/>
        <c:crossBetween val="between"/>
        <c:majorUnit val="1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Foglio1!$A$31</c:f>
              <c:strCache>
                <c:ptCount val="1"/>
                <c:pt idx="0">
                  <c:v>% Grassi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Foglio1!$B$1:$D$1</c:f>
              <c:strCache>
                <c:ptCount val="3"/>
                <c:pt idx="0">
                  <c:v>Barbato</c:v>
                </c:pt>
                <c:pt idx="1">
                  <c:v>Besuschio</c:v>
                </c:pt>
                <c:pt idx="2">
                  <c:v>Tea</c:v>
                </c:pt>
              </c:strCache>
            </c:strRef>
          </c:cat>
          <c:val>
            <c:numRef>
              <c:f>Foglio1!$B$31:$D$31</c:f>
              <c:numCache>
                <c:formatCode>0.0</c:formatCode>
                <c:ptCount val="3"/>
                <c:pt idx="0">
                  <c:v>12.491606786727198</c:v>
                </c:pt>
                <c:pt idx="1">
                  <c:v>23.203148752249401</c:v>
                </c:pt>
                <c:pt idx="2">
                  <c:v>20.378062269079617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A-43D9-B4C7-04CC60E3C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42232319"/>
        <c:axId val="242226079"/>
      </c:barChart>
      <c:catAx>
        <c:axId val="24223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2226079"/>
        <c:crosses val="autoZero"/>
        <c:auto val="1"/>
        <c:lblAlgn val="ctr"/>
        <c:lblOffset val="100"/>
        <c:noMultiLvlLbl val="0"/>
      </c:catAx>
      <c:valAx>
        <c:axId val="242226079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2232319"/>
        <c:crosses val="autoZero"/>
        <c:crossBetween val="between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Idratazione primo impasto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Foglio1!$A$61</c:f>
              <c:strCache>
                <c:ptCount val="1"/>
                <c:pt idx="0">
                  <c:v>Idratazione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Foglio1!$B$1:$D$1</c:f>
              <c:strCache>
                <c:ptCount val="3"/>
                <c:pt idx="0">
                  <c:v>Barbato</c:v>
                </c:pt>
                <c:pt idx="1">
                  <c:v>Besuschio</c:v>
                </c:pt>
                <c:pt idx="2">
                  <c:v>Tea</c:v>
                </c:pt>
              </c:strCache>
            </c:strRef>
          </c:cat>
          <c:val>
            <c:numRef>
              <c:f>Foglio1!$B$61:$D$61</c:f>
              <c:numCache>
                <c:formatCode>0.0</c:formatCode>
                <c:ptCount val="3"/>
                <c:pt idx="0">
                  <c:v>89.903703703703712</c:v>
                </c:pt>
                <c:pt idx="1">
                  <c:v>66.735294117647044</c:v>
                </c:pt>
                <c:pt idx="2">
                  <c:v>73.208695652173915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F-444D-B79A-FB10B423F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70291567"/>
        <c:axId val="370305007"/>
      </c:barChart>
      <c:catAx>
        <c:axId val="37029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0305007"/>
        <c:crosses val="autoZero"/>
        <c:auto val="1"/>
        <c:lblAlgn val="ctr"/>
        <c:lblOffset val="100"/>
        <c:noMultiLvlLbl val="0"/>
      </c:catAx>
      <c:valAx>
        <c:axId val="370305007"/>
        <c:scaling>
          <c:orientation val="minMax"/>
          <c:max val="95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0291567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</xdr:rowOff>
    </xdr:from>
    <xdr:to>
      <xdr:col>12</xdr:col>
      <xdr:colOff>329045</xdr:colOff>
      <xdr:row>32</xdr:row>
      <xdr:rowOff>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4E4A4D7-7DCF-7F72-191F-D55E01419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329045</xdr:colOff>
      <xdr:row>0</xdr:row>
      <xdr:rowOff>13854</xdr:rowOff>
    </xdr:from>
    <xdr:to>
      <xdr:col>21</xdr:col>
      <xdr:colOff>0</xdr:colOff>
      <xdr:row>32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6F83965-E068-DE1D-9D69-8A4AE5735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0</xdr:row>
      <xdr:rowOff>13854</xdr:rowOff>
    </xdr:from>
    <xdr:to>
      <xdr:col>27</xdr:col>
      <xdr:colOff>0</xdr:colOff>
      <xdr:row>16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7AE6EF5-3872-15D5-BCDB-CBB297EFC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27</xdr:col>
      <xdr:colOff>0</xdr:colOff>
      <xdr:row>32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5176645-1377-67AA-1562-C972F7E26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329045</xdr:colOff>
      <xdr:row>33</xdr:row>
      <xdr:rowOff>183571</xdr:rowOff>
    </xdr:from>
    <xdr:to>
      <xdr:col>15</xdr:col>
      <xdr:colOff>0</xdr:colOff>
      <xdr:row>50</xdr:row>
      <xdr:rowOff>183572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957A67F-2A9A-E246-C25C-5AFD54CF0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13D6-BE1D-4939-90C2-22C724389543}">
  <dimension ref="A1:H61"/>
  <sheetViews>
    <sheetView tabSelected="1" zoomScale="220" zoomScaleNormal="220" workbookViewId="0">
      <selection activeCell="R48" sqref="R48"/>
    </sheetView>
  </sheetViews>
  <sheetFormatPr defaultRowHeight="14.4" x14ac:dyDescent="0.3"/>
  <cols>
    <col min="1" max="1" width="10" style="2" customWidth="1"/>
    <col min="2" max="4" width="8.77734375" style="2" customWidth="1"/>
    <col min="5" max="5" width="0.88671875" style="2" customWidth="1"/>
    <col min="6" max="27" width="4.77734375" style="2" customWidth="1"/>
    <col min="28" max="28" width="0.88671875" style="2" customWidth="1"/>
    <col min="29" max="16384" width="8.88671875" style="2"/>
  </cols>
  <sheetData>
    <row r="1" spans="1:4" ht="15.6" x14ac:dyDescent="0.3">
      <c r="A1" s="1" t="s">
        <v>24</v>
      </c>
      <c r="B1" s="3" t="s">
        <v>22</v>
      </c>
      <c r="C1" s="3" t="s">
        <v>23</v>
      </c>
      <c r="D1" s="3" t="s">
        <v>25</v>
      </c>
    </row>
    <row r="2" spans="1:4" x14ac:dyDescent="0.3">
      <c r="B2" s="3"/>
      <c r="C2" s="3"/>
      <c r="D2" s="3"/>
    </row>
    <row r="3" spans="1:4" x14ac:dyDescent="0.3">
      <c r="A3" s="2" t="s">
        <v>1</v>
      </c>
      <c r="B3" s="3">
        <f>175+30</f>
        <v>205</v>
      </c>
      <c r="C3" s="3">
        <f>112+20</f>
        <v>132</v>
      </c>
      <c r="D3" s="3">
        <f>105+20</f>
        <v>125</v>
      </c>
    </row>
    <row r="4" spans="1:4" x14ac:dyDescent="0.3">
      <c r="A4" s="2" t="s">
        <v>0</v>
      </c>
      <c r="B4" s="3">
        <f>370+50</f>
        <v>420</v>
      </c>
      <c r="C4" s="3">
        <f>281+30</f>
        <v>311</v>
      </c>
      <c r="D4" s="3">
        <f>290+30</f>
        <v>320</v>
      </c>
    </row>
    <row r="5" spans="1:4" x14ac:dyDescent="0.3">
      <c r="A5" s="2" t="s">
        <v>2</v>
      </c>
      <c r="B5" s="3">
        <v>140</v>
      </c>
      <c r="C5" s="3">
        <v>112</v>
      </c>
      <c r="D5" s="3">
        <v>100</v>
      </c>
    </row>
    <row r="6" spans="1:4" x14ac:dyDescent="0.3">
      <c r="A6" s="2" t="s">
        <v>3</v>
      </c>
      <c r="B6" s="3">
        <v>120</v>
      </c>
      <c r="C6" s="3">
        <v>90</v>
      </c>
      <c r="D6" s="3">
        <v>120</v>
      </c>
    </row>
    <row r="7" spans="1:4" x14ac:dyDescent="0.3">
      <c r="A7" s="2" t="s">
        <v>4</v>
      </c>
      <c r="B7" s="3">
        <v>100</v>
      </c>
      <c r="C7" s="3">
        <v>200</v>
      </c>
      <c r="D7" s="3">
        <v>160</v>
      </c>
    </row>
    <row r="8" spans="1:4" x14ac:dyDescent="0.3">
      <c r="A8" s="2" t="s">
        <v>26</v>
      </c>
      <c r="B8" s="3">
        <v>25</v>
      </c>
      <c r="C8" s="3">
        <v>11</v>
      </c>
      <c r="D8" s="3">
        <v>25</v>
      </c>
    </row>
    <row r="9" spans="1:4" x14ac:dyDescent="0.3">
      <c r="A9" s="2" t="s">
        <v>9</v>
      </c>
      <c r="B9" s="3">
        <v>0</v>
      </c>
      <c r="C9" s="3">
        <v>6</v>
      </c>
      <c r="D9" s="3">
        <v>10</v>
      </c>
    </row>
    <row r="10" spans="1:4" x14ac:dyDescent="0.3">
      <c r="A10" s="2" t="s">
        <v>21</v>
      </c>
      <c r="B10" s="3">
        <v>3</v>
      </c>
      <c r="C10" s="3">
        <v>5</v>
      </c>
      <c r="D10" s="3">
        <v>4</v>
      </c>
    </row>
    <row r="11" spans="1:4" x14ac:dyDescent="0.3">
      <c r="A11" s="2" t="s">
        <v>11</v>
      </c>
      <c r="B11" s="3">
        <f>B4+B3+B5+B6+B7+B8+B9+B10</f>
        <v>1013</v>
      </c>
      <c r="C11" s="3">
        <f>C4+C3+C5+C6+C7+C8+C9+C10</f>
        <v>867</v>
      </c>
      <c r="D11" s="3">
        <f>D4+D3+D5+D6+D7+D8+D9+D10</f>
        <v>864</v>
      </c>
    </row>
    <row r="12" spans="1:4" x14ac:dyDescent="0.3">
      <c r="B12" s="3"/>
      <c r="C12" s="3"/>
      <c r="D12" s="3"/>
    </row>
    <row r="13" spans="1:4" x14ac:dyDescent="0.3">
      <c r="A13" s="2" t="s">
        <v>19</v>
      </c>
      <c r="B13" s="3">
        <v>250</v>
      </c>
      <c r="C13" s="3">
        <v>220</v>
      </c>
      <c r="D13" s="3">
        <v>250</v>
      </c>
    </row>
    <row r="14" spans="1:4" x14ac:dyDescent="0.3">
      <c r="A14" s="2" t="s">
        <v>20</v>
      </c>
      <c r="B14" s="3">
        <f>B11+B13</f>
        <v>1263</v>
      </c>
      <c r="C14" s="3">
        <f>C11+C13</f>
        <v>1087</v>
      </c>
      <c r="D14" s="3">
        <f>D11+D13</f>
        <v>1114</v>
      </c>
    </row>
    <row r="15" spans="1:4" x14ac:dyDescent="0.3">
      <c r="B15" s="3"/>
      <c r="C15" s="3"/>
      <c r="D15" s="3"/>
    </row>
    <row r="16" spans="1:4" x14ac:dyDescent="0.3">
      <c r="B16" s="3"/>
      <c r="C16" s="3"/>
      <c r="D16" s="3"/>
    </row>
    <row r="17" spans="1:4" x14ac:dyDescent="0.3">
      <c r="A17" s="2" t="s">
        <v>1</v>
      </c>
      <c r="B17" s="4">
        <f>B3+(B6*0.535)+(B7*0.141)+(B8*0.3)+(B9*0.18)+(B4*0.125)</f>
        <v>343.3</v>
      </c>
      <c r="C17" s="4">
        <f>C3+(C6*0.535)+(C7*0.141)+(C8*0.3)+(C9*0.18)+(C4*0.125)</f>
        <v>251.60500000000002</v>
      </c>
      <c r="D17" s="4">
        <f>D3+(D6*0.535)+(D7*0.141)+(D8*0.3)+(D9*0.18)+(D4*0.125)</f>
        <v>261.06</v>
      </c>
    </row>
    <row r="18" spans="1:4" x14ac:dyDescent="0.3">
      <c r="A18" s="2" t="s">
        <v>5</v>
      </c>
      <c r="B18" s="4">
        <f>B4*0.69</f>
        <v>289.79999999999995</v>
      </c>
      <c r="C18" s="4">
        <f>C4*0.69</f>
        <v>214.58999999999997</v>
      </c>
      <c r="D18" s="4">
        <f>D4*0.69</f>
        <v>220.79999999999998</v>
      </c>
    </row>
    <row r="19" spans="1:4" x14ac:dyDescent="0.3">
      <c r="A19" s="2" t="s">
        <v>7</v>
      </c>
      <c r="B19" s="4">
        <f>B4*0.145*0.8</f>
        <v>48.72</v>
      </c>
      <c r="C19" s="4">
        <f>C4*0.145*0.8</f>
        <v>36.076000000000001</v>
      </c>
      <c r="D19" s="4">
        <f>D4*0.145*0.8</f>
        <v>37.119999999999997</v>
      </c>
    </row>
    <row r="20" spans="1:4" x14ac:dyDescent="0.3">
      <c r="A20" s="2" t="s">
        <v>6</v>
      </c>
      <c r="B20" s="4">
        <f>B5+(B8*0.73)+(B9*0.803)+(B7*0.011)</f>
        <v>159.35</v>
      </c>
      <c r="C20" s="4">
        <f>C5+(C8*0.73)+(C9*0.803)+(C7*0.011)</f>
        <v>127.048</v>
      </c>
      <c r="D20" s="4">
        <f>D5+(D8*0.73)+(D9*0.803)+(D7*0.011)</f>
        <v>128.04</v>
      </c>
    </row>
    <row r="21" spans="1:4" x14ac:dyDescent="0.3">
      <c r="A21" s="2" t="s">
        <v>10</v>
      </c>
      <c r="B21" s="4">
        <f>(B4*0.145*0.2)+(B6*0.158)+(B7*0.008)+(B8*0.003)+(B9*0.006)</f>
        <v>32.015000000000001</v>
      </c>
      <c r="C21" s="4">
        <f>(C4*0.145*0.2)+(C6*0.158)+(C7*0.008)+(C8*0.003)+(C9*0.006)</f>
        <v>24.908000000000005</v>
      </c>
      <c r="D21" s="4">
        <f>(D4*0.145*0.2)+(D6*0.158)+(D7*0.008)+(D8*0.003)+(D9*0.006)</f>
        <v>29.655000000000001</v>
      </c>
    </row>
    <row r="22" spans="1:4" x14ac:dyDescent="0.3">
      <c r="A22" s="2" t="s">
        <v>8</v>
      </c>
      <c r="B22" s="4">
        <f>(B6*0.291)+(B7*0.834)+(B4*0.015)+(B8*0.001)</f>
        <v>124.645</v>
      </c>
      <c r="C22" s="4">
        <f>(C6*0.291)+(C7*0.834)+(C4*0.015)+(C8*0.001)</f>
        <v>197.66599999999997</v>
      </c>
      <c r="D22" s="4">
        <f>(D6*0.291)+(D7*0.834)+(D4*0.015)+(D8*0.001)</f>
        <v>173.185</v>
      </c>
    </row>
    <row r="23" spans="1:4" x14ac:dyDescent="0.3">
      <c r="A23" s="2" t="s">
        <v>11</v>
      </c>
      <c r="B23" s="4">
        <f>B17+B18+B19+B20+B21+B22</f>
        <v>997.82999999999993</v>
      </c>
      <c r="C23" s="4">
        <f>C17+C18+C19+C20+C21+C22</f>
        <v>851.89299999999992</v>
      </c>
      <c r="D23" s="4">
        <f>D17+D18+D19+D20+D21+D22</f>
        <v>849.8599999999999</v>
      </c>
    </row>
    <row r="24" spans="1:4" x14ac:dyDescent="0.3">
      <c r="B24" s="3"/>
      <c r="C24" s="3"/>
      <c r="D24" s="3"/>
    </row>
    <row r="25" spans="1:4" x14ac:dyDescent="0.3">
      <c r="B25" s="3"/>
      <c r="C25" s="3"/>
      <c r="D25" s="3"/>
    </row>
    <row r="26" spans="1:4" x14ac:dyDescent="0.3">
      <c r="A26" s="2" t="s">
        <v>12</v>
      </c>
      <c r="B26" s="4">
        <f>B17/B23*100</f>
        <v>34.404658108094573</v>
      </c>
      <c r="C26" s="4">
        <f>C17/C23*100</f>
        <v>29.534812470580228</v>
      </c>
      <c r="D26" s="4">
        <f>D17/D23*100</f>
        <v>30.718000611865488</v>
      </c>
    </row>
    <row r="27" spans="1:4" x14ac:dyDescent="0.3">
      <c r="A27" s="2" t="s">
        <v>13</v>
      </c>
      <c r="B27" s="4">
        <f>B18/B23*100</f>
        <v>29.0430233606927</v>
      </c>
      <c r="C27" s="4">
        <f>C18/C23*100</f>
        <v>25.189783223949487</v>
      </c>
      <c r="D27" s="4">
        <f>D18/D23*100</f>
        <v>25.980749770550442</v>
      </c>
    </row>
    <row r="28" spans="1:4" x14ac:dyDescent="0.3">
      <c r="A28" s="2" t="s">
        <v>14</v>
      </c>
      <c r="B28" s="4">
        <f>B19/B23*100</f>
        <v>4.8825952316526866</v>
      </c>
      <c r="C28" s="4">
        <f>C19/C23*100</f>
        <v>4.2348041362002045</v>
      </c>
      <c r="D28" s="4">
        <f>D19/D23*100</f>
        <v>4.3677782222954367</v>
      </c>
    </row>
    <row r="29" spans="1:4" x14ac:dyDescent="0.3">
      <c r="A29" s="2" t="s">
        <v>15</v>
      </c>
      <c r="B29" s="4">
        <f>B20/B23*100</f>
        <v>15.969654149504425</v>
      </c>
      <c r="C29" s="4">
        <f>C20/C23*100</f>
        <v>14.913610042575771</v>
      </c>
      <c r="D29" s="4">
        <f>D20/D23*100</f>
        <v>15.066010872378982</v>
      </c>
    </row>
    <row r="30" spans="1:4" x14ac:dyDescent="0.3">
      <c r="A30" s="2" t="s">
        <v>16</v>
      </c>
      <c r="B30" s="4">
        <f>B21/B23*100</f>
        <v>3.2084623633284228</v>
      </c>
      <c r="C30" s="4">
        <f>C21/C23*100</f>
        <v>2.9238413744449137</v>
      </c>
      <c r="D30" s="4">
        <f>D21/D23*100</f>
        <v>3.4893982538300428</v>
      </c>
    </row>
    <row r="31" spans="1:4" x14ac:dyDescent="0.3">
      <c r="A31" s="2" t="s">
        <v>17</v>
      </c>
      <c r="B31" s="4">
        <f>B22/B23*100</f>
        <v>12.491606786727198</v>
      </c>
      <c r="C31" s="4">
        <f>C22/C23*100</f>
        <v>23.203148752249401</v>
      </c>
      <c r="D31" s="4">
        <f>D22/D23*100</f>
        <v>20.378062269079617</v>
      </c>
    </row>
    <row r="32" spans="1:4" x14ac:dyDescent="0.3">
      <c r="A32" s="2" t="s">
        <v>18</v>
      </c>
      <c r="B32" s="4">
        <f>(B17-(B4*0.125))/B4*100</f>
        <v>69.238095238095241</v>
      </c>
      <c r="C32" s="4">
        <f>(C17-(C4*0.125))/C4*100</f>
        <v>68.401929260450174</v>
      </c>
      <c r="D32" s="4">
        <f>(D17-(D4*0.125))/D4*100</f>
        <v>69.081250000000011</v>
      </c>
    </row>
    <row r="34" spans="1:8" x14ac:dyDescent="0.3">
      <c r="A34" s="2" t="s">
        <v>27</v>
      </c>
      <c r="F34" s="2" t="s">
        <v>28</v>
      </c>
    </row>
    <row r="35" spans="1:8" x14ac:dyDescent="0.3">
      <c r="A35" s="2" t="s">
        <v>1</v>
      </c>
      <c r="B35" s="3">
        <f>175+30</f>
        <v>205</v>
      </c>
      <c r="C35" s="3">
        <f>112+20</f>
        <v>132</v>
      </c>
      <c r="D35" s="3">
        <f>105+20</f>
        <v>125</v>
      </c>
      <c r="F35" s="3">
        <f>B3-B35</f>
        <v>0</v>
      </c>
      <c r="G35" s="3">
        <f>C3-C35</f>
        <v>0</v>
      </c>
      <c r="H35" s="3">
        <f>D3-D35</f>
        <v>0</v>
      </c>
    </row>
    <row r="36" spans="1:8" x14ac:dyDescent="0.3">
      <c r="A36" s="2" t="s">
        <v>0</v>
      </c>
      <c r="B36" s="3">
        <f>220+50</f>
        <v>270</v>
      </c>
      <c r="C36" s="3">
        <f>225+30</f>
        <v>255</v>
      </c>
      <c r="D36" s="3">
        <f>200+30</f>
        <v>230</v>
      </c>
      <c r="F36" s="3">
        <f>B4-B36</f>
        <v>150</v>
      </c>
      <c r="G36" s="3">
        <f>C4-C36</f>
        <v>56</v>
      </c>
      <c r="H36" s="3">
        <f>D4-D36</f>
        <v>90</v>
      </c>
    </row>
    <row r="37" spans="1:8" x14ac:dyDescent="0.3">
      <c r="A37" s="2" t="s">
        <v>2</v>
      </c>
      <c r="B37" s="3">
        <v>70</v>
      </c>
      <c r="C37" s="3">
        <v>62</v>
      </c>
      <c r="D37" s="3">
        <v>60</v>
      </c>
      <c r="F37" s="3">
        <f>B5-B37</f>
        <v>70</v>
      </c>
      <c r="G37" s="3">
        <f>C5-C37</f>
        <v>50</v>
      </c>
      <c r="H37" s="3">
        <f>D5-D37</f>
        <v>40</v>
      </c>
    </row>
    <row r="38" spans="1:8" x14ac:dyDescent="0.3">
      <c r="A38" s="2" t="s">
        <v>3</v>
      </c>
      <c r="B38" s="3">
        <v>60</v>
      </c>
      <c r="C38" s="3">
        <v>45</v>
      </c>
      <c r="D38" s="3">
        <v>60</v>
      </c>
      <c r="F38" s="3">
        <f>B6-B38</f>
        <v>60</v>
      </c>
      <c r="G38" s="3">
        <f>C6-C38</f>
        <v>45</v>
      </c>
      <c r="H38" s="3">
        <f>D6-D38</f>
        <v>60</v>
      </c>
    </row>
    <row r="39" spans="1:8" x14ac:dyDescent="0.3">
      <c r="A39" s="2" t="s">
        <v>4</v>
      </c>
      <c r="B39" s="3">
        <v>40</v>
      </c>
      <c r="C39" s="3">
        <v>100</v>
      </c>
      <c r="D39" s="3">
        <v>80</v>
      </c>
      <c r="F39" s="3">
        <f>B7-B39</f>
        <v>60</v>
      </c>
      <c r="G39" s="3">
        <f>C7-C39</f>
        <v>100</v>
      </c>
      <c r="H39" s="3">
        <f>D7-D39</f>
        <v>80</v>
      </c>
    </row>
    <row r="40" spans="1:8" x14ac:dyDescent="0.3">
      <c r="A40" s="2" t="s">
        <v>26</v>
      </c>
      <c r="B40" s="3">
        <v>0</v>
      </c>
      <c r="C40" s="3">
        <v>0</v>
      </c>
      <c r="D40" s="3">
        <v>0</v>
      </c>
      <c r="F40" s="3">
        <f>B8-B40</f>
        <v>25</v>
      </c>
      <c r="G40" s="3">
        <f>C8-C40</f>
        <v>11</v>
      </c>
      <c r="H40" s="3">
        <f>D8-D40</f>
        <v>25</v>
      </c>
    </row>
    <row r="41" spans="1:8" x14ac:dyDescent="0.3">
      <c r="A41" s="2" t="s">
        <v>9</v>
      </c>
      <c r="B41" s="3">
        <v>0</v>
      </c>
      <c r="C41" s="3">
        <v>0</v>
      </c>
      <c r="D41" s="3">
        <v>0</v>
      </c>
      <c r="F41" s="3">
        <f>B9-B41</f>
        <v>0</v>
      </c>
      <c r="G41" s="3">
        <f>C9-C41</f>
        <v>6</v>
      </c>
      <c r="H41" s="3">
        <f>D9-D41</f>
        <v>10</v>
      </c>
    </row>
    <row r="42" spans="1:8" x14ac:dyDescent="0.3">
      <c r="A42" s="2" t="s">
        <v>21</v>
      </c>
      <c r="B42" s="3">
        <v>0</v>
      </c>
      <c r="C42" s="3">
        <v>0</v>
      </c>
      <c r="D42" s="3">
        <v>0</v>
      </c>
      <c r="F42" s="3">
        <f>B10-B42</f>
        <v>3</v>
      </c>
      <c r="G42" s="3">
        <f>C10-C42</f>
        <v>5</v>
      </c>
      <c r="H42" s="3">
        <f>D10-D42</f>
        <v>4</v>
      </c>
    </row>
    <row r="43" spans="1:8" x14ac:dyDescent="0.3">
      <c r="A43" s="2" t="s">
        <v>11</v>
      </c>
      <c r="B43" s="3">
        <f>B36+B35+B37+B38+B39+B40+B41+B42</f>
        <v>645</v>
      </c>
      <c r="C43" s="3">
        <f>C36+C35+C37+C38+C39+C40+C41+C42</f>
        <v>594</v>
      </c>
      <c r="D43" s="3">
        <f>D36+D35+D37+D38+D39+D40+D41+D42</f>
        <v>555</v>
      </c>
      <c r="F43" s="3">
        <f>F36+F35+F37+F38+F39+F40+F41+F42+B43</f>
        <v>1013</v>
      </c>
      <c r="G43" s="3">
        <f t="shared" ref="G43:H43" si="0">G36+G35+G37+G38+G39+G40+G41+G42+C43</f>
        <v>867</v>
      </c>
      <c r="H43" s="3">
        <f t="shared" si="0"/>
        <v>864</v>
      </c>
    </row>
    <row r="44" spans="1:8" x14ac:dyDescent="0.3">
      <c r="B44" s="3"/>
      <c r="C44" s="3"/>
      <c r="D44" s="3"/>
    </row>
    <row r="45" spans="1:8" x14ac:dyDescent="0.3">
      <c r="B45" s="3"/>
      <c r="C45" s="3"/>
      <c r="D45" s="3"/>
      <c r="F45" s="2" t="s">
        <v>29</v>
      </c>
    </row>
    <row r="46" spans="1:8" x14ac:dyDescent="0.3">
      <c r="A46" s="2" t="s">
        <v>1</v>
      </c>
      <c r="B46" s="4">
        <f>B35+(B38*0.535)+(B39*0.141)+(B40*0.3)+(B41*0.18)+(B36*0.125)</f>
        <v>276.49</v>
      </c>
      <c r="C46" s="4">
        <f>C35+(C38*0.535)+(C39*0.141)+(C40*0.3)+(C41*0.18)+(C36*0.125)</f>
        <v>202.04999999999998</v>
      </c>
      <c r="D46" s="4">
        <f>D35+(D38*0.535)+(D39*0.141)+(D40*0.3)+(D41*0.18)+(D36*0.125)</f>
        <v>197.13</v>
      </c>
      <c r="F46" s="2" t="s">
        <v>1</v>
      </c>
      <c r="H46" s="2">
        <v>20</v>
      </c>
    </row>
    <row r="47" spans="1:8" x14ac:dyDescent="0.3">
      <c r="A47" s="2" t="s">
        <v>5</v>
      </c>
      <c r="B47" s="4">
        <f>B36*0.69</f>
        <v>186.29999999999998</v>
      </c>
      <c r="C47" s="4">
        <f>C36*0.69</f>
        <v>175.95</v>
      </c>
      <c r="D47" s="4">
        <f>D36*0.69</f>
        <v>158.69999999999999</v>
      </c>
      <c r="F47" s="2" t="s">
        <v>0</v>
      </c>
      <c r="H47" s="2">
        <v>30</v>
      </c>
    </row>
    <row r="48" spans="1:8" x14ac:dyDescent="0.3">
      <c r="A48" s="2" t="s">
        <v>7</v>
      </c>
      <c r="B48" s="4">
        <f>B36*0.145*0.8</f>
        <v>31.32</v>
      </c>
      <c r="C48" s="4">
        <f>C36*0.145*0.8</f>
        <v>29.58</v>
      </c>
      <c r="D48" s="4">
        <f>D36*0.145*0.8</f>
        <v>26.679999999999996</v>
      </c>
      <c r="F48" s="2" t="s">
        <v>30</v>
      </c>
      <c r="H48" s="2">
        <v>7</v>
      </c>
    </row>
    <row r="49" spans="1:4" x14ac:dyDescent="0.3">
      <c r="A49" s="2" t="s">
        <v>6</v>
      </c>
      <c r="B49" s="4">
        <f>B37+(B40*0.73)+(B41*0.803)+(B39*0.011)</f>
        <v>70.44</v>
      </c>
      <c r="C49" s="4">
        <f>C37+(C40*0.73)+(C41*0.803)+(C39*0.011)</f>
        <v>63.1</v>
      </c>
      <c r="D49" s="4">
        <f>D37+(D40*0.73)+(D41*0.803)+(D39*0.011)</f>
        <v>60.88</v>
      </c>
    </row>
    <row r="50" spans="1:4" x14ac:dyDescent="0.3">
      <c r="A50" s="2" t="s">
        <v>10</v>
      </c>
      <c r="B50" s="4">
        <f>(B36*0.145*0.2)+(B38*0.158)+(B39*0.008)+(B40*0.003)+(B41*0.006)</f>
        <v>17.630000000000003</v>
      </c>
      <c r="C50" s="4">
        <f>(C36*0.145*0.2)+(C38*0.158)+(C39*0.008)+(C40*0.003)+(C41*0.006)</f>
        <v>15.305</v>
      </c>
      <c r="D50" s="4">
        <f>(D36*0.145*0.2)+(D38*0.158)+(D39*0.008)+(D40*0.003)+(D41*0.006)</f>
        <v>16.79</v>
      </c>
    </row>
    <row r="51" spans="1:4" x14ac:dyDescent="0.3">
      <c r="A51" s="2" t="s">
        <v>8</v>
      </c>
      <c r="B51" s="4">
        <f>(B38*0.291)+(B39*0.834)+(B36*0.015)+(B40*0.001)</f>
        <v>54.86999999999999</v>
      </c>
      <c r="C51" s="4">
        <f>(C38*0.291)+(C39*0.834)+(C36*0.015)+(C40*0.001)</f>
        <v>100.32</v>
      </c>
      <c r="D51" s="4">
        <f>(D38*0.291)+(D39*0.834)+(D36*0.015)+(D40*0.001)</f>
        <v>87.63</v>
      </c>
    </row>
    <row r="52" spans="1:4" x14ac:dyDescent="0.3">
      <c r="A52" s="2" t="s">
        <v>11</v>
      </c>
      <c r="B52" s="4">
        <f>B46+B47+B48+B49+B50+B51</f>
        <v>637.04999999999995</v>
      </c>
      <c r="C52" s="4">
        <f>C46+C47+C48+C49+C50+C51</f>
        <v>586.30500000000006</v>
      </c>
      <c r="D52" s="4">
        <f>D46+D47+D48+D49+D50+D51</f>
        <v>547.80999999999995</v>
      </c>
    </row>
    <row r="53" spans="1:4" x14ac:dyDescent="0.3">
      <c r="B53" s="3"/>
      <c r="C53" s="3"/>
      <c r="D53" s="3"/>
    </row>
    <row r="54" spans="1:4" x14ac:dyDescent="0.3">
      <c r="B54" s="3"/>
      <c r="C54" s="3"/>
      <c r="D54" s="3"/>
    </row>
    <row r="55" spans="1:4" x14ac:dyDescent="0.3">
      <c r="A55" s="2" t="s">
        <v>12</v>
      </c>
      <c r="B55" s="4">
        <f>B46/B52*100</f>
        <v>43.40161682756456</v>
      </c>
      <c r="C55" s="4">
        <f>C46/C52*100</f>
        <v>34.46158569345306</v>
      </c>
      <c r="D55" s="4">
        <f>D46/D52*100</f>
        <v>35.98510432449207</v>
      </c>
    </row>
    <row r="56" spans="1:4" x14ac:dyDescent="0.3">
      <c r="A56" s="2" t="s">
        <v>13</v>
      </c>
      <c r="B56" s="4">
        <f>B47/B52*100</f>
        <v>29.244172356957854</v>
      </c>
      <c r="C56" s="4">
        <f>C47/C52*100</f>
        <v>30.009977741960235</v>
      </c>
      <c r="D56" s="4">
        <f>D47/D52*100</f>
        <v>28.969898322411058</v>
      </c>
    </row>
    <row r="57" spans="1:4" x14ac:dyDescent="0.3">
      <c r="A57" s="2" t="s">
        <v>14</v>
      </c>
      <c r="B57" s="4">
        <f>B48/B52*100</f>
        <v>4.916411584647987</v>
      </c>
      <c r="C57" s="4">
        <f>C48/C52*100</f>
        <v>5.0451556783585332</v>
      </c>
      <c r="D57" s="4">
        <f>D48/D52*100</f>
        <v>4.870301746956061</v>
      </c>
    </row>
    <row r="58" spans="1:4" x14ac:dyDescent="0.3">
      <c r="A58" s="2" t="s">
        <v>15</v>
      </c>
      <c r="B58" s="4">
        <f>B49/B52*100</f>
        <v>11.057216858959267</v>
      </c>
      <c r="C58" s="4">
        <f>C49/C52*100</f>
        <v>10.762316541731691</v>
      </c>
      <c r="D58" s="4">
        <f>D49/D52*100</f>
        <v>11.113342217192093</v>
      </c>
    </row>
    <row r="59" spans="1:4" x14ac:dyDescent="0.3">
      <c r="A59" s="2" t="s">
        <v>16</v>
      </c>
      <c r="B59" s="4">
        <f>B50/B52*100</f>
        <v>2.7674436857389533</v>
      </c>
      <c r="C59" s="4">
        <f>C50/C52*100</f>
        <v>2.6104160803677265</v>
      </c>
      <c r="D59" s="4">
        <f>D50/D52*100</f>
        <v>3.0649312717913149</v>
      </c>
    </row>
    <row r="60" spans="1:4" x14ac:dyDescent="0.3">
      <c r="A60" s="2" t="s">
        <v>17</v>
      </c>
      <c r="B60" s="4">
        <f>B51/B52*100</f>
        <v>8.6131386861313857</v>
      </c>
      <c r="C60" s="4">
        <f>C51/C52*100</f>
        <v>17.110548264128735</v>
      </c>
      <c r="D60" s="4">
        <f>D51/D52*100</f>
        <v>15.99642211715741</v>
      </c>
    </row>
    <row r="61" spans="1:4" x14ac:dyDescent="0.3">
      <c r="A61" s="2" t="s">
        <v>18</v>
      </c>
      <c r="B61" s="4">
        <f>(B46-(B36*0.125))/B36*100</f>
        <v>89.903703703703712</v>
      </c>
      <c r="C61" s="4">
        <f>(C46-(C36*0.125))/C36*100</f>
        <v>66.735294117647044</v>
      </c>
      <c r="D61" s="4">
        <f>(D46-(D36*0.125))/D36*100</f>
        <v>73.208695652173915</v>
      </c>
    </row>
  </sheetData>
  <pageMargins left="0.25" right="0.25" top="0.75" bottom="0.75" header="0.3" footer="0.3"/>
  <pageSetup paperSize="9" fitToWidth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 La Forgia</dc:creator>
  <cp:lastModifiedBy>Tea La Forgia</cp:lastModifiedBy>
  <cp:lastPrinted>2024-12-31T17:32:34Z</cp:lastPrinted>
  <dcterms:created xsi:type="dcterms:W3CDTF">2024-12-31T13:56:56Z</dcterms:created>
  <dcterms:modified xsi:type="dcterms:W3CDTF">2024-12-31T17:34:08Z</dcterms:modified>
</cp:coreProperties>
</file>