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.sharepoint.com/sites/Team24-SensoryGlove/Shared Documents/General/Logistics/Reese Terry Funding/"/>
    </mc:Choice>
  </mc:AlternateContent>
  <xr:revisionPtr revIDLastSave="71" documentId="8_{FA052CDB-44BE-4BCF-B4FC-142C9ED363E5}" xr6:coauthVersionLast="47" xr6:coauthVersionMax="47" xr10:uidLastSave="{A8C6F2B7-0900-4848-B972-363B74A18C44}"/>
  <bookViews>
    <workbookView xWindow="-28920" yWindow="75" windowWidth="29040" windowHeight="15720" xr2:uid="{6BACF2EE-6722-4FBA-B4B5-625581FA69D0}"/>
  </bookViews>
  <sheets>
    <sheet name="Total Expenditures" sheetId="1" r:id="rId1"/>
    <sheet name="Categories" sheetId="2" r:id="rId2"/>
  </sheets>
  <definedNames>
    <definedName name="_xlnm._FilterDatabase" localSheetId="0" hidden="1">'Total Expenditures'!$A$2:$I$2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G7" i="2"/>
  <c r="G6" i="2"/>
  <c r="G5" i="2"/>
  <c r="G4" i="2"/>
  <c r="G3" i="2"/>
  <c r="F8" i="2"/>
  <c r="F7" i="2"/>
  <c r="F6" i="2"/>
  <c r="F5" i="2"/>
  <c r="F4" i="2"/>
  <c r="F3" i="2"/>
  <c r="C9" i="2"/>
  <c r="C8" i="2"/>
  <c r="C7" i="2"/>
  <c r="C6" i="2"/>
  <c r="C3" i="2"/>
  <c r="C4" i="2"/>
  <c r="C5" i="2"/>
  <c r="B3" i="2"/>
  <c r="B9" i="2"/>
  <c r="B8" i="2"/>
  <c r="B7" i="2"/>
  <c r="B6" i="2"/>
  <c r="B5" i="2"/>
  <c r="B4" i="2"/>
  <c r="B14" i="2" l="1"/>
  <c r="B16" i="2" s="1"/>
  <c r="G21" i="2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77" i="1" l="1"/>
</calcChain>
</file>

<file path=xl/sharedStrings.xml><?xml version="1.0" encoding="utf-8"?>
<sst xmlns="http://schemas.openxmlformats.org/spreadsheetml/2006/main" count="410" uniqueCount="223">
  <si>
    <t>Item</t>
  </si>
  <si>
    <t>Category</t>
  </si>
  <si>
    <t>Components</t>
  </si>
  <si>
    <t>Quantity</t>
  </si>
  <si>
    <t>Individual Cost</t>
  </si>
  <si>
    <t>Total Cost</t>
  </si>
  <si>
    <t>Vendor</t>
  </si>
  <si>
    <t>Manufacturer #</t>
  </si>
  <si>
    <t>Link</t>
  </si>
  <si>
    <t>SainSmart TPU</t>
  </si>
  <si>
    <t>Filament</t>
  </si>
  <si>
    <t>Amazon</t>
  </si>
  <si>
    <t>250-TPU-ALL-AG</t>
  </si>
  <si>
    <t>https://a.co/d/aC727ai</t>
  </si>
  <si>
    <t>ATARAXIA ART PLA+</t>
  </si>
  <si>
    <t>aa3df</t>
  </si>
  <si>
    <t>https://a.co/d/7qz93kO</t>
  </si>
  <si>
    <t>Lithium Ion Battery 3.7V 2000mAh</t>
  </si>
  <si>
    <t>Power</t>
  </si>
  <si>
    <t>Adafruit</t>
  </si>
  <si>
    <t>LP-803860</t>
  </si>
  <si>
    <t>https://www.adafruit.com/product/2011</t>
  </si>
  <si>
    <t>Lithium Ion Battery 3.7V 500mAh</t>
  </si>
  <si>
    <t>LP503035/1578</t>
  </si>
  <si>
    <t>https://www.adafruit.com/product/1578</t>
  </si>
  <si>
    <t>Adafruit Micro Lipo - USB LiIon/LiPoly Charger</t>
  </si>
  <si>
    <t>https://www.adafruit.com/product/1304</t>
  </si>
  <si>
    <t>Adafruit VCLN4040 Proximity and Lux Sensor</t>
  </si>
  <si>
    <t>Sensors</t>
  </si>
  <si>
    <t>VCNL4040/4161</t>
  </si>
  <si>
    <t>https://www.adafruit.com/product/4161</t>
  </si>
  <si>
    <t>Adafruit VL53L4CD Time of Flight Distance Sensor</t>
  </si>
  <si>
    <t>VL53L4CD/5396</t>
  </si>
  <si>
    <t xml:space="preserve">https://www.adafruit.com/product/5396 </t>
  </si>
  <si>
    <t>Conductive Rubber Stretch Sensor</t>
  </si>
  <si>
    <t>https://www.adafruit.com/product/519</t>
  </si>
  <si>
    <t>Stainless Medium Conductive Threa</t>
  </si>
  <si>
    <t>https://www.adafruit.com/product/641</t>
  </si>
  <si>
    <t>Watch Strap Connector (42mm/44mm/45mm)</t>
  </si>
  <si>
    <t>Glove</t>
  </si>
  <si>
    <t>B07YTKM5RD</t>
  </si>
  <si>
    <t>https://a.co/d/6oQbpTN</t>
  </si>
  <si>
    <t>Watch Strap Connector (38mm/40mm/41mm)</t>
  </si>
  <si>
    <t>https://a.co/d/baWZ0nT</t>
  </si>
  <si>
    <t>100 nF capacitor</t>
  </si>
  <si>
    <t>Capacitor</t>
  </si>
  <si>
    <t>Digikey</t>
  </si>
  <si>
    <t>C0603C104J4RAC7867</t>
  </si>
  <si>
    <t>https://www.digikey.com/short/38pbzrzt</t>
  </si>
  <si>
    <t>10k resistor</t>
  </si>
  <si>
    <t>Resistors</t>
  </si>
  <si>
    <t>Mouser</t>
  </si>
  <si>
    <t>RT0603DRE0710KL</t>
  </si>
  <si>
    <t>https://mou.sr/3zCyq3l</t>
  </si>
  <si>
    <t>10 µF capacitor</t>
  </si>
  <si>
    <t>CL32Y106KCVZNWE</t>
  </si>
  <si>
    <t>https://mou.sr/3U77PUs</t>
  </si>
  <si>
    <t>16 MHz Crystal</t>
  </si>
  <si>
    <t>Crystal</t>
  </si>
  <si>
    <t>ECS-160-8-36B-CKY-TR3</t>
  </si>
  <si>
    <t>https://mou.sr/3DXwo0h</t>
  </si>
  <si>
    <t>Diode</t>
  </si>
  <si>
    <t>Diodes</t>
  </si>
  <si>
    <t>1N4148W_R1_00001</t>
  </si>
  <si>
    <t>https://mou.sr/3fu5cgy</t>
  </si>
  <si>
    <t>1k Resistor</t>
  </si>
  <si>
    <t>RCC06031K00FKEA</t>
  </si>
  <si>
    <t>https://mou.sr/3DUNLPr</t>
  </si>
  <si>
    <t>1 µF capacitor</t>
  </si>
  <si>
    <t>C1608X7R1E105K080AE</t>
  </si>
  <si>
    <t>https://mou.sr/3sUAFeC</t>
  </si>
  <si>
    <t>22 pF capacitor</t>
  </si>
  <si>
    <t>VJ0603A220JXBAC</t>
  </si>
  <si>
    <t>https://mou.sr/3zHH3da</t>
  </si>
  <si>
    <t>3x2 Header</t>
  </si>
  <si>
    <t>Header</t>
  </si>
  <si>
    <t>929836-01-03-RK</t>
  </si>
  <si>
    <t>https://www.digikey.com/short/v2hrmnb4</t>
  </si>
  <si>
    <t xml:space="preserve">2-pin male connectors </t>
  </si>
  <si>
    <t>Connectors</t>
  </si>
  <si>
    <t>6-440054-2</t>
  </si>
  <si>
    <t>https://mou.sr/3NFiIuf</t>
  </si>
  <si>
    <t>22 Resistor Array</t>
  </si>
  <si>
    <t>CAY16-220J4LF</t>
  </si>
  <si>
    <t>https://mou.sr/3sUvpYr</t>
  </si>
  <si>
    <t>CG0603MLC varistor</t>
  </si>
  <si>
    <t>Varistor</t>
  </si>
  <si>
    <t>CG0603MLC-05E</t>
  </si>
  <si>
    <t>https://mou.sr/3sSnzyN</t>
  </si>
  <si>
    <t>Low Power Op Amp</t>
  </si>
  <si>
    <t>Op Amp</t>
  </si>
  <si>
    <t>MCP6001RT-I/OT</t>
  </si>
  <si>
    <t>https://mou.sr/3sW7DLP</t>
  </si>
  <si>
    <t>500 mA Fuse</t>
  </si>
  <si>
    <t>Fuse</t>
  </si>
  <si>
    <t>MF-MSMF050-2</t>
  </si>
  <si>
    <t>https://mou.sr/3sW1LCd</t>
  </si>
  <si>
    <t>EMI suppression beads</t>
  </si>
  <si>
    <t>Misc</t>
  </si>
  <si>
    <t>MH2029-300Y</t>
  </si>
  <si>
    <t>https://www.digikey.com/short/0qjwhbdn</t>
  </si>
  <si>
    <t>Push Button</t>
  </si>
  <si>
    <t>Button</t>
  </si>
  <si>
    <t>PTS645SJM73JSMTR92 LFS</t>
  </si>
  <si>
    <t>https://mou.sr/3Us5WBH</t>
  </si>
  <si>
    <t xml:space="preserve">USB micro </t>
  </si>
  <si>
    <t>USB</t>
  </si>
  <si>
    <t>629105150521</t>
  </si>
  <si>
    <t>https://mou.sr/3Dwj7ut</t>
  </si>
  <si>
    <t>Green LED</t>
  </si>
  <si>
    <t>LED</t>
  </si>
  <si>
    <t>LG R971-KN-1-0-20-R18</t>
  </si>
  <si>
    <t>https://mou.sr/3Ul9tBB</t>
  </si>
  <si>
    <t>CT Energy Lithium Ion 2032 Battery Charger</t>
  </si>
  <si>
    <t>B07L933KGQ</t>
  </si>
  <si>
    <t>https://a.co/d/0agFbSm</t>
  </si>
  <si>
    <t>LIR 2032 Lithium Button Battery Charger</t>
  </si>
  <si>
    <t>B09S332V67</t>
  </si>
  <si>
    <t>https://a.co/d/chLBVJE</t>
  </si>
  <si>
    <t>Amazon Basics TPU</t>
  </si>
  <si>
    <t>ETPU175B1A</t>
  </si>
  <si>
    <t>https://a.co/d/aD4x0Zl</t>
  </si>
  <si>
    <t>SpiderMaker SpiderFlex</t>
  </si>
  <si>
    <t>AT1-8A1</t>
  </si>
  <si>
    <t>https://a.co/d/cfaGAFl</t>
  </si>
  <si>
    <t>PolyFlex TPU</t>
  </si>
  <si>
    <t>PD01001</t>
  </si>
  <si>
    <t>https://a.co/d/dp03wrj</t>
  </si>
  <si>
    <t>Ninjaflex TPE</t>
  </si>
  <si>
    <t>3DNF0017505</t>
  </si>
  <si>
    <t>https://a.co/d/8LhFME0</t>
  </si>
  <si>
    <t>Long Flex Sensor</t>
  </si>
  <si>
    <t>https://www.adafruit.com/product/182</t>
  </si>
  <si>
    <t>Short Flex Sensor</t>
  </si>
  <si>
    <t>https://www.adafruit.com/product/1070</t>
  </si>
  <si>
    <t>Pocket AVR Programmer</t>
  </si>
  <si>
    <t>Sparkfun</t>
  </si>
  <si>
    <t>PGM-09825 </t>
  </si>
  <si>
    <t>http://sfe.io/p9825</t>
  </si>
  <si>
    <t>AVR Programming Cable</t>
  </si>
  <si>
    <t>CAB-09215</t>
  </si>
  <si>
    <t>http://sfe.io/p9215</t>
  </si>
  <si>
    <t>A000093</t>
  </si>
  <si>
    <t>https://www.digikey.com/short/1237w8c8</t>
  </si>
  <si>
    <t>A000005</t>
  </si>
  <si>
    <t>https://www.digikey.com/short/9dv3npmw</t>
  </si>
  <si>
    <t>MCP6004-I/P</t>
  </si>
  <si>
    <t>https://www.digikey.com/short/d37d535m</t>
  </si>
  <si>
    <t>MCP004-I/SL</t>
  </si>
  <si>
    <t>MCP6004T-I/SL</t>
  </si>
  <si>
    <t>https://www.digikey.com/short/tj5bz5h1</t>
  </si>
  <si>
    <t>Fermerry 28AWG Silicone Electric Wire</t>
  </si>
  <si>
    <t>Wire</t>
  </si>
  <si>
    <t>B089CQ1C8L</t>
  </si>
  <si>
    <t>https://a.co/d/hBT4cus</t>
  </si>
  <si>
    <t>Tactile Switch</t>
  </si>
  <si>
    <t>Switch</t>
  </si>
  <si>
    <t>434123025826</t>
  </si>
  <si>
    <t>https://mou.sr/3qidDgK</t>
  </si>
  <si>
    <t xml:space="preserve">USB micro B </t>
  </si>
  <si>
    <t>2040002-1</t>
  </si>
  <si>
    <t>https://www.digikey.com/short/ft4vbp3v</t>
  </si>
  <si>
    <t>SanDisk 32GB Ultra Memory Card</t>
  </si>
  <si>
    <t>‎B08GYG6T12</t>
  </si>
  <si>
    <t>https://a.co/d/jcz92k1</t>
  </si>
  <si>
    <t>Female Pin</t>
  </si>
  <si>
    <t>1735801-1 (Cut Strip)</t>
  </si>
  <si>
    <t>https://mou.sr/3qqsBBm</t>
  </si>
  <si>
    <t>Female connector</t>
  </si>
  <si>
    <t>6-440129-2</t>
  </si>
  <si>
    <t>https://mou.sr/3x97CGT</t>
  </si>
  <si>
    <t>Mini micro Open Barrel Crimping Tools</t>
  </si>
  <si>
    <t>IWS-2820M</t>
  </si>
  <si>
    <t>https://a.co/d/aU75wwF</t>
  </si>
  <si>
    <t>SM0805UBWC</t>
  </si>
  <si>
    <t>https://mou.sr/3WrbCxr</t>
  </si>
  <si>
    <t>Neo G Active Wrist Support</t>
  </si>
  <si>
    <t>CVS Pharmacy (in person)</t>
  </si>
  <si>
    <t>https://www.cvs.com/shop/neo-g-active-wrist-support-prodid-460565</t>
  </si>
  <si>
    <t>Futuro Wrist Performance Comfort Support</t>
  </si>
  <si>
    <t>https://www.cvs.com/shop/futuro-sport-wrist-support-adj-prodid-1660033</t>
  </si>
  <si>
    <t>McDavid Sport Wrist Wrap</t>
  </si>
  <si>
    <t>Walmart (in person)</t>
  </si>
  <si>
    <t>https://www.walmart.com/ip/McDavid-Sport-Wrist-Brace-Black-Adjustable-One-Size-Fits-Most/525591967</t>
  </si>
  <si>
    <t>Velcro One-Wrap Thin Roll</t>
  </si>
  <si>
    <t>https://www.walmart.com/ip/VELCRO-Brand-ONE-WRAP-Roll-Black-Reusable-Self-Gripping-Hook-Loop-Tape-Cut-Straps-Bundle-Tie-Materials-Tools-Garage-Shed-Worksite-12ft-x-3-4in/19535849</t>
  </si>
  <si>
    <t>Velcro Sticky Back</t>
  </si>
  <si>
    <t>90975W</t>
  </si>
  <si>
    <t>https://www.walmart.com/ip/VELCRO-Brand-Sticky-Back-6ft-x-3-4in-Roll-Black/17617474</t>
  </si>
  <si>
    <t>Singer Hand Sewing Thread Spools Kit</t>
  </si>
  <si>
    <t>https://www.walmart.com/ip/SINGER-Hand-Sewing-Thread-Spools-Kit-Assorted-Colors-25-yards-Each-12-count/694262467?athbdg=L1100</t>
  </si>
  <si>
    <t>PCB: TeamDIGIT_Wired_PCB_TQFP V3</t>
  </si>
  <si>
    <t>PCB</t>
  </si>
  <si>
    <t>OshPark</t>
  </si>
  <si>
    <t>oshpark.com</t>
  </si>
  <si>
    <t>PCB: TeamDIGIT_Wired_PCB_QFN_V4</t>
  </si>
  <si>
    <t>Osh Park Overnight Shipping</t>
  </si>
  <si>
    <t>Shipping</t>
  </si>
  <si>
    <t>PCB: ITSYBITSY_SENSORY V2</t>
  </si>
  <si>
    <t>PCB: NANO_SENSORY_2022_09_06</t>
  </si>
  <si>
    <t>PCB: TeamDIGIT_WIRED_PCB_QFN_V2</t>
  </si>
  <si>
    <t>PCB: TeamDIGIT_Wired_PCB_TQFP_2022_09_06</t>
  </si>
  <si>
    <t xml:space="preserve">ATMEGA32U4 </t>
  </si>
  <si>
    <t>ATM</t>
  </si>
  <si>
    <t>DigiKey</t>
  </si>
  <si>
    <t>ATMEGA32U4-AUR</t>
  </si>
  <si>
    <t>https://www.digikey.com/short/n4ndnnbd</t>
  </si>
  <si>
    <t>10k Resistor</t>
  </si>
  <si>
    <t>16MHz crystal</t>
  </si>
  <si>
    <t>https://www.mouser.com/ProductDetail/ECS/ECS-160-8-36B-CKY-TR3?qs=XAiT9M5g4x9KI39JvUVRbw%3D%3D</t>
  </si>
  <si>
    <t>0603 10uF capacitor</t>
  </si>
  <si>
    <t>C0603C106M8PAC7411</t>
  </si>
  <si>
    <t>https://www.mouser.com/ProductDetail/KEMET/C0603C106M8PAC7411?qs=sGAEpiMZZMukHu%252BjC5l7YbmJWxq18Kmb%252BNMMJtWsIpc%3D</t>
  </si>
  <si>
    <t>2-pin male connectors</t>
  </si>
  <si>
    <t>https://www.mouser.com/ProductDetail/TE-Connectivity-AMP/6-440054-2?qs=lA4hlRvK5kBpenPnFCArVg%3D%3D</t>
  </si>
  <si>
    <t>DigiKey Overnight Shipping</t>
  </si>
  <si>
    <t>Mouser Overnight Shipping</t>
  </si>
  <si>
    <t>Cost</t>
  </si>
  <si>
    <t>Resistor</t>
  </si>
  <si>
    <t>Connector</t>
  </si>
  <si>
    <t>Varistot</t>
  </si>
  <si>
    <t>Total Spent</t>
  </si>
  <si>
    <t>Total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</si>
</sst>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0" fontId="2" fillId="0" borderId="0" xfId="1"/>
    <xf numFmtId="0" fontId="2" fillId="2" borderId="1" xfId="1" applyFill="1" applyBorder="1"/>
    <xf numFmtId="0" fontId="2" fillId="2" borderId="0" xfId="1" applyFill="1" applyBorder="1"/>
    <xf numFmtId="0" fontId="2" fillId="0" borderId="0" xfId="1" applyBorder="1"/>
    <xf numFmtId="0" fontId="2" fillId="0" borderId="2" xfId="1" applyBorder="1"/>
    <xf numFmtId="0" fontId="3" fillId="0" borderId="0" xfId="0" applyFont="1"/>
    <xf numFmtId="2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ou.sr/3qqsBBm" TargetMode="External"/><Relationship Id="rId18" Type="http://schemas.openxmlformats.org/officeDocument/2006/relationships/hyperlink" Target="https://mou.sr/3zHH3da" TargetMode="External"/><Relationship Id="rId26" Type="http://schemas.openxmlformats.org/officeDocument/2006/relationships/hyperlink" Target="https://www.walmart.com/ip/McDavid-Sport-Wrist-Brace-Black-Adjustable-One-Size-Fits-Most/525591967" TargetMode="External"/><Relationship Id="rId3" Type="http://schemas.openxmlformats.org/officeDocument/2006/relationships/hyperlink" Target="https://a.co/d/cfaGAFl" TargetMode="External"/><Relationship Id="rId21" Type="http://schemas.openxmlformats.org/officeDocument/2006/relationships/hyperlink" Target="https://a.co/d/aD4x0Z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adafruit.com/product/641" TargetMode="External"/><Relationship Id="rId12" Type="http://schemas.openxmlformats.org/officeDocument/2006/relationships/hyperlink" Target="https://a.co/d/jcz92k1" TargetMode="External"/><Relationship Id="rId17" Type="http://schemas.openxmlformats.org/officeDocument/2006/relationships/hyperlink" Target="https://mou.sr/3DUNLPr" TargetMode="External"/><Relationship Id="rId25" Type="http://schemas.openxmlformats.org/officeDocument/2006/relationships/hyperlink" Target="https://www.cvs.com/shop/futuro-sport-wrist-support-adj-prodid-1660033" TargetMode="External"/><Relationship Id="rId33" Type="http://schemas.openxmlformats.org/officeDocument/2006/relationships/hyperlink" Target="https://www.mouser.com/ProductDetail/TE-Connectivity-AMP/6-440054-2?qs=lA4hlRvK5kBpenPnFCArVg%3D%3D" TargetMode="External"/><Relationship Id="rId2" Type="http://schemas.openxmlformats.org/officeDocument/2006/relationships/hyperlink" Target="http://sfe.io/p9825" TargetMode="External"/><Relationship Id="rId16" Type="http://schemas.openxmlformats.org/officeDocument/2006/relationships/hyperlink" Target="https://mou.sr/3sUAFeC" TargetMode="External"/><Relationship Id="rId20" Type="http://schemas.openxmlformats.org/officeDocument/2006/relationships/hyperlink" Target="https://a.co/d/0agFbSm" TargetMode="External"/><Relationship Id="rId29" Type="http://schemas.openxmlformats.org/officeDocument/2006/relationships/hyperlink" Target="https://www.walmart.com/ip/SINGER-Hand-Sewing-Thread-Spools-Kit-Assorted-Colors-25-yards-Each-12-count/694262467?athbdg=L1100" TargetMode="External"/><Relationship Id="rId1" Type="http://schemas.openxmlformats.org/officeDocument/2006/relationships/hyperlink" Target="https://www.adafruit.com/product/182" TargetMode="External"/><Relationship Id="rId6" Type="http://schemas.openxmlformats.org/officeDocument/2006/relationships/hyperlink" Target="https://www.adafruit.com/product/519" TargetMode="External"/><Relationship Id="rId11" Type="http://schemas.openxmlformats.org/officeDocument/2006/relationships/hyperlink" Target="https://mou.sr/3qidDgK" TargetMode="External"/><Relationship Id="rId24" Type="http://schemas.openxmlformats.org/officeDocument/2006/relationships/hyperlink" Target="https://www.cvs.com/shop/neo-g-active-wrist-support-prodid-460565" TargetMode="External"/><Relationship Id="rId32" Type="http://schemas.openxmlformats.org/officeDocument/2006/relationships/hyperlink" Target="https://www.mouser.com/ProductDetail/KEMET/C0603C106M8PAC7411?qs=sGAEpiMZZMukHu%252BjC5l7YbmJWxq18Kmb%252BNMMJtWsIpc%3D" TargetMode="External"/><Relationship Id="rId5" Type="http://schemas.openxmlformats.org/officeDocument/2006/relationships/hyperlink" Target="https://www.adafruit.com/product/5396" TargetMode="External"/><Relationship Id="rId15" Type="http://schemas.openxmlformats.org/officeDocument/2006/relationships/hyperlink" Target="https://a.co/d/aU75wwF" TargetMode="External"/><Relationship Id="rId23" Type="http://schemas.openxmlformats.org/officeDocument/2006/relationships/hyperlink" Target="https://a.co/d/hBT4cus" TargetMode="External"/><Relationship Id="rId28" Type="http://schemas.openxmlformats.org/officeDocument/2006/relationships/hyperlink" Target="https://www.walmart.com/ip/VELCRO-Brand-Sticky-Back-6ft-x-3-4in-Roll-Black/17617474" TargetMode="External"/><Relationship Id="rId10" Type="http://schemas.openxmlformats.org/officeDocument/2006/relationships/hyperlink" Target="https://www.adafruit.com/product/1304" TargetMode="External"/><Relationship Id="rId19" Type="http://schemas.openxmlformats.org/officeDocument/2006/relationships/hyperlink" Target="https://www.digikey.com/short/38pbzrzt" TargetMode="External"/><Relationship Id="rId31" Type="http://schemas.openxmlformats.org/officeDocument/2006/relationships/hyperlink" Target="https://www.mouser.com/ProductDetail/ECS/ECS-160-8-36B-CKY-TR3?qs=XAiT9M5g4x9KI39JvUVRbw%3D%3D" TargetMode="External"/><Relationship Id="rId4" Type="http://schemas.openxmlformats.org/officeDocument/2006/relationships/hyperlink" Target="https://www.adafruit.com/product/4161" TargetMode="External"/><Relationship Id="rId9" Type="http://schemas.openxmlformats.org/officeDocument/2006/relationships/hyperlink" Target="https://www.adafruit.com/product/1578" TargetMode="External"/><Relationship Id="rId14" Type="http://schemas.openxmlformats.org/officeDocument/2006/relationships/hyperlink" Target="https://mou.sr/3x97CGT" TargetMode="External"/><Relationship Id="rId22" Type="http://schemas.openxmlformats.org/officeDocument/2006/relationships/hyperlink" Target="https://www.adafruit.com/product/1070" TargetMode="External"/><Relationship Id="rId27" Type="http://schemas.openxmlformats.org/officeDocument/2006/relationships/hyperlink" Target="https://www.walmart.com/ip/VELCRO-Brand-ONE-WRAP-Roll-Black-Reusable-Self-Gripping-Hook-Loop-Tape-Cut-Straps-Bundle-Tie-Materials-Tools-Garage-Shed-Worksite-12ft-x-3-4in/19535849" TargetMode="External"/><Relationship Id="rId30" Type="http://schemas.openxmlformats.org/officeDocument/2006/relationships/hyperlink" Target="https://a.co/d/7qz93kO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www.adafruit.com/product/20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0E53-0862-4FDB-B31B-3CD4E7F85786}">
  <sheetPr>
    <pageSetUpPr fitToPage="1"/>
  </sheetPr>
  <dimension ref="A2:I189"/>
  <sheetViews>
    <sheetView tabSelected="1" view="pageLayout" zoomScaleNormal="90" workbookViewId="0">
      <selection activeCell="I56" sqref="I56"/>
    </sheetView>
  </sheetViews>
  <sheetFormatPr defaultRowHeight="15" customHeight="1" x14ac:dyDescent="0.35"/>
  <cols>
    <col min="1" max="1" width="42.81640625" customWidth="1"/>
    <col min="2" max="3" width="23.54296875" customWidth="1"/>
    <col min="6" max="6" width="11.453125" customWidth="1"/>
    <col min="8" max="8" width="19.81640625" customWidth="1"/>
  </cols>
  <sheetData>
    <row r="2" spans="1:9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t="s">
        <v>9</v>
      </c>
      <c r="B3" t="s">
        <v>10</v>
      </c>
      <c r="D3">
        <v>1</v>
      </c>
      <c r="E3" s="2">
        <v>15.99</v>
      </c>
      <c r="F3" s="2">
        <f t="shared" ref="F3:F66" si="0">D3*E3</f>
        <v>15.99</v>
      </c>
      <c r="G3" t="s">
        <v>11</v>
      </c>
      <c r="H3" s="3" t="s">
        <v>12</v>
      </c>
      <c r="I3" s="4" t="s">
        <v>13</v>
      </c>
    </row>
    <row r="4" spans="1:9" x14ac:dyDescent="0.35">
      <c r="A4" t="s">
        <v>14</v>
      </c>
      <c r="B4" t="s">
        <v>10</v>
      </c>
      <c r="D4">
        <v>1</v>
      </c>
      <c r="E4" s="2">
        <v>39.99</v>
      </c>
      <c r="F4" s="2">
        <f t="shared" si="0"/>
        <v>39.99</v>
      </c>
      <c r="G4" t="s">
        <v>11</v>
      </c>
      <c r="H4" s="3" t="s">
        <v>15</v>
      </c>
      <c r="I4" s="4" t="s">
        <v>16</v>
      </c>
    </row>
    <row r="5" spans="1:9" x14ac:dyDescent="0.35">
      <c r="A5" t="s">
        <v>17</v>
      </c>
      <c r="B5" t="s">
        <v>18</v>
      </c>
      <c r="D5">
        <v>5</v>
      </c>
      <c r="E5" s="2">
        <v>12.5</v>
      </c>
      <c r="F5" s="2">
        <f t="shared" si="0"/>
        <v>62.5</v>
      </c>
      <c r="G5" t="s">
        <v>19</v>
      </c>
      <c r="H5" s="3" t="s">
        <v>20</v>
      </c>
      <c r="I5" s="4" t="s">
        <v>21</v>
      </c>
    </row>
    <row r="6" spans="1:9" x14ac:dyDescent="0.35">
      <c r="A6" t="s">
        <v>22</v>
      </c>
      <c r="B6" t="s">
        <v>18</v>
      </c>
      <c r="D6">
        <v>5</v>
      </c>
      <c r="E6" s="2">
        <v>7.95</v>
      </c>
      <c r="F6" s="2">
        <f t="shared" si="0"/>
        <v>39.75</v>
      </c>
      <c r="G6" t="s">
        <v>19</v>
      </c>
      <c r="H6" s="3" t="s">
        <v>23</v>
      </c>
      <c r="I6" s="4" t="s">
        <v>24</v>
      </c>
    </row>
    <row r="7" spans="1:9" x14ac:dyDescent="0.35">
      <c r="A7" t="s">
        <v>25</v>
      </c>
      <c r="B7" t="s">
        <v>18</v>
      </c>
      <c r="D7">
        <v>2</v>
      </c>
      <c r="E7" s="2">
        <v>5.95</v>
      </c>
      <c r="F7" s="2">
        <f t="shared" si="0"/>
        <v>11.9</v>
      </c>
      <c r="G7" t="s">
        <v>19</v>
      </c>
      <c r="H7" s="3">
        <v>1304</v>
      </c>
      <c r="I7" s="4" t="s">
        <v>26</v>
      </c>
    </row>
    <row r="8" spans="1:9" x14ac:dyDescent="0.35">
      <c r="A8" t="s">
        <v>27</v>
      </c>
      <c r="B8" t="s">
        <v>28</v>
      </c>
      <c r="D8">
        <v>2</v>
      </c>
      <c r="E8" s="2">
        <v>5.95</v>
      </c>
      <c r="F8" s="2">
        <f t="shared" si="0"/>
        <v>11.9</v>
      </c>
      <c r="G8" t="s">
        <v>19</v>
      </c>
      <c r="H8" s="3" t="s">
        <v>29</v>
      </c>
      <c r="I8" s="4" t="s">
        <v>30</v>
      </c>
    </row>
    <row r="9" spans="1:9" x14ac:dyDescent="0.35">
      <c r="A9" t="s">
        <v>31</v>
      </c>
      <c r="B9" t="s">
        <v>28</v>
      </c>
      <c r="D9">
        <v>2</v>
      </c>
      <c r="E9" s="2">
        <v>14.95</v>
      </c>
      <c r="F9" s="2">
        <f t="shared" si="0"/>
        <v>29.9</v>
      </c>
      <c r="G9" t="s">
        <v>19</v>
      </c>
      <c r="H9" s="3" t="s">
        <v>32</v>
      </c>
      <c r="I9" s="4" t="s">
        <v>33</v>
      </c>
    </row>
    <row r="10" spans="1:9" x14ac:dyDescent="0.35">
      <c r="A10" t="s">
        <v>34</v>
      </c>
      <c r="B10" t="s">
        <v>28</v>
      </c>
      <c r="D10">
        <v>1</v>
      </c>
      <c r="E10" s="2">
        <v>9.9499999999999993</v>
      </c>
      <c r="F10" s="2">
        <f t="shared" si="0"/>
        <v>9.9499999999999993</v>
      </c>
      <c r="G10" t="s">
        <v>19</v>
      </c>
      <c r="H10" s="3">
        <v>519</v>
      </c>
      <c r="I10" s="4" t="s">
        <v>35</v>
      </c>
    </row>
    <row r="11" spans="1:9" x14ac:dyDescent="0.35">
      <c r="A11" t="s">
        <v>36</v>
      </c>
      <c r="B11" t="s">
        <v>28</v>
      </c>
      <c r="D11">
        <v>1</v>
      </c>
      <c r="E11" s="2">
        <v>9.9499999999999993</v>
      </c>
      <c r="F11" s="2">
        <f t="shared" si="0"/>
        <v>9.9499999999999993</v>
      </c>
      <c r="G11" t="s">
        <v>19</v>
      </c>
      <c r="H11" s="3">
        <v>641</v>
      </c>
      <c r="I11" s="4" t="s">
        <v>37</v>
      </c>
    </row>
    <row r="12" spans="1:9" x14ac:dyDescent="0.35">
      <c r="A12" t="s">
        <v>38</v>
      </c>
      <c r="B12" t="s">
        <v>39</v>
      </c>
      <c r="D12">
        <v>2</v>
      </c>
      <c r="E12" s="2">
        <v>14.95</v>
      </c>
      <c r="F12" s="2">
        <f t="shared" si="0"/>
        <v>29.9</v>
      </c>
      <c r="G12" t="s">
        <v>11</v>
      </c>
      <c r="H12" s="3" t="s">
        <v>40</v>
      </c>
      <c r="I12" s="4" t="s">
        <v>41</v>
      </c>
    </row>
    <row r="13" spans="1:9" x14ac:dyDescent="0.35">
      <c r="A13" t="s">
        <v>42</v>
      </c>
      <c r="B13" t="s">
        <v>39</v>
      </c>
      <c r="D13">
        <v>2</v>
      </c>
      <c r="E13" s="2">
        <v>14.95</v>
      </c>
      <c r="F13" s="2">
        <f t="shared" si="0"/>
        <v>29.9</v>
      </c>
      <c r="G13" t="s">
        <v>11</v>
      </c>
      <c r="H13" s="3" t="s">
        <v>40</v>
      </c>
      <c r="I13" s="4" t="s">
        <v>43</v>
      </c>
    </row>
    <row r="14" spans="1:9" x14ac:dyDescent="0.35">
      <c r="A14" t="s">
        <v>44</v>
      </c>
      <c r="B14" t="s">
        <v>2</v>
      </c>
      <c r="C14" t="s">
        <v>45</v>
      </c>
      <c r="D14">
        <v>20</v>
      </c>
      <c r="E14" s="2">
        <v>0.1</v>
      </c>
      <c r="F14" s="2">
        <f t="shared" si="0"/>
        <v>2</v>
      </c>
      <c r="G14" t="s">
        <v>46</v>
      </c>
      <c r="H14" s="3" t="s">
        <v>47</v>
      </c>
      <c r="I14" s="5" t="s">
        <v>48</v>
      </c>
    </row>
    <row r="15" spans="1:9" x14ac:dyDescent="0.35">
      <c r="A15" t="s">
        <v>49</v>
      </c>
      <c r="B15" t="s">
        <v>2</v>
      </c>
      <c r="C15" t="s">
        <v>50</v>
      </c>
      <c r="D15">
        <v>30</v>
      </c>
      <c r="E15" s="2">
        <v>0.09</v>
      </c>
      <c r="F15" s="2">
        <f t="shared" si="0"/>
        <v>2.6999999999999997</v>
      </c>
      <c r="G15" t="s">
        <v>51</v>
      </c>
      <c r="H15" s="3" t="s">
        <v>52</v>
      </c>
      <c r="I15" s="5" t="s">
        <v>53</v>
      </c>
    </row>
    <row r="16" spans="1:9" x14ac:dyDescent="0.35">
      <c r="A16" t="s">
        <v>54</v>
      </c>
      <c r="B16" t="s">
        <v>2</v>
      </c>
      <c r="C16" t="s">
        <v>45</v>
      </c>
      <c r="D16">
        <v>10</v>
      </c>
      <c r="E16" s="2">
        <v>0.78</v>
      </c>
      <c r="F16" s="2">
        <f t="shared" si="0"/>
        <v>7.8000000000000007</v>
      </c>
      <c r="G16" t="s">
        <v>51</v>
      </c>
      <c r="H16" s="3" t="s">
        <v>55</v>
      </c>
      <c r="I16" s="5" t="s">
        <v>56</v>
      </c>
    </row>
    <row r="17" spans="1:9" x14ac:dyDescent="0.35">
      <c r="A17" t="s">
        <v>57</v>
      </c>
      <c r="B17" t="s">
        <v>2</v>
      </c>
      <c r="C17" t="s">
        <v>58</v>
      </c>
      <c r="D17">
        <v>10</v>
      </c>
      <c r="E17" s="2">
        <v>0.43</v>
      </c>
      <c r="F17" s="2">
        <f t="shared" si="0"/>
        <v>4.3</v>
      </c>
      <c r="G17" t="s">
        <v>51</v>
      </c>
      <c r="H17" s="3" t="s">
        <v>59</v>
      </c>
      <c r="I17" s="5" t="s">
        <v>60</v>
      </c>
    </row>
    <row r="18" spans="1:9" x14ac:dyDescent="0.35">
      <c r="A18" t="s">
        <v>61</v>
      </c>
      <c r="B18" t="s">
        <v>2</v>
      </c>
      <c r="C18" t="s">
        <v>62</v>
      </c>
      <c r="D18">
        <v>10</v>
      </c>
      <c r="E18" s="2">
        <v>0.13</v>
      </c>
      <c r="F18" s="2">
        <f t="shared" si="0"/>
        <v>1.3</v>
      </c>
      <c r="G18" t="s">
        <v>51</v>
      </c>
      <c r="H18" s="3" t="s">
        <v>63</v>
      </c>
      <c r="I18" s="5" t="s">
        <v>64</v>
      </c>
    </row>
    <row r="19" spans="1:9" x14ac:dyDescent="0.35">
      <c r="A19" t="s">
        <v>65</v>
      </c>
      <c r="B19" t="s">
        <v>2</v>
      </c>
      <c r="C19" t="s">
        <v>50</v>
      </c>
      <c r="D19">
        <v>20</v>
      </c>
      <c r="E19" s="2">
        <v>0.1</v>
      </c>
      <c r="F19" s="2">
        <f t="shared" si="0"/>
        <v>2</v>
      </c>
      <c r="G19" t="s">
        <v>51</v>
      </c>
      <c r="H19" s="3" t="s">
        <v>66</v>
      </c>
      <c r="I19" s="5" t="s">
        <v>67</v>
      </c>
    </row>
    <row r="20" spans="1:9" x14ac:dyDescent="0.35">
      <c r="A20" t="s">
        <v>68</v>
      </c>
      <c r="B20" t="s">
        <v>2</v>
      </c>
      <c r="C20" t="s">
        <v>45</v>
      </c>
      <c r="D20">
        <v>20</v>
      </c>
      <c r="E20" s="2">
        <v>0.12</v>
      </c>
      <c r="F20" s="2">
        <f t="shared" si="0"/>
        <v>2.4</v>
      </c>
      <c r="G20" t="s">
        <v>51</v>
      </c>
      <c r="H20" s="3" t="s">
        <v>69</v>
      </c>
      <c r="I20" s="5" t="s">
        <v>70</v>
      </c>
    </row>
    <row r="21" spans="1:9" x14ac:dyDescent="0.35">
      <c r="A21" t="s">
        <v>71</v>
      </c>
      <c r="B21" t="s">
        <v>2</v>
      </c>
      <c r="C21" t="s">
        <v>45</v>
      </c>
      <c r="D21">
        <v>20</v>
      </c>
      <c r="E21" s="2">
        <v>0.18</v>
      </c>
      <c r="F21" s="2">
        <f t="shared" si="0"/>
        <v>3.5999999999999996</v>
      </c>
      <c r="G21" t="s">
        <v>51</v>
      </c>
      <c r="H21" s="3" t="s">
        <v>72</v>
      </c>
      <c r="I21" s="5" t="s">
        <v>73</v>
      </c>
    </row>
    <row r="22" spans="1:9" x14ac:dyDescent="0.35">
      <c r="A22" t="s">
        <v>74</v>
      </c>
      <c r="B22" t="s">
        <v>2</v>
      </c>
      <c r="C22" t="s">
        <v>75</v>
      </c>
      <c r="D22">
        <v>6</v>
      </c>
      <c r="E22" s="2">
        <v>0.46</v>
      </c>
      <c r="F22" s="2">
        <f t="shared" si="0"/>
        <v>2.7600000000000002</v>
      </c>
      <c r="G22" t="s">
        <v>46</v>
      </c>
      <c r="H22" s="3" t="s">
        <v>76</v>
      </c>
      <c r="I22" s="5" t="s">
        <v>77</v>
      </c>
    </row>
    <row r="23" spans="1:9" x14ac:dyDescent="0.35">
      <c r="A23" t="s">
        <v>78</v>
      </c>
      <c r="B23" t="s">
        <v>2</v>
      </c>
      <c r="C23" t="s">
        <v>79</v>
      </c>
      <c r="D23">
        <v>30</v>
      </c>
      <c r="E23" s="2">
        <v>0.04</v>
      </c>
      <c r="F23" s="2">
        <f t="shared" si="0"/>
        <v>1.2</v>
      </c>
      <c r="G23" t="s">
        <v>51</v>
      </c>
      <c r="H23" s="3" t="s">
        <v>80</v>
      </c>
      <c r="I23" s="5" t="s">
        <v>81</v>
      </c>
    </row>
    <row r="24" spans="1:9" x14ac:dyDescent="0.35">
      <c r="A24" t="s">
        <v>82</v>
      </c>
      <c r="B24" t="s">
        <v>2</v>
      </c>
      <c r="C24" t="s">
        <v>50</v>
      </c>
      <c r="D24">
        <v>10</v>
      </c>
      <c r="E24" s="2">
        <v>7.0000000000000007E-2</v>
      </c>
      <c r="F24" s="2">
        <f t="shared" si="0"/>
        <v>0.70000000000000007</v>
      </c>
      <c r="G24" t="s">
        <v>51</v>
      </c>
      <c r="H24" s="3" t="s">
        <v>83</v>
      </c>
      <c r="I24" s="5" t="s">
        <v>84</v>
      </c>
    </row>
    <row r="25" spans="1:9" x14ac:dyDescent="0.35">
      <c r="A25" t="s">
        <v>85</v>
      </c>
      <c r="B25" t="s">
        <v>2</v>
      </c>
      <c r="C25" t="s">
        <v>86</v>
      </c>
      <c r="D25">
        <v>10</v>
      </c>
      <c r="E25" s="2">
        <v>0.37</v>
      </c>
      <c r="F25" s="2">
        <f t="shared" si="0"/>
        <v>3.7</v>
      </c>
      <c r="G25" t="s">
        <v>51</v>
      </c>
      <c r="H25" s="3" t="s">
        <v>87</v>
      </c>
      <c r="I25" s="5" t="s">
        <v>88</v>
      </c>
    </row>
    <row r="26" spans="1:9" x14ac:dyDescent="0.35">
      <c r="A26" t="s">
        <v>89</v>
      </c>
      <c r="B26" t="s">
        <v>2</v>
      </c>
      <c r="C26" t="s">
        <v>90</v>
      </c>
      <c r="D26">
        <v>20</v>
      </c>
      <c r="E26" s="2">
        <v>0.32</v>
      </c>
      <c r="F26" s="2">
        <f t="shared" si="0"/>
        <v>6.4</v>
      </c>
      <c r="G26" t="s">
        <v>51</v>
      </c>
      <c r="H26" s="3" t="s">
        <v>91</v>
      </c>
      <c r="I26" s="5" t="s">
        <v>92</v>
      </c>
    </row>
    <row r="27" spans="1:9" x14ac:dyDescent="0.35">
      <c r="A27" t="s">
        <v>93</v>
      </c>
      <c r="B27" t="s">
        <v>2</v>
      </c>
      <c r="C27" t="s">
        <v>94</v>
      </c>
      <c r="D27">
        <v>10</v>
      </c>
      <c r="E27" s="2">
        <v>0.26</v>
      </c>
      <c r="F27" s="2">
        <f t="shared" si="0"/>
        <v>2.6</v>
      </c>
      <c r="G27" t="s">
        <v>51</v>
      </c>
      <c r="H27" s="3" t="s">
        <v>95</v>
      </c>
      <c r="I27" s="5" t="s">
        <v>96</v>
      </c>
    </row>
    <row r="28" spans="1:9" x14ac:dyDescent="0.35">
      <c r="A28" t="s">
        <v>97</v>
      </c>
      <c r="B28" t="s">
        <v>2</v>
      </c>
      <c r="C28" t="s">
        <v>98</v>
      </c>
      <c r="D28">
        <v>10</v>
      </c>
      <c r="E28" s="2">
        <v>0.08</v>
      </c>
      <c r="F28" s="2">
        <f t="shared" si="0"/>
        <v>0.8</v>
      </c>
      <c r="G28" t="s">
        <v>46</v>
      </c>
      <c r="H28" s="3" t="s">
        <v>99</v>
      </c>
      <c r="I28" s="5" t="s">
        <v>100</v>
      </c>
    </row>
    <row r="29" spans="1:9" x14ac:dyDescent="0.35">
      <c r="A29" t="s">
        <v>101</v>
      </c>
      <c r="B29" t="s">
        <v>2</v>
      </c>
      <c r="C29" t="s">
        <v>102</v>
      </c>
      <c r="D29">
        <v>10</v>
      </c>
      <c r="E29" s="2">
        <v>0.46</v>
      </c>
      <c r="F29" s="2">
        <f t="shared" si="0"/>
        <v>4.6000000000000005</v>
      </c>
      <c r="G29" t="s">
        <v>51</v>
      </c>
      <c r="H29" s="3" t="s">
        <v>103</v>
      </c>
      <c r="I29" s="5" t="s">
        <v>104</v>
      </c>
    </row>
    <row r="30" spans="1:9" x14ac:dyDescent="0.35">
      <c r="A30" t="s">
        <v>105</v>
      </c>
      <c r="B30" t="s">
        <v>2</v>
      </c>
      <c r="C30" t="s">
        <v>106</v>
      </c>
      <c r="D30">
        <v>6</v>
      </c>
      <c r="E30" s="2">
        <v>1.97</v>
      </c>
      <c r="F30" s="2">
        <f t="shared" si="0"/>
        <v>11.82</v>
      </c>
      <c r="G30" t="s">
        <v>51</v>
      </c>
      <c r="H30" s="3" t="s">
        <v>107</v>
      </c>
      <c r="I30" s="5" t="s">
        <v>108</v>
      </c>
    </row>
    <row r="31" spans="1:9" x14ac:dyDescent="0.35">
      <c r="A31" t="s">
        <v>109</v>
      </c>
      <c r="B31" t="s">
        <v>2</v>
      </c>
      <c r="C31" t="s">
        <v>110</v>
      </c>
      <c r="D31">
        <v>20</v>
      </c>
      <c r="E31" s="2">
        <v>0.17</v>
      </c>
      <c r="F31" s="2">
        <f t="shared" si="0"/>
        <v>3.4000000000000004</v>
      </c>
      <c r="G31" t="s">
        <v>51</v>
      </c>
      <c r="H31" s="3" t="s">
        <v>111</v>
      </c>
      <c r="I31" s="5" t="s">
        <v>112</v>
      </c>
    </row>
    <row r="32" spans="1:9" x14ac:dyDescent="0.35">
      <c r="A32" t="s">
        <v>113</v>
      </c>
      <c r="B32" t="s">
        <v>18</v>
      </c>
      <c r="D32">
        <v>1</v>
      </c>
      <c r="E32" s="2">
        <v>23.99</v>
      </c>
      <c r="F32" s="2">
        <f t="shared" si="0"/>
        <v>23.99</v>
      </c>
      <c r="G32" t="s">
        <v>11</v>
      </c>
      <c r="H32" s="3" t="s">
        <v>114</v>
      </c>
      <c r="I32" s="6" t="s">
        <v>115</v>
      </c>
    </row>
    <row r="33" spans="1:9" x14ac:dyDescent="0.35">
      <c r="A33" t="s">
        <v>116</v>
      </c>
      <c r="B33" t="s">
        <v>18</v>
      </c>
      <c r="D33">
        <v>1</v>
      </c>
      <c r="E33" s="2">
        <v>15.99</v>
      </c>
      <c r="F33" s="2">
        <f t="shared" si="0"/>
        <v>15.99</v>
      </c>
      <c r="G33" t="s">
        <v>11</v>
      </c>
      <c r="H33" s="3" t="s">
        <v>117</v>
      </c>
      <c r="I33" s="4" t="s">
        <v>118</v>
      </c>
    </row>
    <row r="34" spans="1:9" x14ac:dyDescent="0.35">
      <c r="A34" t="s">
        <v>119</v>
      </c>
      <c r="B34" t="s">
        <v>10</v>
      </c>
      <c r="D34">
        <v>1</v>
      </c>
      <c r="E34" s="2">
        <v>29.71</v>
      </c>
      <c r="F34" s="2">
        <f t="shared" si="0"/>
        <v>29.71</v>
      </c>
      <c r="G34" t="s">
        <v>11</v>
      </c>
      <c r="H34" s="3" t="s">
        <v>120</v>
      </c>
      <c r="I34" s="4" t="s">
        <v>121</v>
      </c>
    </row>
    <row r="35" spans="1:9" x14ac:dyDescent="0.35">
      <c r="A35" t="s">
        <v>122</v>
      </c>
      <c r="B35" t="s">
        <v>10</v>
      </c>
      <c r="D35">
        <v>1</v>
      </c>
      <c r="E35" s="2">
        <v>36</v>
      </c>
      <c r="F35" s="2">
        <f t="shared" si="0"/>
        <v>36</v>
      </c>
      <c r="G35" t="s">
        <v>11</v>
      </c>
      <c r="H35" s="3" t="s">
        <v>123</v>
      </c>
      <c r="I35" s="4" t="s">
        <v>124</v>
      </c>
    </row>
    <row r="36" spans="1:9" x14ac:dyDescent="0.35">
      <c r="A36" t="s">
        <v>125</v>
      </c>
      <c r="B36" t="s">
        <v>10</v>
      </c>
      <c r="D36">
        <v>1</v>
      </c>
      <c r="E36" s="2">
        <v>29.99</v>
      </c>
      <c r="F36" s="2">
        <f t="shared" si="0"/>
        <v>29.99</v>
      </c>
      <c r="G36" t="s">
        <v>11</v>
      </c>
      <c r="H36" s="3" t="s">
        <v>126</v>
      </c>
      <c r="I36" s="4" t="s">
        <v>127</v>
      </c>
    </row>
    <row r="37" spans="1:9" x14ac:dyDescent="0.35">
      <c r="A37" t="s">
        <v>128</v>
      </c>
      <c r="B37" t="s">
        <v>10</v>
      </c>
      <c r="D37">
        <v>1</v>
      </c>
      <c r="E37" s="2">
        <v>33.700000000000003</v>
      </c>
      <c r="F37" s="2">
        <f t="shared" si="0"/>
        <v>33.700000000000003</v>
      </c>
      <c r="G37" t="s">
        <v>11</v>
      </c>
      <c r="H37" s="3" t="s">
        <v>129</v>
      </c>
      <c r="I37" s="4" t="s">
        <v>130</v>
      </c>
    </row>
    <row r="38" spans="1:9" x14ac:dyDescent="0.35">
      <c r="A38" t="s">
        <v>131</v>
      </c>
      <c r="B38" t="s">
        <v>28</v>
      </c>
      <c r="D38">
        <v>20</v>
      </c>
      <c r="E38" s="2">
        <v>12.95</v>
      </c>
      <c r="F38" s="2">
        <f t="shared" si="0"/>
        <v>259</v>
      </c>
      <c r="G38" t="s">
        <v>19</v>
      </c>
      <c r="H38" s="3">
        <v>182</v>
      </c>
      <c r="I38" s="4" t="s">
        <v>132</v>
      </c>
    </row>
    <row r="39" spans="1:9" x14ac:dyDescent="0.35">
      <c r="A39" t="s">
        <v>133</v>
      </c>
      <c r="B39" t="s">
        <v>28</v>
      </c>
      <c r="D39">
        <v>10</v>
      </c>
      <c r="E39" s="2">
        <v>11.95</v>
      </c>
      <c r="F39" s="2">
        <f t="shared" si="0"/>
        <v>119.5</v>
      </c>
      <c r="G39" t="s">
        <v>19</v>
      </c>
      <c r="H39" s="3">
        <v>1070</v>
      </c>
      <c r="I39" s="4" t="s">
        <v>134</v>
      </c>
    </row>
    <row r="40" spans="1:9" x14ac:dyDescent="0.35">
      <c r="A40" t="s">
        <v>135</v>
      </c>
      <c r="B40" t="s">
        <v>2</v>
      </c>
      <c r="C40" t="s">
        <v>98</v>
      </c>
      <c r="D40">
        <v>1</v>
      </c>
      <c r="E40" s="2">
        <v>18.5</v>
      </c>
      <c r="F40" s="2">
        <f t="shared" si="0"/>
        <v>18.5</v>
      </c>
      <c r="G40" t="s">
        <v>136</v>
      </c>
      <c r="H40" s="3" t="s">
        <v>137</v>
      </c>
      <c r="I40" s="7" t="s">
        <v>138</v>
      </c>
    </row>
    <row r="41" spans="1:9" x14ac:dyDescent="0.35">
      <c r="A41" t="s">
        <v>139</v>
      </c>
      <c r="B41" t="s">
        <v>2</v>
      </c>
      <c r="C41" t="s">
        <v>98</v>
      </c>
      <c r="D41">
        <v>1</v>
      </c>
      <c r="E41" s="2">
        <v>2.1</v>
      </c>
      <c r="F41" s="2">
        <f t="shared" si="0"/>
        <v>2.1</v>
      </c>
      <c r="G41" t="s">
        <v>136</v>
      </c>
      <c r="H41" s="3" t="s">
        <v>140</v>
      </c>
      <c r="I41" s="7" t="s">
        <v>141</v>
      </c>
    </row>
    <row r="42" spans="1:9" x14ac:dyDescent="0.35">
      <c r="A42" t="s">
        <v>142</v>
      </c>
      <c r="B42" t="s">
        <v>2</v>
      </c>
      <c r="C42" t="s">
        <v>98</v>
      </c>
      <c r="D42">
        <v>2</v>
      </c>
      <c r="E42" s="2">
        <v>22.1</v>
      </c>
      <c r="F42" s="2">
        <f t="shared" si="0"/>
        <v>44.2</v>
      </c>
      <c r="G42" t="s">
        <v>46</v>
      </c>
      <c r="H42" s="3" t="s">
        <v>142</v>
      </c>
      <c r="I42" s="7" t="s">
        <v>143</v>
      </c>
    </row>
    <row r="43" spans="1:9" x14ac:dyDescent="0.35">
      <c r="A43" t="s">
        <v>144</v>
      </c>
      <c r="B43" t="s">
        <v>2</v>
      </c>
      <c r="C43" t="s">
        <v>98</v>
      </c>
      <c r="D43">
        <v>2</v>
      </c>
      <c r="E43" s="2">
        <v>29.12</v>
      </c>
      <c r="F43" s="2">
        <f t="shared" si="0"/>
        <v>58.24</v>
      </c>
      <c r="G43" t="s">
        <v>46</v>
      </c>
      <c r="H43" s="3" t="s">
        <v>144</v>
      </c>
      <c r="I43" s="7" t="s">
        <v>145</v>
      </c>
    </row>
    <row r="44" spans="1:9" x14ac:dyDescent="0.35">
      <c r="A44" t="s">
        <v>146</v>
      </c>
      <c r="B44" t="s">
        <v>2</v>
      </c>
      <c r="C44" t="s">
        <v>98</v>
      </c>
      <c r="D44">
        <v>2</v>
      </c>
      <c r="E44" s="2">
        <v>0.63</v>
      </c>
      <c r="F44" s="2">
        <f t="shared" si="0"/>
        <v>1.26</v>
      </c>
      <c r="G44" t="s">
        <v>46</v>
      </c>
      <c r="H44" s="3" t="s">
        <v>146</v>
      </c>
      <c r="I44" s="7" t="s">
        <v>147</v>
      </c>
    </row>
    <row r="45" spans="1:9" x14ac:dyDescent="0.35">
      <c r="A45" t="s">
        <v>148</v>
      </c>
      <c r="B45" t="s">
        <v>2</v>
      </c>
      <c r="C45" t="s">
        <v>98</v>
      </c>
      <c r="D45">
        <v>6</v>
      </c>
      <c r="E45" s="2">
        <v>0.56999999999999995</v>
      </c>
      <c r="F45" s="2">
        <f t="shared" si="0"/>
        <v>3.42</v>
      </c>
      <c r="G45" t="s">
        <v>46</v>
      </c>
      <c r="H45" s="3" t="s">
        <v>149</v>
      </c>
      <c r="I45" s="7" t="s">
        <v>150</v>
      </c>
    </row>
    <row r="46" spans="1:9" x14ac:dyDescent="0.35">
      <c r="A46" t="s">
        <v>151</v>
      </c>
      <c r="B46" t="s">
        <v>2</v>
      </c>
      <c r="C46" t="s">
        <v>152</v>
      </c>
      <c r="D46">
        <v>1</v>
      </c>
      <c r="E46" s="2">
        <v>10.99</v>
      </c>
      <c r="F46" s="2">
        <f t="shared" si="0"/>
        <v>10.99</v>
      </c>
      <c r="G46" t="s">
        <v>11</v>
      </c>
      <c r="H46" s="3" t="s">
        <v>153</v>
      </c>
      <c r="I46" s="7" t="s">
        <v>154</v>
      </c>
    </row>
    <row r="47" spans="1:9" x14ac:dyDescent="0.35">
      <c r="A47" t="s">
        <v>155</v>
      </c>
      <c r="B47" t="s">
        <v>2</v>
      </c>
      <c r="C47" t="s">
        <v>156</v>
      </c>
      <c r="D47">
        <v>5</v>
      </c>
      <c r="E47" s="2">
        <v>0.55000000000000004</v>
      </c>
      <c r="F47" s="2">
        <f t="shared" si="0"/>
        <v>2.75</v>
      </c>
      <c r="G47" t="s">
        <v>51</v>
      </c>
      <c r="H47" s="3" t="s">
        <v>157</v>
      </c>
      <c r="I47" s="8" t="s">
        <v>158</v>
      </c>
    </row>
    <row r="48" spans="1:9" x14ac:dyDescent="0.35">
      <c r="A48" t="s">
        <v>159</v>
      </c>
      <c r="B48" t="s">
        <v>2</v>
      </c>
      <c r="C48" t="s">
        <v>106</v>
      </c>
      <c r="D48">
        <v>5</v>
      </c>
      <c r="E48" s="2">
        <v>2.68</v>
      </c>
      <c r="F48" s="2">
        <f t="shared" si="0"/>
        <v>13.4</v>
      </c>
      <c r="G48" t="s">
        <v>46</v>
      </c>
      <c r="H48" s="3" t="s">
        <v>160</v>
      </c>
      <c r="I48" s="8" t="s">
        <v>161</v>
      </c>
    </row>
    <row r="49" spans="1:9" x14ac:dyDescent="0.35">
      <c r="A49" t="s">
        <v>162</v>
      </c>
      <c r="B49" t="s">
        <v>39</v>
      </c>
      <c r="D49">
        <v>1</v>
      </c>
      <c r="E49" s="2">
        <v>8.99</v>
      </c>
      <c r="F49" s="2">
        <f t="shared" si="0"/>
        <v>8.99</v>
      </c>
      <c r="G49" t="s">
        <v>11</v>
      </c>
      <c r="H49" s="3" t="s">
        <v>163</v>
      </c>
      <c r="I49" s="8" t="s">
        <v>164</v>
      </c>
    </row>
    <row r="50" spans="1:9" x14ac:dyDescent="0.35">
      <c r="A50" t="s">
        <v>165</v>
      </c>
      <c r="B50" t="s">
        <v>2</v>
      </c>
      <c r="C50" t="s">
        <v>79</v>
      </c>
      <c r="D50">
        <v>100</v>
      </c>
      <c r="E50" s="2">
        <v>3.4000000000000002E-2</v>
      </c>
      <c r="F50" s="2">
        <f t="shared" si="0"/>
        <v>3.4000000000000004</v>
      </c>
      <c r="G50" t="s">
        <v>51</v>
      </c>
      <c r="H50" s="3" t="s">
        <v>166</v>
      </c>
      <c r="I50" s="8" t="s">
        <v>167</v>
      </c>
    </row>
    <row r="51" spans="1:9" x14ac:dyDescent="0.35">
      <c r="A51" t="s">
        <v>168</v>
      </c>
      <c r="B51" t="s">
        <v>2</v>
      </c>
      <c r="C51" t="s">
        <v>79</v>
      </c>
      <c r="D51">
        <v>30</v>
      </c>
      <c r="E51" s="2">
        <v>4.4999999999999998E-2</v>
      </c>
      <c r="F51" s="2">
        <f t="shared" si="0"/>
        <v>1.3499999999999999</v>
      </c>
      <c r="G51" t="s">
        <v>51</v>
      </c>
      <c r="H51" s="3" t="s">
        <v>169</v>
      </c>
      <c r="I51" s="8" t="s">
        <v>170</v>
      </c>
    </row>
    <row r="52" spans="1:9" x14ac:dyDescent="0.35">
      <c r="A52" t="s">
        <v>171</v>
      </c>
      <c r="B52" t="s">
        <v>2</v>
      </c>
      <c r="C52" t="s">
        <v>98</v>
      </c>
      <c r="D52">
        <v>1</v>
      </c>
      <c r="E52" s="2">
        <v>19.989999999999998</v>
      </c>
      <c r="F52" s="2">
        <f t="shared" si="0"/>
        <v>19.989999999999998</v>
      </c>
      <c r="G52" t="s">
        <v>11</v>
      </c>
      <c r="H52" s="3" t="s">
        <v>172</v>
      </c>
      <c r="I52" s="8" t="s">
        <v>173</v>
      </c>
    </row>
    <row r="53" spans="1:9" x14ac:dyDescent="0.35">
      <c r="A53" t="s">
        <v>156</v>
      </c>
      <c r="B53" t="s">
        <v>2</v>
      </c>
      <c r="C53" t="s">
        <v>156</v>
      </c>
      <c r="D53">
        <v>5</v>
      </c>
      <c r="E53" s="2">
        <v>1.29</v>
      </c>
      <c r="F53" s="2">
        <f t="shared" si="0"/>
        <v>6.45</v>
      </c>
      <c r="G53" t="s">
        <v>51</v>
      </c>
      <c r="H53" s="3" t="s">
        <v>174</v>
      </c>
      <c r="I53" s="8" t="s">
        <v>175</v>
      </c>
    </row>
    <row r="54" spans="1:9" x14ac:dyDescent="0.35">
      <c r="A54" t="s">
        <v>176</v>
      </c>
      <c r="B54" t="s">
        <v>39</v>
      </c>
      <c r="D54">
        <v>2</v>
      </c>
      <c r="E54" s="2">
        <v>19.489999999999998</v>
      </c>
      <c r="F54" s="2">
        <f t="shared" si="0"/>
        <v>38.979999999999997</v>
      </c>
      <c r="G54" t="s">
        <v>177</v>
      </c>
      <c r="H54" s="3">
        <v>5063000756204</v>
      </c>
      <c r="I54" s="7" t="s">
        <v>178</v>
      </c>
    </row>
    <row r="55" spans="1:9" x14ac:dyDescent="0.35">
      <c r="A55" t="s">
        <v>179</v>
      </c>
      <c r="B55" t="s">
        <v>39</v>
      </c>
      <c r="D55">
        <v>1</v>
      </c>
      <c r="E55" s="2">
        <v>11.79</v>
      </c>
      <c r="F55" s="2">
        <f t="shared" si="0"/>
        <v>11.79</v>
      </c>
      <c r="G55" t="s">
        <v>177</v>
      </c>
      <c r="H55" s="3">
        <v>51131200616</v>
      </c>
      <c r="I55" s="7" t="s">
        <v>180</v>
      </c>
    </row>
    <row r="56" spans="1:9" x14ac:dyDescent="0.35">
      <c r="A56" t="s">
        <v>181</v>
      </c>
      <c r="B56" t="s">
        <v>39</v>
      </c>
      <c r="D56">
        <v>1</v>
      </c>
      <c r="E56" s="2">
        <v>11.99</v>
      </c>
      <c r="F56" s="2">
        <f t="shared" si="0"/>
        <v>11.99</v>
      </c>
      <c r="G56" t="s">
        <v>182</v>
      </c>
      <c r="H56" s="3">
        <v>29369157170</v>
      </c>
      <c r="I56" s="7" t="s">
        <v>183</v>
      </c>
    </row>
    <row r="57" spans="1:9" x14ac:dyDescent="0.35">
      <c r="A57" t="s">
        <v>184</v>
      </c>
      <c r="B57" t="s">
        <v>39</v>
      </c>
      <c r="D57">
        <v>1</v>
      </c>
      <c r="E57" s="2">
        <v>5.97</v>
      </c>
      <c r="F57" s="2">
        <f t="shared" si="0"/>
        <v>5.97</v>
      </c>
      <c r="G57" t="s">
        <v>182</v>
      </c>
      <c r="H57" s="3">
        <v>90340</v>
      </c>
      <c r="I57" s="7" t="s">
        <v>185</v>
      </c>
    </row>
    <row r="58" spans="1:9" x14ac:dyDescent="0.35">
      <c r="A58" t="s">
        <v>186</v>
      </c>
      <c r="B58" t="s">
        <v>39</v>
      </c>
      <c r="D58">
        <v>1</v>
      </c>
      <c r="E58" s="2">
        <v>7.47</v>
      </c>
      <c r="F58" s="2">
        <f t="shared" si="0"/>
        <v>7.47</v>
      </c>
      <c r="G58" t="s">
        <v>182</v>
      </c>
      <c r="H58" s="3" t="s">
        <v>187</v>
      </c>
      <c r="I58" s="7" t="s">
        <v>188</v>
      </c>
    </row>
    <row r="59" spans="1:9" x14ac:dyDescent="0.35">
      <c r="A59" t="s">
        <v>189</v>
      </c>
      <c r="B59" t="s">
        <v>39</v>
      </c>
      <c r="D59">
        <v>1</v>
      </c>
      <c r="E59" s="2">
        <v>2</v>
      </c>
      <c r="F59" s="2">
        <f t="shared" si="0"/>
        <v>2</v>
      </c>
      <c r="G59" t="s">
        <v>182</v>
      </c>
      <c r="H59" s="3">
        <v>46642</v>
      </c>
      <c r="I59" s="7" t="s">
        <v>190</v>
      </c>
    </row>
    <row r="60" spans="1:9" x14ac:dyDescent="0.35">
      <c r="A60" t="s">
        <v>191</v>
      </c>
      <c r="B60" t="s">
        <v>192</v>
      </c>
      <c r="D60">
        <v>3</v>
      </c>
      <c r="E60" s="2">
        <v>7.97</v>
      </c>
      <c r="F60" s="2">
        <f t="shared" si="0"/>
        <v>23.91</v>
      </c>
      <c r="G60" t="s">
        <v>193</v>
      </c>
      <c r="H60" s="3"/>
      <c r="I60" s="9" t="s">
        <v>194</v>
      </c>
    </row>
    <row r="61" spans="1:9" x14ac:dyDescent="0.35">
      <c r="A61" t="s">
        <v>195</v>
      </c>
      <c r="B61" t="s">
        <v>192</v>
      </c>
      <c r="D61">
        <v>3</v>
      </c>
      <c r="E61" s="2">
        <v>7.97</v>
      </c>
      <c r="F61" s="2">
        <f t="shared" si="0"/>
        <v>23.91</v>
      </c>
      <c r="G61" t="s">
        <v>193</v>
      </c>
      <c r="H61" s="3"/>
      <c r="I61" s="9" t="s">
        <v>194</v>
      </c>
    </row>
    <row r="62" spans="1:9" x14ac:dyDescent="0.35">
      <c r="A62" t="s">
        <v>196</v>
      </c>
      <c r="B62" t="s">
        <v>197</v>
      </c>
      <c r="D62">
        <v>1</v>
      </c>
      <c r="E62" s="2">
        <v>24</v>
      </c>
      <c r="F62" s="2">
        <f t="shared" si="0"/>
        <v>24</v>
      </c>
      <c r="G62" t="s">
        <v>193</v>
      </c>
      <c r="H62" s="3"/>
      <c r="I62" s="9" t="s">
        <v>194</v>
      </c>
    </row>
    <row r="63" spans="1:9" x14ac:dyDescent="0.35">
      <c r="A63" t="s">
        <v>198</v>
      </c>
      <c r="B63" t="s">
        <v>192</v>
      </c>
      <c r="D63">
        <v>3</v>
      </c>
      <c r="E63" s="2">
        <v>3.9</v>
      </c>
      <c r="F63" s="2">
        <f t="shared" si="0"/>
        <v>11.7</v>
      </c>
      <c r="G63" t="s">
        <v>193</v>
      </c>
      <c r="H63" s="3"/>
      <c r="I63" s="9" t="s">
        <v>194</v>
      </c>
    </row>
    <row r="64" spans="1:9" x14ac:dyDescent="0.35">
      <c r="A64" t="s">
        <v>199</v>
      </c>
      <c r="B64" t="s">
        <v>192</v>
      </c>
      <c r="D64">
        <v>3</v>
      </c>
      <c r="E64" s="2">
        <v>3.4</v>
      </c>
      <c r="F64" s="2">
        <f t="shared" si="0"/>
        <v>10.199999999999999</v>
      </c>
      <c r="G64" t="s">
        <v>193</v>
      </c>
      <c r="H64" s="3"/>
      <c r="I64" s="9" t="s">
        <v>194</v>
      </c>
    </row>
    <row r="65" spans="1:9" x14ac:dyDescent="0.35">
      <c r="A65" t="s">
        <v>200</v>
      </c>
      <c r="B65" t="s">
        <v>192</v>
      </c>
      <c r="D65">
        <v>3</v>
      </c>
      <c r="E65" s="2">
        <v>5.97</v>
      </c>
      <c r="F65" s="2">
        <f t="shared" si="0"/>
        <v>17.91</v>
      </c>
      <c r="G65" t="s">
        <v>193</v>
      </c>
      <c r="H65" s="3"/>
      <c r="I65" s="9" t="s">
        <v>194</v>
      </c>
    </row>
    <row r="66" spans="1:9" x14ac:dyDescent="0.35">
      <c r="A66" t="s">
        <v>201</v>
      </c>
      <c r="B66" t="s">
        <v>192</v>
      </c>
      <c r="D66">
        <v>3</v>
      </c>
      <c r="E66" s="2">
        <v>6.77</v>
      </c>
      <c r="F66" s="2">
        <f t="shared" si="0"/>
        <v>20.309999999999999</v>
      </c>
      <c r="G66" t="s">
        <v>193</v>
      </c>
      <c r="H66" s="3"/>
      <c r="I66" t="s">
        <v>194</v>
      </c>
    </row>
    <row r="67" spans="1:9" x14ac:dyDescent="0.35">
      <c r="A67" t="s">
        <v>202</v>
      </c>
      <c r="B67" t="s">
        <v>2</v>
      </c>
      <c r="C67" t="s">
        <v>203</v>
      </c>
      <c r="D67">
        <v>3</v>
      </c>
      <c r="E67" s="2">
        <v>5.8</v>
      </c>
      <c r="F67" s="2">
        <f t="shared" ref="F67:F73" si="1">D67*E67</f>
        <v>17.399999999999999</v>
      </c>
      <c r="G67" t="s">
        <v>204</v>
      </c>
      <c r="H67" s="3" t="s">
        <v>205</v>
      </c>
      <c r="I67" s="4" t="s">
        <v>206</v>
      </c>
    </row>
    <row r="68" spans="1:9" x14ac:dyDescent="0.35">
      <c r="A68" t="s">
        <v>207</v>
      </c>
      <c r="B68" t="s">
        <v>2</v>
      </c>
      <c r="C68" t="s">
        <v>50</v>
      </c>
      <c r="D68">
        <v>30</v>
      </c>
      <c r="E68" s="2">
        <v>0.09</v>
      </c>
      <c r="F68" s="2">
        <f t="shared" si="1"/>
        <v>2.6999999999999997</v>
      </c>
      <c r="G68" t="s">
        <v>51</v>
      </c>
      <c r="H68" s="3" t="s">
        <v>52</v>
      </c>
      <c r="I68" s="4" t="s">
        <v>53</v>
      </c>
    </row>
    <row r="69" spans="1:9" x14ac:dyDescent="0.35">
      <c r="A69" t="s">
        <v>208</v>
      </c>
      <c r="B69" t="s">
        <v>2</v>
      </c>
      <c r="C69" t="s">
        <v>58</v>
      </c>
      <c r="D69">
        <v>10</v>
      </c>
      <c r="E69" s="2">
        <v>0.43</v>
      </c>
      <c r="F69" s="2">
        <f t="shared" si="1"/>
        <v>4.3</v>
      </c>
      <c r="G69" t="s">
        <v>51</v>
      </c>
      <c r="H69" s="3" t="s">
        <v>59</v>
      </c>
      <c r="I69" s="4" t="s">
        <v>209</v>
      </c>
    </row>
    <row r="70" spans="1:9" x14ac:dyDescent="0.35">
      <c r="A70" t="s">
        <v>210</v>
      </c>
      <c r="B70" t="s">
        <v>2</v>
      </c>
      <c r="C70" t="s">
        <v>45</v>
      </c>
      <c r="D70">
        <v>10</v>
      </c>
      <c r="E70" s="2">
        <v>0.36</v>
      </c>
      <c r="F70" s="2">
        <f t="shared" si="1"/>
        <v>3.5999999999999996</v>
      </c>
      <c r="G70" t="s">
        <v>51</v>
      </c>
      <c r="H70" s="3" t="s">
        <v>211</v>
      </c>
      <c r="I70" s="4" t="s">
        <v>212</v>
      </c>
    </row>
    <row r="71" spans="1:9" x14ac:dyDescent="0.35">
      <c r="A71" t="s">
        <v>213</v>
      </c>
      <c r="B71" t="s">
        <v>2</v>
      </c>
      <c r="C71" t="s">
        <v>79</v>
      </c>
      <c r="D71">
        <v>30</v>
      </c>
      <c r="E71" s="2">
        <v>0.04</v>
      </c>
      <c r="F71" s="2">
        <f t="shared" si="1"/>
        <v>1.2</v>
      </c>
      <c r="G71" t="s">
        <v>51</v>
      </c>
      <c r="H71" s="3" t="s">
        <v>80</v>
      </c>
      <c r="I71" s="4" t="s">
        <v>214</v>
      </c>
    </row>
    <row r="72" spans="1:9" x14ac:dyDescent="0.35">
      <c r="A72" t="s">
        <v>215</v>
      </c>
      <c r="B72" t="s">
        <v>197</v>
      </c>
      <c r="D72">
        <v>1</v>
      </c>
      <c r="E72" s="2">
        <v>12.99</v>
      </c>
      <c r="F72" s="2">
        <f t="shared" si="1"/>
        <v>12.99</v>
      </c>
      <c r="G72" t="s">
        <v>46</v>
      </c>
      <c r="H72" s="3"/>
    </row>
    <row r="73" spans="1:9" x14ac:dyDescent="0.35">
      <c r="A73" t="s">
        <v>216</v>
      </c>
      <c r="B73" t="s">
        <v>197</v>
      </c>
      <c r="D73">
        <v>1</v>
      </c>
      <c r="E73" s="2">
        <v>30</v>
      </c>
      <c r="F73" s="2">
        <f t="shared" si="1"/>
        <v>30</v>
      </c>
      <c r="G73" t="s">
        <v>51</v>
      </c>
      <c r="H73" s="3"/>
    </row>
    <row r="74" spans="1:9" x14ac:dyDescent="0.35">
      <c r="E74" s="2"/>
      <c r="H74" s="3"/>
    </row>
    <row r="75" spans="1:9" x14ac:dyDescent="0.35">
      <c r="E75" s="2"/>
      <c r="F75" s="2"/>
    </row>
    <row r="76" spans="1:9" x14ac:dyDescent="0.35">
      <c r="E76" s="2"/>
      <c r="F76" s="2"/>
    </row>
    <row r="77" spans="1:9" x14ac:dyDescent="0.35">
      <c r="E77" s="2"/>
      <c r="F77" s="2">
        <f>SUM(F3:F76)</f>
        <v>1380.9600000000007</v>
      </c>
    </row>
    <row r="78" spans="1:9" x14ac:dyDescent="0.35">
      <c r="E78" s="2"/>
      <c r="F78" s="2"/>
    </row>
    <row r="79" spans="1:9" x14ac:dyDescent="0.35">
      <c r="E79" s="2"/>
      <c r="F79" s="2"/>
    </row>
    <row r="80" spans="1:9" x14ac:dyDescent="0.35">
      <c r="E80" s="2"/>
      <c r="F80" s="2"/>
    </row>
    <row r="81" spans="5:6" x14ac:dyDescent="0.35">
      <c r="E81" s="2"/>
      <c r="F81" s="2"/>
    </row>
    <row r="82" spans="5:6" x14ac:dyDescent="0.35">
      <c r="E82" s="2"/>
      <c r="F82" s="2"/>
    </row>
    <row r="83" spans="5:6" x14ac:dyDescent="0.35">
      <c r="E83" s="2"/>
      <c r="F83" s="2"/>
    </row>
    <row r="84" spans="5:6" x14ac:dyDescent="0.35">
      <c r="E84" s="2"/>
      <c r="F84" s="2"/>
    </row>
    <row r="85" spans="5:6" x14ac:dyDescent="0.35">
      <c r="E85" s="2"/>
      <c r="F85" s="2"/>
    </row>
    <row r="86" spans="5:6" x14ac:dyDescent="0.35">
      <c r="E86" s="2"/>
      <c r="F86" s="2"/>
    </row>
    <row r="87" spans="5:6" x14ac:dyDescent="0.35">
      <c r="E87" s="2"/>
      <c r="F87" s="2"/>
    </row>
    <row r="88" spans="5:6" x14ac:dyDescent="0.35">
      <c r="E88" s="2"/>
      <c r="F88" s="2"/>
    </row>
    <row r="89" spans="5:6" x14ac:dyDescent="0.35">
      <c r="E89" s="2"/>
      <c r="F89" s="2"/>
    </row>
    <row r="90" spans="5:6" x14ac:dyDescent="0.35">
      <c r="E90" s="2"/>
      <c r="F90" s="2"/>
    </row>
    <row r="91" spans="5:6" x14ac:dyDescent="0.35">
      <c r="E91" s="2"/>
      <c r="F91" s="2"/>
    </row>
    <row r="92" spans="5:6" x14ac:dyDescent="0.35">
      <c r="E92" s="2"/>
      <c r="F92" s="2"/>
    </row>
    <row r="93" spans="5:6" x14ac:dyDescent="0.35">
      <c r="E93" s="2"/>
      <c r="F93" s="2"/>
    </row>
    <row r="94" spans="5:6" x14ac:dyDescent="0.35">
      <c r="E94" s="2"/>
      <c r="F94" s="2"/>
    </row>
    <row r="95" spans="5:6" x14ac:dyDescent="0.35">
      <c r="E95" s="2"/>
      <c r="F95" s="2"/>
    </row>
    <row r="96" spans="5:6" x14ac:dyDescent="0.35">
      <c r="E96" s="2"/>
      <c r="F96" s="2"/>
    </row>
    <row r="97" spans="5:6" x14ac:dyDescent="0.35">
      <c r="E97" s="2"/>
      <c r="F97" s="2"/>
    </row>
    <row r="98" spans="5:6" x14ac:dyDescent="0.35">
      <c r="E98" s="2"/>
      <c r="F98" s="2"/>
    </row>
    <row r="99" spans="5:6" x14ac:dyDescent="0.35">
      <c r="E99" s="2"/>
      <c r="F99" s="2"/>
    </row>
    <row r="100" spans="5:6" x14ac:dyDescent="0.35">
      <c r="E100" s="2"/>
      <c r="F100" s="2"/>
    </row>
    <row r="101" spans="5:6" x14ac:dyDescent="0.35">
      <c r="E101" s="2"/>
      <c r="F101" s="2"/>
    </row>
    <row r="102" spans="5:6" x14ac:dyDescent="0.35">
      <c r="E102" s="2"/>
      <c r="F102" s="2"/>
    </row>
    <row r="103" spans="5:6" x14ac:dyDescent="0.35">
      <c r="E103" s="2"/>
      <c r="F103" s="2"/>
    </row>
    <row r="104" spans="5:6" x14ac:dyDescent="0.35">
      <c r="E104" s="2"/>
      <c r="F104" s="2"/>
    </row>
    <row r="105" spans="5:6" x14ac:dyDescent="0.35">
      <c r="E105" s="2"/>
      <c r="F105" s="2"/>
    </row>
    <row r="106" spans="5:6" x14ac:dyDescent="0.35">
      <c r="E106" s="2"/>
      <c r="F106" s="2"/>
    </row>
    <row r="107" spans="5:6" x14ac:dyDescent="0.35">
      <c r="E107" s="2"/>
      <c r="F107" s="2"/>
    </row>
    <row r="108" spans="5:6" x14ac:dyDescent="0.35">
      <c r="E108" s="2"/>
      <c r="F108" s="2"/>
    </row>
    <row r="109" spans="5:6" x14ac:dyDescent="0.35">
      <c r="E109" s="2"/>
      <c r="F109" s="2"/>
    </row>
    <row r="110" spans="5:6" x14ac:dyDescent="0.35">
      <c r="E110" s="2"/>
      <c r="F110" s="2"/>
    </row>
    <row r="111" spans="5:6" x14ac:dyDescent="0.35">
      <c r="E111" s="2"/>
      <c r="F111" s="2"/>
    </row>
    <row r="112" spans="5:6" x14ac:dyDescent="0.35">
      <c r="E112" s="2"/>
      <c r="F112" s="2"/>
    </row>
    <row r="113" spans="5:6" x14ac:dyDescent="0.35">
      <c r="E113" s="2"/>
      <c r="F113" s="2"/>
    </row>
    <row r="114" spans="5:6" x14ac:dyDescent="0.35">
      <c r="E114" s="2"/>
      <c r="F114" s="2"/>
    </row>
    <row r="115" spans="5:6" x14ac:dyDescent="0.35">
      <c r="E115" s="2"/>
      <c r="F115" s="2"/>
    </row>
    <row r="116" spans="5:6" x14ac:dyDescent="0.35">
      <c r="E116" s="2"/>
      <c r="F116" s="2"/>
    </row>
    <row r="117" spans="5:6" x14ac:dyDescent="0.35">
      <c r="E117" s="2"/>
      <c r="F117" s="2"/>
    </row>
    <row r="118" spans="5:6" x14ac:dyDescent="0.35">
      <c r="E118" s="2"/>
      <c r="F118" s="2"/>
    </row>
    <row r="119" spans="5:6" x14ac:dyDescent="0.35">
      <c r="E119" s="2"/>
      <c r="F119" s="2"/>
    </row>
    <row r="120" spans="5:6" x14ac:dyDescent="0.35">
      <c r="E120" s="2"/>
      <c r="F120" s="2"/>
    </row>
    <row r="121" spans="5:6" x14ac:dyDescent="0.35">
      <c r="E121" s="2"/>
      <c r="F121" s="2"/>
    </row>
    <row r="122" spans="5:6" x14ac:dyDescent="0.35">
      <c r="E122" s="2"/>
      <c r="F122" s="2"/>
    </row>
    <row r="123" spans="5:6" x14ac:dyDescent="0.35">
      <c r="E123" s="2"/>
      <c r="F123" s="2"/>
    </row>
    <row r="124" spans="5:6" x14ac:dyDescent="0.35">
      <c r="E124" s="2"/>
      <c r="F124" s="2"/>
    </row>
    <row r="125" spans="5:6" x14ac:dyDescent="0.35">
      <c r="E125" s="2"/>
      <c r="F125" s="2"/>
    </row>
    <row r="126" spans="5:6" x14ac:dyDescent="0.35">
      <c r="E126" s="2"/>
      <c r="F126" s="2"/>
    </row>
    <row r="127" spans="5:6" x14ac:dyDescent="0.35">
      <c r="E127" s="2"/>
      <c r="F127" s="2"/>
    </row>
    <row r="128" spans="5:6" x14ac:dyDescent="0.35">
      <c r="E128" s="2"/>
      <c r="F128" s="2"/>
    </row>
    <row r="129" spans="5:6" x14ac:dyDescent="0.35">
      <c r="E129" s="2"/>
      <c r="F129" s="2"/>
    </row>
    <row r="130" spans="5:6" x14ac:dyDescent="0.35">
      <c r="E130" s="2"/>
      <c r="F130" s="2"/>
    </row>
    <row r="131" spans="5:6" x14ac:dyDescent="0.35">
      <c r="E131" s="2"/>
      <c r="F131" s="2"/>
    </row>
    <row r="132" spans="5:6" x14ac:dyDescent="0.35">
      <c r="E132" s="2"/>
      <c r="F132" s="2"/>
    </row>
    <row r="133" spans="5:6" x14ac:dyDescent="0.35">
      <c r="E133" s="2"/>
      <c r="F133" s="2"/>
    </row>
    <row r="134" spans="5:6" x14ac:dyDescent="0.35">
      <c r="E134" s="2"/>
      <c r="F134" s="2"/>
    </row>
    <row r="135" spans="5:6" x14ac:dyDescent="0.35">
      <c r="E135" s="2"/>
      <c r="F135" s="2"/>
    </row>
    <row r="136" spans="5:6" x14ac:dyDescent="0.35">
      <c r="E136" s="2"/>
      <c r="F136" s="2"/>
    </row>
    <row r="137" spans="5:6" x14ac:dyDescent="0.35">
      <c r="E137" s="2"/>
      <c r="F137" s="2"/>
    </row>
    <row r="138" spans="5:6" x14ac:dyDescent="0.35">
      <c r="E138" s="2"/>
      <c r="F138" s="2"/>
    </row>
    <row r="139" spans="5:6" x14ac:dyDescent="0.35">
      <c r="E139" s="2"/>
      <c r="F139" s="2"/>
    </row>
    <row r="140" spans="5:6" x14ac:dyDescent="0.35">
      <c r="E140" s="2"/>
      <c r="F140" s="2"/>
    </row>
    <row r="141" spans="5:6" x14ac:dyDescent="0.35">
      <c r="E141" s="2"/>
      <c r="F141" s="2"/>
    </row>
    <row r="142" spans="5:6" x14ac:dyDescent="0.35">
      <c r="E142" s="2"/>
      <c r="F142" s="2"/>
    </row>
    <row r="143" spans="5:6" x14ac:dyDescent="0.35">
      <c r="E143" s="2"/>
      <c r="F143" s="2"/>
    </row>
    <row r="144" spans="5:6" x14ac:dyDescent="0.35">
      <c r="E144" s="2"/>
      <c r="F144" s="2"/>
    </row>
    <row r="145" spans="5:6" x14ac:dyDescent="0.35">
      <c r="E145" s="2"/>
      <c r="F145" s="2"/>
    </row>
    <row r="146" spans="5:6" x14ac:dyDescent="0.35">
      <c r="E146" s="2"/>
      <c r="F146" s="2"/>
    </row>
    <row r="147" spans="5:6" x14ac:dyDescent="0.35">
      <c r="E147" s="2"/>
      <c r="F147" s="2"/>
    </row>
    <row r="148" spans="5:6" x14ac:dyDescent="0.35">
      <c r="E148" s="2"/>
      <c r="F148" s="2"/>
    </row>
    <row r="149" spans="5:6" x14ac:dyDescent="0.35">
      <c r="E149" s="2"/>
      <c r="F149" s="2"/>
    </row>
    <row r="150" spans="5:6" x14ac:dyDescent="0.35">
      <c r="E150" s="2"/>
      <c r="F150" s="2"/>
    </row>
    <row r="151" spans="5:6" x14ac:dyDescent="0.35">
      <c r="E151" s="2"/>
      <c r="F151" s="2"/>
    </row>
    <row r="152" spans="5:6" x14ac:dyDescent="0.35">
      <c r="E152" s="2"/>
      <c r="F152" s="2"/>
    </row>
    <row r="153" spans="5:6" x14ac:dyDescent="0.35">
      <c r="E153" s="2"/>
      <c r="F153" s="2"/>
    </row>
    <row r="154" spans="5:6" x14ac:dyDescent="0.35">
      <c r="E154" s="2"/>
      <c r="F154" s="2"/>
    </row>
    <row r="155" spans="5:6" x14ac:dyDescent="0.35">
      <c r="E155" s="2"/>
      <c r="F155" s="2"/>
    </row>
    <row r="156" spans="5:6" x14ac:dyDescent="0.35">
      <c r="E156" s="2"/>
      <c r="F156" s="2"/>
    </row>
    <row r="157" spans="5:6" x14ac:dyDescent="0.35">
      <c r="E157" s="2"/>
      <c r="F157" s="2"/>
    </row>
    <row r="158" spans="5:6" x14ac:dyDescent="0.35">
      <c r="E158" s="2"/>
      <c r="F158" s="2"/>
    </row>
    <row r="159" spans="5:6" x14ac:dyDescent="0.35">
      <c r="E159" s="2"/>
      <c r="F159" s="2"/>
    </row>
    <row r="160" spans="5:6" x14ac:dyDescent="0.35">
      <c r="E160" s="2"/>
      <c r="F160" s="2"/>
    </row>
    <row r="161" spans="5:6" x14ac:dyDescent="0.35">
      <c r="E161" s="2"/>
      <c r="F161" s="2"/>
    </row>
    <row r="162" spans="5:6" x14ac:dyDescent="0.35">
      <c r="E162" s="2"/>
      <c r="F162" s="2"/>
    </row>
    <row r="163" spans="5:6" x14ac:dyDescent="0.35">
      <c r="E163" s="2"/>
      <c r="F163" s="2"/>
    </row>
    <row r="164" spans="5:6" x14ac:dyDescent="0.35">
      <c r="E164" s="2"/>
      <c r="F164" s="2"/>
    </row>
    <row r="165" spans="5:6" x14ac:dyDescent="0.35">
      <c r="E165" s="2"/>
      <c r="F165" s="2"/>
    </row>
    <row r="166" spans="5:6" x14ac:dyDescent="0.35">
      <c r="E166" s="2"/>
      <c r="F166" s="2"/>
    </row>
    <row r="167" spans="5:6" x14ac:dyDescent="0.35">
      <c r="E167" s="2"/>
      <c r="F167" s="2"/>
    </row>
    <row r="168" spans="5:6" x14ac:dyDescent="0.35">
      <c r="E168" s="2"/>
      <c r="F168" s="2"/>
    </row>
    <row r="169" spans="5:6" x14ac:dyDescent="0.35">
      <c r="E169" s="2"/>
      <c r="F169" s="2"/>
    </row>
    <row r="170" spans="5:6" x14ac:dyDescent="0.35">
      <c r="E170" s="2"/>
      <c r="F170" s="2"/>
    </row>
    <row r="171" spans="5:6" x14ac:dyDescent="0.35">
      <c r="E171" s="2"/>
      <c r="F171" s="2"/>
    </row>
    <row r="172" spans="5:6" x14ac:dyDescent="0.35">
      <c r="E172" s="2"/>
      <c r="F172" s="2"/>
    </row>
    <row r="173" spans="5:6" x14ac:dyDescent="0.35">
      <c r="E173" s="2"/>
      <c r="F173" s="2"/>
    </row>
    <row r="174" spans="5:6" x14ac:dyDescent="0.35">
      <c r="E174" s="2"/>
      <c r="F174" s="2"/>
    </row>
    <row r="175" spans="5:6" x14ac:dyDescent="0.35">
      <c r="E175" s="2"/>
      <c r="F175" s="2"/>
    </row>
    <row r="176" spans="5:6" x14ac:dyDescent="0.35">
      <c r="E176" s="2"/>
      <c r="F176" s="2"/>
    </row>
    <row r="177" spans="5:6" x14ac:dyDescent="0.35">
      <c r="E177" s="2"/>
      <c r="F177" s="2"/>
    </row>
    <row r="178" spans="5:6" x14ac:dyDescent="0.35">
      <c r="E178" s="2"/>
      <c r="F178" s="2"/>
    </row>
    <row r="179" spans="5:6" x14ac:dyDescent="0.35">
      <c r="E179" s="2"/>
      <c r="F179" s="2"/>
    </row>
    <row r="180" spans="5:6" x14ac:dyDescent="0.35">
      <c r="E180" s="2"/>
      <c r="F180" s="2"/>
    </row>
    <row r="181" spans="5:6" x14ac:dyDescent="0.35">
      <c r="E181" s="2"/>
      <c r="F181" s="2"/>
    </row>
    <row r="182" spans="5:6" x14ac:dyDescent="0.35">
      <c r="E182" s="2"/>
      <c r="F182" s="2"/>
    </row>
    <row r="183" spans="5:6" x14ac:dyDescent="0.35">
      <c r="E183" s="2"/>
      <c r="F183" s="2"/>
    </row>
    <row r="184" spans="5:6" x14ac:dyDescent="0.35">
      <c r="E184" s="2"/>
      <c r="F184" s="2"/>
    </row>
    <row r="185" spans="5:6" x14ac:dyDescent="0.35">
      <c r="E185" s="2"/>
      <c r="F185" s="2"/>
    </row>
    <row r="186" spans="5:6" x14ac:dyDescent="0.35">
      <c r="E186" s="2"/>
      <c r="F186" s="2"/>
    </row>
    <row r="187" spans="5:6" x14ac:dyDescent="0.35">
      <c r="E187" s="2"/>
      <c r="F187" s="2"/>
    </row>
    <row r="188" spans="5:6" x14ac:dyDescent="0.35">
      <c r="E188" s="2"/>
      <c r="F188" s="2"/>
    </row>
    <row r="189" spans="5:6" x14ac:dyDescent="0.35">
      <c r="E189" s="2"/>
      <c r="F189" s="2"/>
    </row>
  </sheetData>
  <autoFilter ref="A2:I2" xr:uid="{6B6BF199-BD84-48D9-832A-02B866FBE9B1}"/>
  <dataValidations count="3">
    <dataValidation type="list" allowBlank="1" showInputMessage="1" showErrorMessage="1" sqref="C3:C1048576" xr:uid="{F0169F31-E8AB-44FB-8FC4-C00C320F71CD}">
      <formula1>"Resistors, Diodes, Capacitor, LED,Crystal,Header,Connectors,ATM,USB,Wire,Switch,Fuse,Varistor,Op Amp,Button,Misc"</formula1>
    </dataValidation>
    <dataValidation type="list" allowBlank="1" showInputMessage="1" showErrorMessage="1" sqref="B3:B73" xr:uid="{EDA2C6B5-45AD-450D-B8C4-EC2848F27053}">
      <formula1>"Filament, PCB, Sensors, Components, Power, Glove, Shipping"</formula1>
    </dataValidation>
    <dataValidation type="list" allowBlank="1" showInputMessage="1" showErrorMessage="1" sqref="B74:B75" xr:uid="{7CE0A094-2F1C-40C2-BA0D-9C2820AEAC38}">
      <formula1>"Filament, PCB, Sensors, Components"</formula1>
    </dataValidation>
  </dataValidations>
  <hyperlinks>
    <hyperlink ref="I38" r:id="rId1" xr:uid="{F5E2C9DB-23BA-47C1-B0E0-21AF4DB8F729}"/>
    <hyperlink ref="I40" r:id="rId2" xr:uid="{F99DDD42-61E7-4E19-A990-EEA2E6FB07F3}"/>
    <hyperlink ref="I35" r:id="rId3" xr:uid="{9296C137-D7CF-4A0F-9EEB-6E50829C2976}"/>
    <hyperlink ref="I8" r:id="rId4" xr:uid="{7A254FDF-317B-43FD-A2A2-92BA110DCA18}"/>
    <hyperlink ref="I9" r:id="rId5" xr:uid="{A76A5672-DBA6-423C-9509-0D520C01960F}"/>
    <hyperlink ref="I10" r:id="rId6" xr:uid="{5C9A5102-1FE8-4F37-9FB4-F6045EFAD001}"/>
    <hyperlink ref="I11" r:id="rId7" xr:uid="{5F279669-D1F6-4676-A114-2C12A5C8BF19}"/>
    <hyperlink ref="I5" r:id="rId8" xr:uid="{C3FB64E9-7729-46D1-8A2D-685E6DE22B38}"/>
    <hyperlink ref="I6" r:id="rId9" xr:uid="{D35821BA-C801-4E5F-8181-05CCF94E66F2}"/>
    <hyperlink ref="I7" r:id="rId10" xr:uid="{64D35770-B128-4989-A93C-D612DAE5A9A9}"/>
    <hyperlink ref="I47" r:id="rId11" xr:uid="{B7F52881-FD7E-4C28-966B-3A0B8A6FACF8}"/>
    <hyperlink ref="I49" r:id="rId12" xr:uid="{D6285FB4-AD4D-4861-8A49-269F88425A6D}"/>
    <hyperlink ref="I50" r:id="rId13" xr:uid="{41AFB605-33DA-4AE8-B005-098E378B7875}"/>
    <hyperlink ref="I51" r:id="rId14" xr:uid="{8B0114C2-868D-4DDF-9F67-5E58BA2F78CB}"/>
    <hyperlink ref="I52" r:id="rId15" xr:uid="{86577496-C98C-4859-BCE8-BC59CFB36186}"/>
    <hyperlink ref="I20" r:id="rId16" xr:uid="{7BD180AC-BD49-4394-9055-B3BEDC4AE07E}"/>
    <hyperlink ref="I19" r:id="rId17" xr:uid="{4DAC8F3D-BBD7-463B-8371-B5EADC9519B7}"/>
    <hyperlink ref="I21" r:id="rId18" xr:uid="{9B84202B-E788-4B84-A7E6-DC16E84840B0}"/>
    <hyperlink ref="I14" r:id="rId19" xr:uid="{2DEF042E-BE97-46A8-B8D8-B469BD47579C}"/>
    <hyperlink ref="I32" r:id="rId20" xr:uid="{EC0FB4D0-B5C9-4E43-9EDA-27800E03D58D}"/>
    <hyperlink ref="I34" r:id="rId21" xr:uid="{D93E4F89-EDA0-4F1F-81D9-C2D1F9D2061D}"/>
    <hyperlink ref="I39" r:id="rId22" xr:uid="{98046235-3476-4F46-BDEC-4EFE42901C7E}"/>
    <hyperlink ref="I46" r:id="rId23" xr:uid="{56328267-314B-4278-8741-6555929D9520}"/>
    <hyperlink ref="I54" r:id="rId24" xr:uid="{EEAC807E-377F-4080-9B86-D733FA5048D9}"/>
    <hyperlink ref="I55" r:id="rId25" xr:uid="{A3A786A6-D21F-4A2D-9996-3FB7BF1BA429}"/>
    <hyperlink ref="I56" r:id="rId26" xr:uid="{2F3A713E-D3B8-4791-A94C-34A6BDF2D60C}"/>
    <hyperlink ref="I57" r:id="rId27" xr:uid="{69CF036E-75E3-4D22-A21E-41B807C696E6}"/>
    <hyperlink ref="I58" r:id="rId28" xr:uid="{562764C3-7337-4E6F-9A51-FA0C8F384469}"/>
    <hyperlink ref="I59" r:id="rId29" xr:uid="{B50AFBB1-03F0-4A4F-B347-7A17295A649B}"/>
    <hyperlink ref="I4" r:id="rId30" xr:uid="{AEC5AA95-6F45-446F-BBAA-0DF24F26BB4A}"/>
    <hyperlink ref="I69" r:id="rId31" xr:uid="{64353153-85CB-4433-B99A-5D38DF8F4C1E}"/>
    <hyperlink ref="I70" r:id="rId32" xr:uid="{ADF0CEDB-2027-41A7-A65E-615D5451FDF7}"/>
    <hyperlink ref="I71" r:id="rId33" xr:uid="{1BD892A7-6EF5-4F28-B20C-9D7B37840BDC}"/>
  </hyperlinks>
  <pageMargins left="0.7" right="0.7" top="0.75" bottom="0.75" header="0.3" footer="0.3"/>
  <pageSetup scale="40" fitToHeight="0" orientation="landscape" horizontalDpi="1200" verticalDpi="1200" r:id="rId34"/>
  <headerFooter>
    <oddHeader>&amp;L&amp;G&amp;CTeam 24
Total Expenditures&amp;RPage &amp;P of &amp;N</oddHeader>
  </headerFooter>
  <legacyDrawingHF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260F-0169-4B7D-BEF5-23FBCA6CC9E4}">
  <dimension ref="A2:G21"/>
  <sheetViews>
    <sheetView view="pageLayout" zoomScaleNormal="100" workbookViewId="0">
      <selection activeCell="I18" sqref="I18"/>
    </sheetView>
  </sheetViews>
  <sheetFormatPr defaultRowHeight="14.5" x14ac:dyDescent="0.35"/>
  <cols>
    <col min="1" max="1" width="13.36328125" customWidth="1"/>
    <col min="5" max="6" width="10.26953125" customWidth="1"/>
  </cols>
  <sheetData>
    <row r="2" spans="1:7" x14ac:dyDescent="0.35">
      <c r="A2" t="s">
        <v>1</v>
      </c>
      <c r="B2" t="s">
        <v>217</v>
      </c>
      <c r="C2" t="s">
        <v>3</v>
      </c>
      <c r="E2" t="s">
        <v>2</v>
      </c>
      <c r="F2" t="s">
        <v>217</v>
      </c>
      <c r="G2" t="s">
        <v>3</v>
      </c>
    </row>
    <row r="3" spans="1:7" x14ac:dyDescent="0.35">
      <c r="A3" t="s">
        <v>10</v>
      </c>
      <c r="B3" s="2">
        <f>SUMIF('Total Expenditures'!B3:B73,"Filament",'Total Expenditures'!F3:F73)</f>
        <v>185.38</v>
      </c>
      <c r="C3" s="10">
        <f>SUMIF('Total Expenditures'!B3:B73,"Filament",'Total Expenditures'!D3:D73)</f>
        <v>6</v>
      </c>
      <c r="E3" t="s">
        <v>218</v>
      </c>
      <c r="F3" s="2">
        <f ca="1">SUMIF('Total Expenditures'!$C$2:$C$73,"Resistors",'Total Expenditures'!$F$2:$F$72)</f>
        <v>8.1</v>
      </c>
      <c r="G3" s="10">
        <f ca="1">SUMIF('Total Expenditures'!$C$2:$C$73,"Resistors",'Total Expenditures'!$D$2:$D$72)</f>
        <v>90</v>
      </c>
    </row>
    <row r="4" spans="1:7" x14ac:dyDescent="0.35">
      <c r="A4" t="s">
        <v>192</v>
      </c>
      <c r="B4" s="2">
        <f>SUMIF('Total Expenditures'!B3:B73,"PCB",'Total Expenditures'!F3:F73)</f>
        <v>107.94</v>
      </c>
      <c r="C4" s="10">
        <f>SUMIF('Total Expenditures'!B3:B73,"PCB",'Total Expenditures'!D3:D73)</f>
        <v>18</v>
      </c>
      <c r="E4" t="s">
        <v>61</v>
      </c>
      <c r="F4" s="2">
        <f ca="1">SUMIF('Total Expenditures'!$C$2:$C$73,"Diodes",'Total Expenditures'!$F$2:$F$72)</f>
        <v>1.3</v>
      </c>
      <c r="G4" s="10">
        <f ca="1">SUMIF('Total Expenditures'!$C$2:$C$73,"Diodes",'Total Expenditures'!$D$2:$D$72)</f>
        <v>10</v>
      </c>
    </row>
    <row r="5" spans="1:7" x14ac:dyDescent="0.35">
      <c r="A5" t="s">
        <v>28</v>
      </c>
      <c r="B5" s="2">
        <f>SUMIF('Total Expenditures'!B3:B73,"Sensors",'Total Expenditures'!F3:F73)</f>
        <v>440.2</v>
      </c>
      <c r="C5" s="10">
        <f>SUMIF('Total Expenditures'!B3:B73,"Sensors",'Total Expenditures'!D3:D73)</f>
        <v>36</v>
      </c>
      <c r="E5" t="s">
        <v>45</v>
      </c>
      <c r="F5" s="2">
        <f ca="1">SUMIF('Total Expenditures'!$C$2:$C$73,"Capacitor",'Total Expenditures'!$F$2:$F$72)</f>
        <v>19.399999999999999</v>
      </c>
      <c r="G5" s="10">
        <f ca="1">SUMIF('Total Expenditures'!$C$2:$C$73,"Capacitor",'Total Expenditures'!$D$2:$D$72)</f>
        <v>80</v>
      </c>
    </row>
    <row r="6" spans="1:7" x14ac:dyDescent="0.35">
      <c r="A6" t="s">
        <v>39</v>
      </c>
      <c r="B6" s="2">
        <f>SUMIF('Total Expenditures'!B3:B73,"Glove",'Total Expenditures'!F3:F73)</f>
        <v>146.98999999999998</v>
      </c>
      <c r="C6" s="10">
        <f>SUMIF('Total Expenditures'!B3:B73,"Glove",'Total Expenditures'!D3:D73)</f>
        <v>12</v>
      </c>
      <c r="E6" t="s">
        <v>110</v>
      </c>
      <c r="F6" s="2">
        <f ca="1">SUMIF('Total Expenditures'!$C$2:$C$73,"LED",'Total Expenditures'!$F$2:$F$72)</f>
        <v>3.4000000000000004</v>
      </c>
      <c r="G6" s="10">
        <f ca="1">SUMIF('Total Expenditures'!$C$2:$C$73,"LED",'Total Expenditures'!$D$2:$D$72)</f>
        <v>20</v>
      </c>
    </row>
    <row r="7" spans="1:7" x14ac:dyDescent="0.35">
      <c r="A7" t="s">
        <v>2</v>
      </c>
      <c r="B7" s="2">
        <f>SUMIF('Total Expenditures'!B3:B73,"Components",'Total Expenditures'!F3:F73)</f>
        <v>279.33</v>
      </c>
      <c r="C7" s="10">
        <f>SUMIF('Total Expenditures'!B3:B73,"Components",'Total Expenditures'!D3:D73)</f>
        <v>516</v>
      </c>
      <c r="E7" t="s">
        <v>203</v>
      </c>
      <c r="F7" s="2">
        <f ca="1">SUMIF('Total Expenditures'!$C$2:$C$73,"ATM",'Total Expenditures'!$F$2:$F$72)</f>
        <v>17.399999999999999</v>
      </c>
      <c r="G7" s="10">
        <f ca="1">SUMIF('Total Expenditures'!$C$2:$C$73,"ATM",'Total Expenditures'!$D$2:$D$72)</f>
        <v>3</v>
      </c>
    </row>
    <row r="8" spans="1:7" x14ac:dyDescent="0.35">
      <c r="A8" t="s">
        <v>18</v>
      </c>
      <c r="B8" s="2">
        <f>SUMIF('Total Expenditures'!B3:B73,"Power",'Total Expenditures'!F3:F73)</f>
        <v>154.13000000000002</v>
      </c>
      <c r="C8" s="10">
        <f>SUMIF('Total Expenditures'!B3:B73,"Power",'Total Expenditures'!D3:D73)</f>
        <v>14</v>
      </c>
      <c r="E8" t="s">
        <v>106</v>
      </c>
      <c r="F8" s="2">
        <f ca="1">SUMIF('Total Expenditures'!$C$2:$C$73,"USB",'Total Expenditures'!$F$2:$F$72)</f>
        <v>25.22</v>
      </c>
      <c r="G8" s="10">
        <f ca="1">SUMIF('Total Expenditures'!$C$2:$C$73,"USB",'Total Expenditures'!$D$2:$D$72)</f>
        <v>11</v>
      </c>
    </row>
    <row r="9" spans="1:7" x14ac:dyDescent="0.35">
      <c r="A9" t="s">
        <v>197</v>
      </c>
      <c r="B9" s="2">
        <f>SUMIF('Total Expenditures'!B3:B73,"Shipping",'Total Expenditures'!F3:F73)</f>
        <v>66.990000000000009</v>
      </c>
      <c r="C9" s="10">
        <f>SUMIF('Total Expenditures'!B3:B73,"Shipping",'Total Expenditures'!D3:D73)</f>
        <v>3</v>
      </c>
      <c r="E9" t="s">
        <v>58</v>
      </c>
      <c r="F9" s="2">
        <f ca="1">SUMIF('Total Expenditures'!$C$2:$C$73,"Crystal",'Total Expenditures'!$F$2:$F$72)</f>
        <v>8.6</v>
      </c>
      <c r="G9" s="10">
        <f ca="1">SUMIF('Total Expenditures'!$C$2:$C$73,"Crystal",'Total Expenditures'!$D$2:$D$72)</f>
        <v>20</v>
      </c>
    </row>
    <row r="10" spans="1:7" x14ac:dyDescent="0.35">
      <c r="E10" t="s">
        <v>152</v>
      </c>
      <c r="F10" s="2">
        <f ca="1">SUMIF('Total Expenditures'!$C$2:$C$73,"Wire",'Total Expenditures'!$F$2:$F$72)</f>
        <v>10.99</v>
      </c>
      <c r="G10" s="10">
        <f ca="1">SUMIF('Total Expenditures'!$C$2:$C$73,"Wire",'Total Expenditures'!$D$2:$D$72)</f>
        <v>1</v>
      </c>
    </row>
    <row r="11" spans="1:7" x14ac:dyDescent="0.35">
      <c r="E11" t="s">
        <v>156</v>
      </c>
      <c r="F11" s="2">
        <f ca="1">SUMIF('Total Expenditures'!$C$2:$C$73,"Switch",'Total Expenditures'!$F$2:$F$72)</f>
        <v>9.1999999999999993</v>
      </c>
      <c r="G11" s="10">
        <f ca="1">SUMIF('Total Expenditures'!$C$2:$C$73,"Switch",'Total Expenditures'!$D$2:$D$72)</f>
        <v>10</v>
      </c>
    </row>
    <row r="12" spans="1:7" x14ac:dyDescent="0.35">
      <c r="E12" t="s">
        <v>94</v>
      </c>
      <c r="F12" s="2">
        <f ca="1">SUMIF('Total Expenditures'!$C$2:$C$73,"Fuse",'Total Expenditures'!$F$2:$F$72)</f>
        <v>2.6</v>
      </c>
      <c r="G12" s="10">
        <f ca="1">SUMIF('Total Expenditures'!$C$2:$C$73,"Fuse",'Total Expenditures'!$D$2:$D$72)</f>
        <v>10</v>
      </c>
    </row>
    <row r="13" spans="1:7" x14ac:dyDescent="0.35">
      <c r="E13" t="s">
        <v>75</v>
      </c>
      <c r="F13" s="2">
        <f ca="1">SUMIF('Total Expenditures'!$C$2:$C$73,"Header",'Total Expenditures'!$F$2:$F$72)</f>
        <v>2.7600000000000002</v>
      </c>
      <c r="G13" s="10">
        <f ca="1">SUMIF('Total Expenditures'!$C$2:$C$73,"Header",'Total Expenditures'!$D$2:$D$72)</f>
        <v>6</v>
      </c>
    </row>
    <row r="14" spans="1:7" x14ac:dyDescent="0.35">
      <c r="A14" t="s">
        <v>221</v>
      </c>
      <c r="B14" s="2">
        <f>SUM(B3:B10)</f>
        <v>1380.96</v>
      </c>
      <c r="E14" t="s">
        <v>219</v>
      </c>
      <c r="F14" s="2">
        <f ca="1">SUMIF('Total Expenditures'!$C$2:$C$73,"Connectors",'Total Expenditures'!$F$2:$F$72)</f>
        <v>7.15</v>
      </c>
      <c r="G14" s="10">
        <f ca="1">SUMIF('Total Expenditures'!$C$2:$C$73,"Connectors",'Total Expenditures'!$D$2:$D$72)</f>
        <v>190</v>
      </c>
    </row>
    <row r="15" spans="1:7" x14ac:dyDescent="0.35">
      <c r="E15" t="s">
        <v>98</v>
      </c>
      <c r="F15" s="2">
        <f ca="1">SUMIF('Total Expenditures'!$C$2:$C$73,"Misc",'Total Expenditures'!$F$2:$F$72)</f>
        <v>148.51000000000002</v>
      </c>
      <c r="G15" s="10">
        <f ca="1">SUMIF('Total Expenditures'!$C$2:$C$73,"Misc",'Total Expenditures'!$D$2:$D$72)</f>
        <v>25</v>
      </c>
    </row>
    <row r="16" spans="1:7" x14ac:dyDescent="0.35">
      <c r="A16" t="s">
        <v>222</v>
      </c>
      <c r="B16" s="2">
        <f>2011-B14</f>
        <v>630.04</v>
      </c>
      <c r="E16" t="s">
        <v>90</v>
      </c>
      <c r="F16" s="2">
        <f ca="1">SUMIF('Total Expenditures'!$C$2:$C$73,"Op Amp",'Total Expenditures'!$F$2:$F$72)</f>
        <v>6.4</v>
      </c>
      <c r="G16" s="10">
        <f ca="1">SUMIF('Total Expenditures'!$C$2:$C$73,"Op Amp",'Total Expenditures'!$D$2:$D$72)</f>
        <v>20</v>
      </c>
    </row>
    <row r="17" spans="5:7" x14ac:dyDescent="0.35">
      <c r="E17" t="s">
        <v>102</v>
      </c>
      <c r="F17" s="2">
        <f ca="1">SUMIF('Total Expenditures'!$C$2:$C$73,"Button",'Total Expenditures'!$F$2:$F$72)</f>
        <v>4.6000000000000005</v>
      </c>
      <c r="G17" s="10">
        <f ca="1">SUMIF('Total Expenditures'!$C$2:$C$73,"Button",'Total Expenditures'!$D$2:$D$72)</f>
        <v>10</v>
      </c>
    </row>
    <row r="18" spans="5:7" x14ac:dyDescent="0.35">
      <c r="E18" t="s">
        <v>220</v>
      </c>
      <c r="F18" s="2">
        <f ca="1">SUMIF('Total Expenditures'!$C$2:$C$73,"Varistor",'Total Expenditures'!$F$2:$F$72)</f>
        <v>3.7</v>
      </c>
      <c r="G18" s="10">
        <f ca="1">SUMIF('Total Expenditures'!$C$2:$C$73,"Varistor",'Total Expenditures'!$D$2:$D$72)</f>
        <v>10</v>
      </c>
    </row>
    <row r="21" spans="5:7" x14ac:dyDescent="0.35">
      <c r="G21" s="11">
        <f ca="1">SUM(G3:G19)</f>
        <v>516</v>
      </c>
    </row>
  </sheetData>
  <pageMargins left="0.7" right="0.7" top="0.75" bottom="0.75" header="0.3" footer="0.3"/>
  <pageSetup orientation="landscape" horizontalDpi="1200" verticalDpi="1200" r:id="rId1"/>
  <headerFooter>
    <oddHeader>&amp;L&amp;G&amp;CTeam 24
Total Expenditures Categories&amp;RPage &amp;P of &amp;N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58002b-79a8-41d6-9579-50e27c09aa2b">
      <Terms xmlns="http://schemas.microsoft.com/office/infopath/2007/PartnerControls"/>
    </lcf76f155ced4ddcb4097134ff3c332f>
    <TaxCatchAll xmlns="afd23772-92b8-4bb9-bb06-badd702e6f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E8B0B433B2E43916FC2E79D4B3FCB" ma:contentTypeVersion="13" ma:contentTypeDescription="Create a new document." ma:contentTypeScope="" ma:versionID="a24d10afb09a9e1e15a4f244ef19ff90">
  <xsd:schema xmlns:xsd="http://www.w3.org/2001/XMLSchema" xmlns:xs="http://www.w3.org/2001/XMLSchema" xmlns:p="http://schemas.microsoft.com/office/2006/metadata/properties" xmlns:ns2="bd58002b-79a8-41d6-9579-50e27c09aa2b" xmlns:ns3="afd23772-92b8-4bb9-bb06-badd702e6f51" targetNamespace="http://schemas.microsoft.com/office/2006/metadata/properties" ma:root="true" ma:fieldsID="df1f47fc6f6a586f6256e12ca6498675" ns2:_="" ns3:_="">
    <xsd:import namespace="bd58002b-79a8-41d6-9579-50e27c09aa2b"/>
    <xsd:import namespace="afd23772-92b8-4bb9-bb06-badd702e6f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8002b-79a8-41d6-9579-50e27c09a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23772-92b8-4bb9-bb06-badd702e6f5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b66684d-2b3b-407a-a089-61793267bf6a}" ma:internalName="TaxCatchAll" ma:showField="CatchAllData" ma:web="afd23772-92b8-4bb9-bb06-badd702e6f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96BC82-F7BD-4514-9E46-A9F5519F8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994FC6-CB79-4ABB-91AA-D4C4059D582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d58002b-79a8-41d6-9579-50e27c09aa2b"/>
    <ds:schemaRef ds:uri="afd23772-92b8-4bb9-bb06-badd702e6f5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ED60EB-110F-4493-A670-626EBD8CF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8002b-79a8-41d6-9579-50e27c09aa2b"/>
    <ds:schemaRef ds:uri="afd23772-92b8-4bb9-bb06-badd702e6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Expenditures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</dc:creator>
  <cp:lastModifiedBy>Lili Petrowsky</cp:lastModifiedBy>
  <dcterms:created xsi:type="dcterms:W3CDTF">2022-11-30T03:34:44Z</dcterms:created>
  <dcterms:modified xsi:type="dcterms:W3CDTF">2022-11-30T03:58:22Z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0x010100FFFE8B0B433B2E43916FC2E79D4B3FCB</vt:lpwstr>
  </property>
  <property fmtid="{D5CDD505-2E9C-101B-9397-08002B2CF9AE}" pid="3" name="MediaServiceImageTags">
    <vt:lpwstr/>
  </property>
</Properties>
</file>